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BridgetDubus\Public First Dropbox\Policy and Research Team\Polling\Client Tables\AWS EU - Digital Decade\France\Final Data\Business\Employee share\"/>
    </mc:Choice>
  </mc:AlternateContent>
  <xr:revisionPtr revIDLastSave="0" documentId="13_ncr:1_{754F7301-F5BE-4AEA-80B7-46DCB6E920D5}" xr6:coauthVersionLast="47" xr6:coauthVersionMax="47" xr10:uidLastSave="{00000000-0000-0000-0000-000000000000}"/>
  <bookViews>
    <workbookView xWindow="-120" yWindow="-120" windowWidth="20730" windowHeight="11160" firstSheet="1" activeTab="1"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9" i="173" l="1"/>
  <c r="B19" i="172"/>
  <c r="B19" i="171"/>
  <c r="B19" i="170"/>
  <c r="B19" i="169"/>
  <c r="B19" i="168"/>
  <c r="B22" i="167"/>
  <c r="B23" i="166"/>
  <c r="B22" i="165"/>
  <c r="B22" i="164"/>
  <c r="B19" i="163"/>
  <c r="B16" i="162"/>
  <c r="B18" i="161"/>
  <c r="B20" i="160"/>
  <c r="B16" i="159"/>
  <c r="B19" i="158"/>
  <c r="B22" i="157"/>
  <c r="B22" i="156"/>
  <c r="B22" i="155"/>
  <c r="B22" i="154"/>
  <c r="B22" i="153"/>
  <c r="B22" i="152"/>
  <c r="B22" i="151"/>
  <c r="B23" i="150"/>
  <c r="B25" i="149"/>
  <c r="B16" i="148"/>
  <c r="B18" i="147"/>
  <c r="B18" i="146"/>
  <c r="B18" i="145"/>
  <c r="B18" i="144"/>
  <c r="B18" i="143"/>
  <c r="B18" i="142"/>
  <c r="B18" i="141"/>
  <c r="B16" i="140"/>
  <c r="B19" i="139"/>
  <c r="B19" i="138"/>
  <c r="B22" i="137"/>
  <c r="B26" i="136"/>
  <c r="B26" i="135"/>
  <c r="B20" i="134"/>
  <c r="B23" i="133"/>
  <c r="B21" i="132"/>
  <c r="B19" i="131"/>
  <c r="B19" i="130"/>
  <c r="B19" i="129"/>
  <c r="B19" i="128"/>
  <c r="B19" i="127"/>
  <c r="B19" i="126"/>
  <c r="B19" i="125"/>
  <c r="B19" i="124"/>
  <c r="B19" i="123"/>
  <c r="B19" i="122"/>
  <c r="B19" i="121"/>
  <c r="B19" i="120"/>
  <c r="B19" i="119"/>
  <c r="B19" i="118"/>
  <c r="B19" i="117"/>
  <c r="B25" i="116"/>
  <c r="B20" i="115"/>
  <c r="B30" i="114"/>
  <c r="B26" i="113"/>
  <c r="B23" i="112"/>
  <c r="B18" i="111"/>
  <c r="B20" i="110"/>
  <c r="B20" i="109"/>
  <c r="B20" i="108"/>
  <c r="B18" i="107"/>
  <c r="B16" i="106"/>
  <c r="B16" i="105"/>
  <c r="B16" i="104"/>
  <c r="B16" i="103"/>
  <c r="B16" i="102"/>
  <c r="B16" i="101"/>
  <c r="B16" i="100"/>
  <c r="B16" i="99"/>
  <c r="B16" i="98"/>
  <c r="B16" i="97"/>
  <c r="B16" i="96"/>
  <c r="B18" i="95"/>
  <c r="B18" i="94"/>
  <c r="B18" i="93"/>
  <c r="B18" i="92"/>
  <c r="B18" i="91"/>
  <c r="B18" i="90"/>
  <c r="B18" i="89"/>
  <c r="B18" i="88"/>
  <c r="B18" i="87"/>
  <c r="B18" i="86"/>
  <c r="B18" i="85"/>
  <c r="B18" i="84"/>
  <c r="B18" i="83"/>
  <c r="B18" i="82"/>
  <c r="B18" i="81"/>
  <c r="B18" i="80"/>
  <c r="B18" i="79"/>
  <c r="B18" i="78"/>
  <c r="B17" i="77"/>
  <c r="B17" i="76"/>
  <c r="B17" i="75"/>
  <c r="B17" i="74"/>
  <c r="B17" i="73"/>
  <c r="B17" i="72"/>
  <c r="B17" i="71"/>
  <c r="B17" i="70"/>
  <c r="B17" i="69"/>
  <c r="B17" i="68"/>
  <c r="B17" i="67"/>
  <c r="B17" i="66"/>
  <c r="B17" i="65"/>
  <c r="B17" i="64"/>
  <c r="B17" i="63"/>
  <c r="B17" i="62"/>
  <c r="B17" i="61"/>
  <c r="B17" i="60"/>
  <c r="B17" i="59"/>
  <c r="B20" i="58"/>
  <c r="B17" i="57"/>
  <c r="B17" i="56"/>
  <c r="B17" i="55"/>
  <c r="B17" i="54"/>
  <c r="B17" i="53"/>
  <c r="B17" i="52"/>
  <c r="B17" i="51"/>
  <c r="B17" i="50"/>
  <c r="B17" i="49"/>
  <c r="B22" i="48"/>
  <c r="B22" i="47"/>
  <c r="B17" i="46"/>
  <c r="B19" i="45"/>
  <c r="B26" i="44"/>
  <c r="B17" i="43"/>
  <c r="B22" i="42"/>
  <c r="B22" i="41"/>
  <c r="B22" i="40"/>
  <c r="B22" i="39"/>
  <c r="B22" i="38"/>
  <c r="B22" i="37"/>
  <c r="B22" i="36"/>
  <c r="B22" i="35"/>
  <c r="B22" i="34"/>
  <c r="B22" i="33"/>
  <c r="B22" i="32"/>
  <c r="B22" i="31"/>
  <c r="B22" i="30"/>
  <c r="B22" i="29"/>
  <c r="B22" i="28"/>
  <c r="B22" i="27"/>
  <c r="B22" i="26"/>
  <c r="B20" i="25"/>
  <c r="B17" i="24"/>
  <c r="B17" i="23"/>
  <c r="B17" i="22"/>
  <c r="B17" i="21"/>
  <c r="B17" i="20"/>
  <c r="B17" i="19"/>
  <c r="B17" i="18"/>
  <c r="B22" i="17"/>
  <c r="B26" i="16"/>
  <c r="B26" i="15"/>
  <c r="B25" i="14"/>
  <c r="B25" i="13"/>
  <c r="B25" i="12"/>
  <c r="B26" i="11"/>
  <c r="B33" i="10"/>
  <c r="B22" i="9"/>
  <c r="B16" i="8"/>
  <c r="B16" i="7"/>
  <c r="B25" i="6"/>
  <c r="B18" i="5"/>
  <c r="B17" i="4"/>
  <c r="E178" i="2"/>
  <c r="D178" i="2"/>
  <c r="E177" i="2"/>
  <c r="D177" i="2"/>
  <c r="E176" i="2"/>
  <c r="D176" i="2"/>
  <c r="E175" i="2"/>
  <c r="D175" i="2"/>
  <c r="D174" i="2"/>
  <c r="E173" i="2"/>
  <c r="D173" i="2"/>
  <c r="E172" i="2"/>
  <c r="D172" i="2"/>
  <c r="E171" i="2"/>
  <c r="D171" i="2"/>
  <c r="E170"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E157" i="2"/>
  <c r="D157" i="2"/>
  <c r="D156" i="2"/>
  <c r="E155" i="2"/>
  <c r="D155" i="2"/>
  <c r="E154" i="2"/>
  <c r="D154" i="2"/>
  <c r="E153" i="2"/>
  <c r="D153" i="2"/>
  <c r="E152" i="2"/>
  <c r="D152" i="2"/>
  <c r="E151" i="2"/>
  <c r="D151" i="2"/>
  <c r="E150" i="2"/>
  <c r="D150" i="2"/>
  <c r="E149" i="2"/>
  <c r="D149" i="2"/>
  <c r="E148" i="2"/>
  <c r="D148" i="2"/>
  <c r="E147" i="2"/>
  <c r="D147"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D128" i="2"/>
  <c r="E127" i="2"/>
  <c r="D127" i="2"/>
  <c r="E126" i="2"/>
  <c r="D126" i="2"/>
  <c r="E125" i="2"/>
  <c r="D125" i="2"/>
  <c r="E124" i="2"/>
  <c r="D124" i="2"/>
  <c r="E123" i="2"/>
  <c r="D123"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D64" i="2"/>
  <c r="E63" i="2"/>
  <c r="D63" i="2"/>
  <c r="E62" i="2"/>
  <c r="D62" i="2"/>
  <c r="E61" i="2"/>
  <c r="D61" i="2"/>
  <c r="E60" i="2"/>
  <c r="D60" i="2"/>
  <c r="E59" i="2"/>
  <c r="D59" i="2"/>
  <c r="E58" i="2"/>
  <c r="D58" i="2"/>
  <c r="E57" i="2"/>
  <c r="D57" i="2"/>
  <c r="E56" i="2"/>
  <c r="D56" i="2"/>
  <c r="E55" i="2"/>
  <c r="D55"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D35" i="2"/>
  <c r="E34" i="2"/>
  <c r="D34" i="2"/>
  <c r="E33" i="2"/>
  <c r="D33" i="2"/>
  <c r="E32" i="2"/>
  <c r="D32" i="2"/>
  <c r="D31" i="2"/>
  <c r="E30" i="2"/>
  <c r="D30" i="2"/>
  <c r="E29" i="2"/>
  <c r="D29" i="2"/>
  <c r="E28" i="2"/>
  <c r="D28" i="2"/>
  <c r="E27" i="2"/>
  <c r="D27" i="2"/>
  <c r="E26" i="2"/>
  <c r="D26" i="2"/>
  <c r="E25" i="2"/>
  <c r="D25" i="2"/>
  <c r="E24" i="2"/>
  <c r="D24"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<sst xmlns="http://schemas.openxmlformats.org/spreadsheetml/2006/main" count="15086" uniqueCount="723">
  <si>
    <t>Public First Poll for AWS France (Employee Share)</t>
  </si>
  <si>
    <t>Fieldwork:</t>
  </si>
  <si>
    <t>22nd Apr - 26th Apr 2022</t>
  </si>
  <si>
    <t xml:space="preserve">Interview Method: </t>
  </si>
  <si>
    <t>Online Survey</t>
  </si>
  <si>
    <t>Population represented:</t>
  </si>
  <si>
    <t>French Senior Business Decision Makers</t>
  </si>
  <si>
    <t>Sample size:</t>
  </si>
  <si>
    <t>Methodology:</t>
  </si>
  <si>
    <t>All results are weighted using Iterative Proportional Fitting, or 'Raking'. The results are  weighted by region and business size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</si>
  <si>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</si>
  <si>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</si>
  <si>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</si>
  <si>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</si>
  <si>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</si>
  <si>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</si>
  <si>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</si>
  <si>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Ile-de-France</t>
  </si>
  <si>
    <t>Centre — Val de Loire</t>
  </si>
  <si>
    <t>Bourgogne-Franche-Comte</t>
  </si>
  <si>
    <t>Normandy</t>
  </si>
  <si>
    <t>Hauts-de-France</t>
  </si>
  <si>
    <t>Grand Est</t>
  </si>
  <si>
    <t>Pays de la Loire</t>
  </si>
  <si>
    <t>Brittany</t>
  </si>
  <si>
    <t>Nouvelle-Aquitaine</t>
  </si>
  <si>
    <t>Occitanie</t>
  </si>
  <si>
    <t>Auvergne-Rhone-Alpes</t>
  </si>
  <si>
    <t>Provence-Alpes-Cote d’Azur</t>
  </si>
  <si>
    <t>Corsica</t>
  </si>
  <si>
    <t>Unweighted</t>
  </si>
  <si>
    <t>Weighted</t>
  </si>
  <si>
    <t>1-9</t>
  </si>
  <si>
    <t>10-49</t>
  </si>
  <si>
    <t>50-249</t>
  </si>
  <si>
    <t>250+</t>
  </si>
  <si>
    <t>Under EUR 85,000</t>
  </si>
  <si>
    <t>EUR 85,001 to EUR 250,000</t>
  </si>
  <si>
    <t>EUR 250,001 to EUR 500,000</t>
  </si>
  <si>
    <t>EUR 500,001 to EUR 1 million</t>
  </si>
  <si>
    <t>EUR 1 million to EUR 2 million</t>
  </si>
  <si>
    <t>EUR 2 million to EUR 5 million</t>
  </si>
  <si>
    <t>EUR 5 million to EUR 10 million</t>
  </si>
  <si>
    <t>EUR 10 million to EUR 20 million</t>
  </si>
  <si>
    <t>EUR 20 million to EUR 50 million</t>
  </si>
  <si>
    <t>Over EUR 50 million</t>
  </si>
  <si>
    <t>Declined by 10%+</t>
  </si>
  <si>
    <t>Declined by 6-10%</t>
  </si>
  <si>
    <t>Declined by 0-5%</t>
  </si>
  <si>
    <t>Stayed about the same size</t>
  </si>
  <si>
    <t>Grown by 0-5%</t>
  </si>
  <si>
    <t>Grown by 6-10%</t>
  </si>
  <si>
    <t>Grown by 10%+</t>
  </si>
  <si>
    <t>Yes</t>
  </si>
  <si>
    <t>No</t>
  </si>
  <si>
    <t>IaaS / PaaS</t>
  </si>
  <si>
    <t>Both</t>
  </si>
  <si>
    <t>SaaS</t>
  </si>
  <si>
    <t>Less than 250 employees</t>
  </si>
  <si>
    <t>250+ employees</t>
  </si>
  <si>
    <t>Early adopter</t>
  </si>
  <si>
    <t>Not early adopter</t>
  </si>
  <si>
    <t>Low</t>
  </si>
  <si>
    <t>Medium</t>
  </si>
  <si>
    <t>High</t>
  </si>
  <si>
    <t>Very High</t>
  </si>
  <si>
    <t>Region of France</t>
  </si>
  <si>
    <t>Number of Employees</t>
  </si>
  <si>
    <t>Annual Revenue</t>
  </si>
  <si>
    <t>Revenue Change</t>
  </si>
  <si>
    <t>Cloud User</t>
  </si>
  <si>
    <t>Type of Cloud</t>
  </si>
  <si>
    <t>AWS User</t>
  </si>
  <si>
    <t>Woman-owned Business</t>
  </si>
  <si>
    <t>Grouped Employee Count</t>
  </si>
  <si>
    <t>Tech Adoption</t>
  </si>
  <si>
    <t>Digital Intensity</t>
  </si>
  <si>
    <t>I am very familiar with this concept and I understand what it means</t>
  </si>
  <si>
    <t>I have heard this concept before, but I do not know what it means</t>
  </si>
  <si>
    <t>No, I have not heard of this concept before</t>
  </si>
  <si>
    <t>Don’t know</t>
  </si>
  <si>
    <t xml:space="preserve"> Before taking this survey, were you familiar with the concept of cloud computing?</t>
  </si>
  <si>
    <t>BASE: All Respondents</t>
  </si>
  <si>
    <t>Fieldwork:  22nd Apr - 26th Apr 2022</t>
  </si>
  <si>
    <t>Data weighted by region and business size to Nationally Representative Proportions</t>
  </si>
  <si>
    <t>Yes - we definitely do</t>
  </si>
  <si>
    <t>Yes - I think we probably do</t>
  </si>
  <si>
    <t>Not sure</t>
  </si>
  <si>
    <t>No - I think we probably don’t</t>
  </si>
  <si>
    <t>No - we definitely don’t</t>
  </si>
  <si>
    <t xml:space="preserve"> Do you know if your company directly buys any services from a cloud provider? (eg.  Amazon Web Services, Microsoft Azure, Google Cloud Platform)</t>
  </si>
  <si>
    <t>Online data storage or file sharing</t>
  </si>
  <si>
    <t>Online documents (eg. Google Docs, Microsoft Office 365 etc)</t>
  </si>
  <si>
    <t>Online email or messaging</t>
  </si>
  <si>
    <t>Running your business’s internal applications</t>
  </si>
  <si>
    <t>Running your business’s external or customer facing applications</t>
  </si>
  <si>
    <t>Distributing or receiving data from external customers</t>
  </si>
  <si>
    <t>Artificial Intelligence and/or machine learning</t>
  </si>
  <si>
    <t>Big Data analysis</t>
  </si>
  <si>
    <t>Monitoring key metrics</t>
  </si>
  <si>
    <t>Disaster Recovery</t>
  </si>
  <si>
    <t>Don’t Know</t>
  </si>
  <si>
    <t>Other (please specify)</t>
  </si>
  <si>
    <t>0</t>
  </si>
  <si>
    <t>*</t>
  </si>
  <si>
    <t>Which of the following purposes do you use a cloud computing provider for?Please select all that apply</t>
  </si>
  <si>
    <t>BASE: Cloud User</t>
  </si>
  <si>
    <t>&lt;strong&gt;Through online apps or services run by other companies. &lt;/strong&gt;This is commonly known as Software as a Service (SaaS). Examples of SaaS services include Microsoft Office 365, Google Docs, Slack or Zoom.</t>
  </si>
  <si>
    <t>&lt;strong&gt;As a replacement or complement for your own on-site servers or IT infrastructure, or as underlying computing infrastructure for your own applications or services.&lt;/strong&gt; This is commonly known as Infrastructure as a Service (IaaS) or Platform as a Service (PaaS). Examples of IaaS and PaaS services include Amazon Web Services or Microsoft Azure.</t>
  </si>
  <si>
    <t>Don't Know</t>
  </si>
  <si>
    <t>Which, if any, of the following best describes how you use cloud services?Please select all that apply</t>
  </si>
  <si>
    <t>Don't know</t>
  </si>
  <si>
    <t xml:space="preserve"> Besides cloud computing and personal computers for your staff, does your company own any centralised computers, servers, on-premises computing or data centres of its own?</t>
  </si>
  <si>
    <t>Technology</t>
  </si>
  <si>
    <t>Retail</t>
  </si>
  <si>
    <t>Manufacturing</t>
  </si>
  <si>
    <t>Financial services</t>
  </si>
  <si>
    <t>Health</t>
  </si>
  <si>
    <t>Telecommunications</t>
  </si>
  <si>
    <t>Automotive</t>
  </si>
  <si>
    <t>Media &amp; Entertainment</t>
  </si>
  <si>
    <t>None of the above</t>
  </si>
  <si>
    <t>Does your business operate in any of the following sectors?Please select all that apply</t>
  </si>
  <si>
    <t>Agriculture, forestry &amp; fishing</t>
  </si>
  <si>
    <t>Mining &amp; quarrying</t>
  </si>
  <si>
    <t>Electricity &amp; gas supply</t>
  </si>
  <si>
    <t>Water supply, sewerage &amp; waste management</t>
  </si>
  <si>
    <t>Construction</t>
  </si>
  <si>
    <t>Retail and wholesale</t>
  </si>
  <si>
    <t>Transportation &amp; storage</t>
  </si>
  <si>
    <t>Accommodation &amp; food service activities</t>
  </si>
  <si>
    <t>Information &amp; communication</t>
  </si>
  <si>
    <t>Financial &amp; insurance activities</t>
  </si>
  <si>
    <t>Real estate activities</t>
  </si>
  <si>
    <t>Professional, scientific &amp; technical activities</t>
  </si>
  <si>
    <t>Administrative &amp; support service activities</t>
  </si>
  <si>
    <t>Public administration &amp; defence; social security</t>
  </si>
  <si>
    <t>Education</t>
  </si>
  <si>
    <t>Human health &amp; social work activities</t>
  </si>
  <si>
    <t>Arts, entertainment &amp; recreation</t>
  </si>
  <si>
    <t>Other service activities</t>
  </si>
  <si>
    <t xml:space="preserve"> And more specifically, which one of the following sectors would you say is the best description for your business ?</t>
  </si>
  <si>
    <t>Under €20,000</t>
  </si>
  <si>
    <t>€20,001 to €40,000</t>
  </si>
  <si>
    <t>€40,001 to €85,000</t>
  </si>
  <si>
    <t>€85,001 to €250,000</t>
  </si>
  <si>
    <t>€250,001 to €500,000</t>
  </si>
  <si>
    <t>€500,001 to €1 million</t>
  </si>
  <si>
    <t>€1 million to €2 million</t>
  </si>
  <si>
    <t>€2 million to €5 million</t>
  </si>
  <si>
    <t>€5 million to €10 million</t>
  </si>
  <si>
    <t>€10 million to €20 million</t>
  </si>
  <si>
    <t>€20 million to €50 million</t>
  </si>
  <si>
    <t>Over €50 million</t>
  </si>
  <si>
    <t xml:space="preserve"> What is the approximate annual revenue of your business?</t>
  </si>
  <si>
    <t>Declined by over 50%</t>
  </si>
  <si>
    <t>Declined by 25-50%</t>
  </si>
  <si>
    <t>Declined by 10-25%</t>
  </si>
  <si>
    <t>Grown by 11-20%</t>
  </si>
  <si>
    <t>Grown by 21-50%</t>
  </si>
  <si>
    <t>Grown by over 50%</t>
  </si>
  <si>
    <t xml:space="preserve"> In 2021, how much did the revenue of your company grow? </t>
  </si>
  <si>
    <t xml:space="preserve"> And over the last three years, how much did the revenue of your company grow on average? </t>
  </si>
  <si>
    <t xml:space="preserve"> In 2021, how did the headcount of your company change?</t>
  </si>
  <si>
    <t>None, or not applicable (0%)</t>
  </si>
  <si>
    <t>1-10%</t>
  </si>
  <si>
    <t>11-20%</t>
  </si>
  <si>
    <t>21-30%</t>
  </si>
  <si>
    <t>31-40%</t>
  </si>
  <si>
    <t>41-50%</t>
  </si>
  <si>
    <t>51-60%</t>
  </si>
  <si>
    <t>61-70%</t>
  </si>
  <si>
    <t>71-80%</t>
  </si>
  <si>
    <t>81-90%</t>
  </si>
  <si>
    <t>91-99%</t>
  </si>
  <si>
    <t>All of them (100%)</t>
  </si>
  <si>
    <t xml:space="preserve"> What proportion of your staff worked remotely for at least part of the week in 2019?</t>
  </si>
  <si>
    <t xml:space="preserve"> What proportion of your staff are currently working remotely for at least part of the week?</t>
  </si>
  <si>
    <t>Very likely</t>
  </si>
  <si>
    <t>Somewhat likely</t>
  </si>
  <si>
    <t>Neither likely or unlikely</t>
  </si>
  <si>
    <t>Somewhat unlikely</t>
  </si>
  <si>
    <t>Very unlikely</t>
  </si>
  <si>
    <t>Total Likely:</t>
  </si>
  <si>
    <t>Total Unlikely:</t>
  </si>
  <si>
    <t>Net:</t>
  </si>
  <si>
    <t xml:space="preserve"> How likely do you think it is that a significant proportion of your staff will work remotely even after the Covid-19 pandemic fully ends?</t>
  </si>
  <si>
    <t xml:space="preserve"> Setting long-term goals</t>
  </si>
  <si>
    <t xml:space="preserve"> Setting short-term performance benchmarks</t>
  </si>
  <si>
    <t xml:space="preserve"> Rewarding high performers with bonuses or higher salary</t>
  </si>
  <si>
    <t xml:space="preserve"> Offering training for underperformers</t>
  </si>
  <si>
    <t xml:space="preserve"> Have a structured process for collecting performance data</t>
  </si>
  <si>
    <t xml:space="preserve"> Have a structured process for analysing performance data</t>
  </si>
  <si>
    <t>Yes, this is an important part of our business</t>
  </si>
  <si>
    <t>We sometimes do this, but it is not an important part of our business</t>
  </si>
  <si>
    <t>We don’t do this</t>
  </si>
  <si>
    <t>Grid Summary: Which, if any, of the following management practices does your business use?</t>
  </si>
  <si>
    <t>Which, if any, of the following management practices does your business use?: Setting long-term goals</t>
  </si>
  <si>
    <t>Which, if any, of the following management practices does your business use?: Setting short-term performance benchmarks</t>
  </si>
  <si>
    <t>Which, if any, of the following management practices does your business use?: Rewarding high performers with bonuses or higher salary</t>
  </si>
  <si>
    <t>Which, if any, of the following management practices does your business use?: Offering training for underperformers</t>
  </si>
  <si>
    <t>Which, if any, of the following management practices does your business use?: Have a structured process for collecting performance data</t>
  </si>
  <si>
    <t>Which, if any, of the following management practices does your business use?: Have a structured process for analysing performance data</t>
  </si>
  <si>
    <t>Faster or more reliable Internet</t>
  </si>
  <si>
    <t>Faster or more reliable mobile phone signal</t>
  </si>
  <si>
    <t>Adding extra bus routes</t>
  </si>
  <si>
    <t>Building new roads</t>
  </si>
  <si>
    <t>Building new railways</t>
  </si>
  <si>
    <t>Building new airports or runways</t>
  </si>
  <si>
    <t>If you had to choose, which of the following types of infrastructure investment would prefer your Government to prioritise in your local area?Please select up to three</t>
  </si>
  <si>
    <t xml:space="preserve"> At work</t>
  </si>
  <si>
    <t xml:space="preserve"> At home</t>
  </si>
  <si>
    <t xml:space="preserve"> While travelling</t>
  </si>
  <si>
    <t>Very satisfied</t>
  </si>
  <si>
    <t>Somewhat satisfied</t>
  </si>
  <si>
    <t>Neither satisfied nor dissatisfied</t>
  </si>
  <si>
    <t>Somewhat dissatisfied</t>
  </si>
  <si>
    <t>Very dissatisfied</t>
  </si>
  <si>
    <t>Total Satisfied:</t>
  </si>
  <si>
    <t>Total Dissatisfied:</t>
  </si>
  <si>
    <t>Grid Summary: Overall, how satisfied or dissatisfied are you with the speed and reliability of your Internet connection in the following locations?</t>
  </si>
  <si>
    <t>Overall, how satisfied or dissatisfied are you with the speed and reliability of your Internet connection in the following locations?: At home</t>
  </si>
  <si>
    <t>Overall, how satisfied or dissatisfied are you with the speed and reliability of your Internet connection in the following locations?: At work</t>
  </si>
  <si>
    <t>Overall, how satisfied or dissatisfied are you with the speed and reliability of your Internet connection in the following locations?: While travelling</t>
  </si>
  <si>
    <t xml:space="preserve"> Save a document</t>
  </si>
  <si>
    <t xml:space="preserve"> Send an email</t>
  </si>
  <si>
    <t xml:space="preserve"> Research a topic</t>
  </si>
  <si>
    <t xml:space="preserve"> Find a good price for a product online</t>
  </si>
  <si>
    <t xml:space="preserve"> Tracking changes in a document</t>
  </si>
  <si>
    <t xml:space="preserve"> Share a file online</t>
  </si>
  <si>
    <t xml:space="preserve"> Edit a photo</t>
  </si>
  <si>
    <t xml:space="preserve"> Create a spreadsheet to track your budget</t>
  </si>
  <si>
    <t xml:space="preserve"> Post something on social media</t>
  </si>
  <si>
    <t xml:space="preserve"> Build a machine learning model</t>
  </si>
  <si>
    <t xml:space="preserve"> Create your own website</t>
  </si>
  <si>
    <t xml:space="preserve"> Program a small application</t>
  </si>
  <si>
    <t>Very confident</t>
  </si>
  <si>
    <t>Somewhat confident</t>
  </si>
  <si>
    <t>Neither confident nor unconfident</t>
  </si>
  <si>
    <t>Somewhat unconfident</t>
  </si>
  <si>
    <t>Very unconfident</t>
  </si>
  <si>
    <t>Total Confident:</t>
  </si>
  <si>
    <t>Total Unconfident:</t>
  </si>
  <si>
    <t>Grid Summary: How confident or unconfident would you be that you could perform the following digital activities?</t>
  </si>
  <si>
    <t>How confident or unconfident would you be that you could perform the following digital activities?: Save a document</t>
  </si>
  <si>
    <t>How confident or unconfident would you be that you could perform the following digital activities?: Tracking changes in a document</t>
  </si>
  <si>
    <t>How confident or unconfident would you be that you could perform the following digital activities?: Send an email</t>
  </si>
  <si>
    <t>How confident or unconfident would you be that you could perform the following digital activities?: Share a file online</t>
  </si>
  <si>
    <t>How confident or unconfident would you be that you could perform the following digital activities?: Post something on social media</t>
  </si>
  <si>
    <t>How confident or unconfident would you be that you could perform the following digital activities?: Create a spreadsheet to track your budget</t>
  </si>
  <si>
    <t>How confident or unconfident would you be that you could perform the following digital activities?: Find a good price for a product online</t>
  </si>
  <si>
    <t>How confident or unconfident would you be that you could perform the following digital activities?: Research a topic</t>
  </si>
  <si>
    <t>How confident or unconfident would you be that you could perform the following digital activities?: Edit a photo</t>
  </si>
  <si>
    <t>How confident or unconfident would you be that you could perform the following digital activities?: Create your own website</t>
  </si>
  <si>
    <t>How confident or unconfident would you be that you could perform the following digital activities?: Program a small application</t>
  </si>
  <si>
    <t>How confident or unconfident would you be that you could perform the following digital activities?: Build a machine learning model</t>
  </si>
  <si>
    <t>Yes, we tend to be a relatively early adopter of new technologies</t>
  </si>
  <si>
    <t>We tend to adopt new technology around the same time as the average company</t>
  </si>
  <si>
    <t>No, we tend to be a relatively late adopter of new technologies</t>
  </si>
  <si>
    <t xml:space="preserve"> Compared to the average business in your industry, would you say that your company is an early adopter of new technology?</t>
  </si>
  <si>
    <t xml:space="preserve"> How much in total does your company spend on IT, digital tools and services?</t>
  </si>
  <si>
    <t>Much more important</t>
  </si>
  <si>
    <t>Somewhat more important</t>
  </si>
  <si>
    <t>Stayed around the same</t>
  </si>
  <si>
    <t>Somewhat less important</t>
  </si>
  <si>
    <t>Much less important</t>
  </si>
  <si>
    <t xml:space="preserve"> In the last five years, would you say that digital technology has become more or less important to your business?</t>
  </si>
  <si>
    <t>Greater impact in the next five years than the last five years</t>
  </si>
  <si>
    <t>Around the same impact in the next five years as the last five years</t>
  </si>
  <si>
    <t>Less impact in the next five years than the last five years</t>
  </si>
  <si>
    <t xml:space="preserve"> And in the next five years, do you expect that the impact of new digital technology in your business is likely to be greater, around the same, or less than in the last five years?</t>
  </si>
  <si>
    <t>Developing new services</t>
  </si>
  <si>
    <t>Analysing your internal data</t>
  </si>
  <si>
    <t>Replacing existing manual business processes with digital or automated applications</t>
  </si>
  <si>
    <t>Offering more flexibility to your customers</t>
  </si>
  <si>
    <t>Selling online to new or existing customers</t>
  </si>
  <si>
    <t>Making greater use of machine learning and/or artificial intelligence</t>
  </si>
  <si>
    <t>Developing your own internal applications or programs</t>
  </si>
  <si>
    <t>Advertising online</t>
  </si>
  <si>
    <t>Which, if any, of the following do you think it would be possible for your business to use digital technology to help with more than you do currently?Please select all that apply</t>
  </si>
  <si>
    <t>Complexities of integrating with existing systems</t>
  </si>
  <si>
    <t>Too expensive to implement</t>
  </si>
  <si>
    <t>Other more immediate priorities</t>
  </si>
  <si>
    <t>Shortage of digital skills among your workforce</t>
  </si>
  <si>
    <t>Additional legal or regulatory complexity it would create</t>
  </si>
  <si>
    <t>Unsure about best way to implement</t>
  </si>
  <si>
    <t>Unlikely to make a significant difference in your sector or business</t>
  </si>
  <si>
    <t>Poor broadband in your area</t>
  </si>
  <si>
    <t>And which, if any, of the following are important barriers which explain why your company doesn’t use more digital technology?Please select all that apply</t>
  </si>
  <si>
    <t xml:space="preserve"> Selling your products or services to your customers online</t>
  </si>
  <si>
    <t xml:space="preserve"> Advertising your products or services to your customers online</t>
  </si>
  <si>
    <t xml:space="preserve"> Spreading awareness about your products or services through social media</t>
  </si>
  <si>
    <t xml:space="preserve"> Supporting remote working</t>
  </si>
  <si>
    <t xml:space="preserve"> Tracking inventory or orders</t>
  </si>
  <si>
    <t xml:space="preserve"> Analysing your internal data</t>
  </si>
  <si>
    <t xml:space="preserve"> To store data online</t>
  </si>
  <si>
    <t xml:space="preserve"> Running your own custom internal applications</t>
  </si>
  <si>
    <t>We don’t use online tools for this</t>
  </si>
  <si>
    <t>We use online tools for this</t>
  </si>
  <si>
    <t>We don't do this at all</t>
  </si>
  <si>
    <t>Grid Summary: Which, if any, of the following purposes does your business use online tools for?</t>
  </si>
  <si>
    <t>Which, if any, of the following purposes does your business use online tools for?: Selling your products or services to your customers online</t>
  </si>
  <si>
    <t>Which, if any, of the following purposes does your business use online tools for?: Advertising your products or services to your customers online</t>
  </si>
  <si>
    <t>Which, if any, of the following purposes does your business use online tools for?: Spreading awareness about your products or services through social media</t>
  </si>
  <si>
    <t>Which, if any, of the following purposes does your business use online tools for?: Supporting remote working</t>
  </si>
  <si>
    <t>Which, if any, of the following purposes does your business use online tools for?: Tracking inventory or orders</t>
  </si>
  <si>
    <t>Which, if any, of the following purposes does your business use online tools for?: Analysing your internal data</t>
  </si>
  <si>
    <t>Which, if any, of the following purposes does your business use online tools for?: To store data online</t>
  </si>
  <si>
    <t>Which, if any, of the following purposes does your business use online tools for?: Running your own custom internal applications</t>
  </si>
  <si>
    <t>0-19%</t>
  </si>
  <si>
    <t>20-39%</t>
  </si>
  <si>
    <t>40-59%</t>
  </si>
  <si>
    <t>60-79%</t>
  </si>
  <si>
    <t>80%-99%</t>
  </si>
  <si>
    <t>100%</t>
  </si>
  <si>
    <t xml:space="preserve"> What proportion of your customer revenue would you say comes through online sales?</t>
  </si>
  <si>
    <t xml:space="preserve"> Office suite (word processing, spreadsheets etc)</t>
  </si>
  <si>
    <t xml:space="preserve"> Web hosting</t>
  </si>
  <si>
    <t xml:space="preserve"> Instant messaging or employee collaboration</t>
  </si>
  <si>
    <t xml:space="preserve"> Video calls</t>
  </si>
  <si>
    <t xml:space="preserve"> Tracking inventory</t>
  </si>
  <si>
    <t xml:space="preserve"> Customer support / CRM</t>
  </si>
  <si>
    <t xml:space="preserve"> Time tracking</t>
  </si>
  <si>
    <t xml:space="preserve"> Managing expenses</t>
  </si>
  <si>
    <t xml:space="preserve"> Enterprise Resource Planning (ERP)</t>
  </si>
  <si>
    <t xml:space="preserve"> Project management</t>
  </si>
  <si>
    <t xml:space="preserve"> Accounting</t>
  </si>
  <si>
    <t xml:space="preserve"> Invoicing</t>
  </si>
  <si>
    <t xml:space="preserve"> Data dashboards or analytics</t>
  </si>
  <si>
    <t xml:space="preserve"> 3D Printing</t>
  </si>
  <si>
    <t xml:space="preserve"> Internet of Things (IoT)</t>
  </si>
  <si>
    <t xml:space="preserve"> Cloud computing</t>
  </si>
  <si>
    <t xml:space="preserve"> Artificial intelligence and/or machine learning</t>
  </si>
  <si>
    <t xml:space="preserve"> Blockchain</t>
  </si>
  <si>
    <t>We don’t use online apps or cloud services for this</t>
  </si>
  <si>
    <t>We use online apps or cloud services for this</t>
  </si>
  <si>
    <t>We don't use this at all</t>
  </si>
  <si>
    <t>Grid Summary: 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</si>
  <si>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Office suite (word processing, spreadsheets etc)</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</si>
  <si>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Web hosting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</si>
  <si>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Instant messaging or employee collaboration</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</si>
  <si>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Video calls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</si>
  <si>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Tracking inventory</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</si>
  <si>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Customer support / CRM</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</si>
  <si>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Time tracking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</si>
  <si>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Managing expenses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</si>
  <si>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Enterprise Resource Planning (ERP)</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</si>
  <si>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Project management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</si>
  <si>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Accounting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</si>
  <si>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Invoicing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</si>
  <si>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Data dashboards or analytics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</si>
  <si>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3D Printing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</si>
  <si>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Internet of Things (IoT)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</si>
  <si>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Cloud computing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</si>
  <si>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Artificial intelligence and/or machine learning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</si>
  <si>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Blockchain</t>
  </si>
  <si>
    <t>Essential - my business could not operate without it</t>
  </si>
  <si>
    <t>Somewhat important, but not essential</t>
  </si>
  <si>
    <t>Not that important</t>
  </si>
  <si>
    <t>Not at all important</t>
  </si>
  <si>
    <t xml:space="preserve"> And how important would you say those same technologies are to your business: Office suite (word processing, spreadsheets etc)</t>
  </si>
  <si>
    <t>BASE: Use Cloud or Online Apps for the Following</t>
  </si>
  <si>
    <t xml:space="preserve"> And how important would you say those same technologies are to your business: Web hosting</t>
  </si>
  <si>
    <t xml:space="preserve"> And how important would you say those same technologies are to your business: Instant messaging or employee collaboration </t>
  </si>
  <si>
    <t xml:space="preserve"> And how important would you say those same technologies are to your business: Video calls</t>
  </si>
  <si>
    <t xml:space="preserve"> And how important would you say those same technologies are to your business: Tracking inventory</t>
  </si>
  <si>
    <t xml:space="preserve"> And how important would you say those same technologies are to your business: Customer support / CRM</t>
  </si>
  <si>
    <t xml:space="preserve"> And how important would you say those same technologies are to your business: Time tracking</t>
  </si>
  <si>
    <t xml:space="preserve"> And how important would you say those same technologies are to your business: Managing expenses</t>
  </si>
  <si>
    <t xml:space="preserve"> And how important would you say those same technologies are to your business: Enterprise Resource Planning (ERP)</t>
  </si>
  <si>
    <t xml:space="preserve"> And how important would you say those same technologies are to your business: Project management</t>
  </si>
  <si>
    <t xml:space="preserve"> And how important would you say those same technologies are to your business: Accounting</t>
  </si>
  <si>
    <t xml:space="preserve"> And how important would you say those same technologies are to your business: Invoicing</t>
  </si>
  <si>
    <t xml:space="preserve"> And how important would you say those same technologies are to your business: Data dashboards or analytics</t>
  </si>
  <si>
    <t xml:space="preserve"> And how important would you say those same technologies are to your business: 3D Printing</t>
  </si>
  <si>
    <t xml:space="preserve"> And how important would you say those same technologies are to your business: Internet of Things (IoT)</t>
  </si>
  <si>
    <t xml:space="preserve"> And how important would you say those same technologies are to your business: Cloud computing</t>
  </si>
  <si>
    <t xml:space="preserve"> And how important would you say those same technologies are to your business: Artificial intelligence and/or machine learning</t>
  </si>
  <si>
    <t xml:space="preserve"> And how important would you say those same technologies are to your business: Blockchain</t>
  </si>
  <si>
    <t xml:space="preserve"> More than 50% of your employees use computers with access to the internet for business purposes</t>
  </si>
  <si>
    <t xml:space="preserve"> Your business employs ICT specialists</t>
  </si>
  <si>
    <t xml:space="preserve"> The internet connection for your business is at least 30 Mb/s</t>
  </si>
  <si>
    <t xml:space="preserve"> Your business provides more than 20% of your employees with a portable device that connects to the internet, for business purposes</t>
  </si>
  <si>
    <t xml:space="preserve"> Your business has a website </t>
  </si>
  <si>
    <t xml:space="preserve"> Your business uses 3D printing</t>
  </si>
  <si>
    <t xml:space="preserve"> Your business uses e-invoices, suitable for automated processing</t>
  </si>
  <si>
    <t xml:space="preserve"> Your business uses industrial or service robots</t>
  </si>
  <si>
    <t xml:space="preserve"> Sales from e-commerce make up at least 1% of your total turnover</t>
  </si>
  <si>
    <t xml:space="preserve"> Your business makes use of big data analysis</t>
  </si>
  <si>
    <t>Not true for my business</t>
  </si>
  <si>
    <t>True for my business</t>
  </si>
  <si>
    <t>Grid Summary: Which, if any, of the following are true for your business?</t>
  </si>
  <si>
    <t>Which, if any, of the following are true for your business?: More than 50% of your employees use computers with access to the internet for business purposes</t>
  </si>
  <si>
    <t>Which, if any, of the following are true for your business?: Your business employs ICT specialists</t>
  </si>
  <si>
    <t>Which, if any, of the following are true for your business?: The internet connection for your business is at least 30 Mb/s</t>
  </si>
  <si>
    <t>Which, if any, of the following are true for your business?: Your business provides more than 20% of your employees with a portable device that connects to the internet, for business purposes</t>
  </si>
  <si>
    <t xml:space="preserve">Which, if any, of the following are true for your business?: Your business has a website </t>
  </si>
  <si>
    <t>Which, if any, of the following are true for your business?: Your business uses 3D printing</t>
  </si>
  <si>
    <t>Which, if any, of the following are true for your business?: Your business uses e-invoices, suitable for automated processing</t>
  </si>
  <si>
    <t>Which, if any, of the following are true for your business?: Your business uses industrial or service robots</t>
  </si>
  <si>
    <t>Which, if any, of the following are true for your business?: Sales from e-commerce make up at least 1% of your total turnover</t>
  </si>
  <si>
    <t>Which, if any, of the following are true for your business?: Your business makes use of big data analysis</t>
  </si>
  <si>
    <t>Price lists and/or description of goods or services</t>
  </si>
  <si>
    <t>Personalised content for regular or repeat visitors</t>
  </si>
  <si>
    <t>Tracking of status of placed orders</t>
  </si>
  <si>
    <t>Ability for visitors to customise or design online goods or services</t>
  </si>
  <si>
    <t>You said that your business had a website. Does it contain any of the following features?Please select all that apply</t>
  </si>
  <si>
    <t>It would have been significantly easier</t>
  </si>
  <si>
    <t>It would have been moderately easier</t>
  </si>
  <si>
    <t>It would have made no difference</t>
  </si>
  <si>
    <t>It would have been moderately more difficult</t>
  </si>
  <si>
    <t>It would have been significantly more difficult</t>
  </si>
  <si>
    <t>It would have been impossible</t>
  </si>
  <si>
    <t xml:space="preserve"> In your opinion, how easy or difficult would it have been to keep your business running without the use of online tools during the Covid-19 pandemic?</t>
  </si>
  <si>
    <t>0%</t>
  </si>
  <si>
    <t>11-30%</t>
  </si>
  <si>
    <t>31-50%</t>
  </si>
  <si>
    <t>51-80%</t>
  </si>
  <si>
    <t>81-100%</t>
  </si>
  <si>
    <t xml:space="preserve"> What proportion of your total IT budget would you estimate goes on cloud computing Software as a Service (SaaS)?</t>
  </si>
  <si>
    <t xml:space="preserve"> And what proportion of your total IT budget would you estimate goes on cloud computing Infrastructure as a Service (IaaS) or Platform as a Service?</t>
  </si>
  <si>
    <t>Microsoft Azure</t>
  </si>
  <si>
    <t>Amazon Web Services (AWS)</t>
  </si>
  <si>
    <t>Google Cloud Platform</t>
  </si>
  <si>
    <t>Other</t>
  </si>
  <si>
    <t>Does your company use any of the following cloud provider?Please select all that apply</t>
  </si>
  <si>
    <t>IBM Cloud</t>
  </si>
  <si>
    <t>Oracle Cloud</t>
  </si>
  <si>
    <t>OVHcloud</t>
  </si>
  <si>
    <t>Orange</t>
  </si>
  <si>
    <t>IONOS</t>
  </si>
  <si>
    <t>Alibaba Cloud</t>
  </si>
  <si>
    <t>Scaleway</t>
  </si>
  <si>
    <t>Ionos</t>
  </si>
  <si>
    <t>Deutsche Telekom</t>
  </si>
  <si>
    <t>You said that your company used another cloud provider. Is it any of the below?Please select all that apply</t>
  </si>
  <si>
    <t>OVH</t>
  </si>
  <si>
    <t>Outscale</t>
  </si>
  <si>
    <t>Oodrive</t>
  </si>
  <si>
    <t>Open Telekon Cloud</t>
  </si>
  <si>
    <t xml:space="preserve"> And which would you say is your primary cloud provider?</t>
  </si>
  <si>
    <t>Reliability</t>
  </si>
  <si>
    <t>Security</t>
  </si>
  <si>
    <t>Cost</t>
  </si>
  <si>
    <t>Reputation</t>
  </si>
  <si>
    <t>Breadth of services offered</t>
  </si>
  <si>
    <t>Access to latest technologies</t>
  </si>
  <si>
    <t>Wider ecosystem of skills, services, and partner companies</t>
  </si>
  <si>
    <t>Specific services or APIs offered by that cloud provider</t>
  </si>
  <si>
    <t>Location where data is stored</t>
  </si>
  <si>
    <t>Ease of disaster recovery</t>
  </si>
  <si>
    <t>First cloud provider we tried</t>
  </si>
  <si>
    <t>Global footprint of provider</t>
  </si>
  <si>
    <t>Environmental impact and/or lower carbon footprint</t>
  </si>
  <si>
    <t>Nationality of the provider</t>
  </si>
  <si>
    <t>First cloud provider you tried</t>
  </si>
  <si>
    <t>Which of the following, if any, were the most important reasons you choose your current primary cloud provider?Please select up to three</t>
  </si>
  <si>
    <t>In the last year</t>
  </si>
  <si>
    <t>1-2 years ago</t>
  </si>
  <si>
    <t>2-3 years ago</t>
  </si>
  <si>
    <t>3-5 years ago</t>
  </si>
  <si>
    <t>5-10 years ago</t>
  </si>
  <si>
    <t>Over 10 years ago</t>
  </si>
  <si>
    <t xml:space="preserve"> When did your company first start using cloud services? </t>
  </si>
  <si>
    <t>Support remote or flexible working</t>
  </si>
  <si>
    <t>Improve your online security</t>
  </si>
  <si>
    <t>Replace paper or manual processes with digital systems</t>
  </si>
  <si>
    <t>Develop new types of digital application</t>
  </si>
  <si>
    <t>Automate existing business processes</t>
  </si>
  <si>
    <t>Move to a continuous deployment model</t>
  </si>
  <si>
    <t>Increase business revenue</t>
  </si>
  <si>
    <t>Reduce carbon footprint of your computing</t>
  </si>
  <si>
    <t>Start monitoring new or existing metrics in real time</t>
  </si>
  <si>
    <t>Start selling products or services online</t>
  </si>
  <si>
    <t>Has the use of cloud services enabled you to do any of the following?Please select all that apply</t>
  </si>
  <si>
    <t xml:space="preserve"> Building online applications</t>
  </si>
  <si>
    <t xml:space="preserve"> Hosting online applications</t>
  </si>
  <si>
    <t xml:space="preserve"> Data storage</t>
  </si>
  <si>
    <t xml:space="preserve"> Storing data securely</t>
  </si>
  <si>
    <t>Very easy without cloud services</t>
  </si>
  <si>
    <t>Somewhat easy without cloud services</t>
  </si>
  <si>
    <t>Neither easy nor difficult without cloud services</t>
  </si>
  <si>
    <t>Somewhat difficult without cloud services</t>
  </si>
  <si>
    <t>Very difficult without cloud services</t>
  </si>
  <si>
    <t>Grid Summary: To the best of your knowledge, how easy or difficult would the following be without the existence of cloud services?</t>
  </si>
  <si>
    <t>To the best of your knowledge, how easy or difficult would the following be without the existence of cloud services?: Building online applications</t>
  </si>
  <si>
    <t>To the best of your knowledge, how easy or difficult would the following be without the existence of cloud services?: Hosting online applications</t>
  </si>
  <si>
    <t>To the best of your knowledge, how easy or difficult would the following be without the existence of cloud services?: Data storage</t>
  </si>
  <si>
    <t>To the best of your knowledge, how easy or difficult would the following be without the existence of cloud services?: Storing data securely</t>
  </si>
  <si>
    <t>Very difficult</t>
  </si>
  <si>
    <t>Somewhat difficult</t>
  </si>
  <si>
    <t>Neither difficult or easy</t>
  </si>
  <si>
    <t>Somewhat easy</t>
  </si>
  <si>
    <t>Very easy</t>
  </si>
  <si>
    <t xml:space="preserve"> If you had to change your primary cloud provider and move to a different cloud service, how difficult would this be?</t>
  </si>
  <si>
    <t xml:space="preserve"> Other cloud providers are more expensive</t>
  </si>
  <si>
    <t xml:space="preserve"> Other cloud providers are less secure</t>
  </si>
  <si>
    <t xml:space="preserve"> Other cloud providers are less flexible</t>
  </si>
  <si>
    <t xml:space="preserve"> Other cloud providers do not offer the specific services or APIs I need</t>
  </si>
  <si>
    <t xml:space="preserve"> Cost of switching</t>
  </si>
  <si>
    <t xml:space="preserve"> Lack of skills and training for other cloud provider</t>
  </si>
  <si>
    <t xml:space="preserve"> Other cloud providers do not comply with existing standards</t>
  </si>
  <si>
    <t xml:space="preserve"> Would be very difficult to transfer my data to another cloud provider</t>
  </si>
  <si>
    <t>Very important reason</t>
  </si>
  <si>
    <t>Somewhat important reason</t>
  </si>
  <si>
    <t>Neither important or unimportant reason</t>
  </si>
  <si>
    <t>Somewhat unimportant reason</t>
  </si>
  <si>
    <t>Very unimportant reason</t>
  </si>
  <si>
    <t>Grid Summary: You said that you think that changing your primary cloud provider would be difficult. How important or unimportant are the following reasons in explaining why you think it could be difficult to change your primary cloud provide?</t>
  </si>
  <si>
    <t>You said that you think that changing your primary cloud provider would be difficult. How important or unimportant are the following reasons in explaining why you think it could be difficult to change your primary cloud provide?: Other cloud providers are more expensive</t>
  </si>
  <si>
    <t>You said that you think that changing your primary cloud provider would be difficult. How important or unimportant are the following reasons in explaining why you think it could be difficult to change your primary cloud provide?: Other cloud providers are less secure</t>
  </si>
  <si>
    <t>You said that you think that changing your primary cloud provider would be difficult. How important or unimportant are the following reasons in explaining why you think it could be difficult to change your primary cloud provide?: Other cloud providers are less flexible</t>
  </si>
  <si>
    <t>You said that you think that changing your primary cloud provider would be difficult. How important or unimportant are the following reasons in explaining why you think it could be difficult to change your primary cloud provide?: Other cloud providers do not offer the specific services or APIs I need</t>
  </si>
  <si>
    <t>You said that you think that changing your primary cloud provider would be difficult. How important or unimportant are the following reasons in explaining why you think it could be difficult to change your primary cloud provide?: Cost of switching</t>
  </si>
  <si>
    <t>You said that you think that changing your primary cloud provider would be difficult. How important or unimportant are the following reasons in explaining why you think it could be difficult to change your primary cloud provide?: Lack of skills and training for other cloud provider</t>
  </si>
  <si>
    <t>You said that you think that changing your primary cloud provider would be difficult. How important or unimportant are the following reasons in explaining why you think it could be difficult to change your primary cloud provide?: Other cloud providers do not comply with existing standards</t>
  </si>
  <si>
    <t>You said that you think that changing your primary cloud provider would be difficult. How important or unimportant are the following reasons in explaining why you think it could be difficult to change your primary cloud provide?: Would be very difficult to transfer my data to another cloud provider</t>
  </si>
  <si>
    <t>Would increase significantly (over +50%)</t>
  </si>
  <si>
    <t>Would increase somewhat (+10-50%)</t>
  </si>
  <si>
    <t>Would increase a little (+1-10%)</t>
  </si>
  <si>
    <t>Would stay around the same</t>
  </si>
  <si>
    <t>Would decrease a little (-1-10%)</t>
  </si>
  <si>
    <t>Would decrease somewhat (-10%-50%)</t>
  </si>
  <si>
    <t>Would decrease significantly (over -50%)</t>
  </si>
  <si>
    <t xml:space="preserve"> If you could not use cloud computing at all, what impact do you think this would have on the total cost of your IT?</t>
  </si>
  <si>
    <t>Would be very difficult or impossible to develop without cloud computing</t>
  </si>
  <si>
    <t>Not applicable - We do not develop and deploy new software projects</t>
  </si>
  <si>
    <t xml:space="preserve"> And if you could not use cloud computing at all, what impact do you think this would have on the total time it takes you to develop and deploy new software projects?If this is not something your business does, please select the ‘Not applicable’ option</t>
  </si>
  <si>
    <t>Essential - we couldn’t operate without good digital skills</t>
  </si>
  <si>
    <t>Very important</t>
  </si>
  <si>
    <t>Somewhat important</t>
  </si>
  <si>
    <t>Neither important or unimportant</t>
  </si>
  <si>
    <t>Somewhat unimportant</t>
  </si>
  <si>
    <t>Very unimportant</t>
  </si>
  <si>
    <t xml:space="preserve"> How important, if at all, are digital skills to the day to day running of your business?</t>
  </si>
  <si>
    <t>Backing up your data</t>
  </si>
  <si>
    <t>Share a document online</t>
  </si>
  <si>
    <t>Researching a topic online</t>
  </si>
  <si>
    <t>Tracking changes in a document</t>
  </si>
  <si>
    <t>Creating a basic spreadsheet</t>
  </si>
  <si>
    <t>Good email etiquette</t>
  </si>
  <si>
    <t>Posting responsibly on social media</t>
  </si>
  <si>
    <t>Creating or updating a website</t>
  </si>
  <si>
    <t>Managing social media channels (eg Twitter, LinkedIn etc)</t>
  </si>
  <si>
    <t>Analysing datasets</t>
  </si>
  <si>
    <t>Programming a basic application</t>
  </si>
  <si>
    <t>Which digital skills do you think it is important for an average worker to be able to do today?Please select all that apply.</t>
  </si>
  <si>
    <t>And which digital skills do you think it is not important for an average worker to be able to do today?Please select all that apply</t>
  </si>
  <si>
    <t>Documents or spreadsheets</t>
  </si>
  <si>
    <t>Data science</t>
  </si>
  <si>
    <t>Building or updating a website</t>
  </si>
  <si>
    <t>E-commerce</t>
  </si>
  <si>
    <t>Programming, or app development</t>
  </si>
  <si>
    <t>Online advertising</t>
  </si>
  <si>
    <t>Digital graphics</t>
  </si>
  <si>
    <t>Which types of digital skills are most important to your business?Please select up to three.</t>
  </si>
  <si>
    <t xml:space="preserve"> How easy or difficult is it for your business to find staff with good digital skills?</t>
  </si>
  <si>
    <t>Slowed development of new technology</t>
  </si>
  <si>
    <t>Increased costs</t>
  </si>
  <si>
    <t>Slowed business growth</t>
  </si>
  <si>
    <t>Prevented deployment of existing technology</t>
  </si>
  <si>
    <t>It has not affected our business</t>
  </si>
  <si>
    <t>You said that your business found it difficult to find staff with good digital skills. In which ways, if any, has this affected your business?Please select all that apply</t>
  </si>
  <si>
    <t>BASE: Find it difficult to find staff with good digital skills</t>
  </si>
  <si>
    <t>Programmers and/or developers</t>
  </si>
  <si>
    <t>Data scientists and/or analysts</t>
  </si>
  <si>
    <t>Does your company employ any of the following?Please select all that apply.</t>
  </si>
  <si>
    <t xml:space="preserve"> A university degree</t>
  </si>
  <si>
    <t xml:space="preserve"> Basic digital skills (eg editing a document or spreadsheet)</t>
  </si>
  <si>
    <t xml:space="preserve"> Intermediate digital skills (eg creating or editing a website</t>
  </si>
  <si>
    <t xml:space="preserve"> Coding experience</t>
  </si>
  <si>
    <t xml:space="preserve"> Experience using social media</t>
  </si>
  <si>
    <t xml:space="preserve"> Confidence when talking to other people</t>
  </si>
  <si>
    <t>1 - very important</t>
  </si>
  <si>
    <t>2</t>
  </si>
  <si>
    <t>3</t>
  </si>
  <si>
    <t>4</t>
  </si>
  <si>
    <t>5 - not important at all</t>
  </si>
  <si>
    <t>Grid Summary: If you were hiring someone to take over your current role, how important would the following be for an applicant?Please answer on a scale of 1 to 5, where 1 is very important, and 5 is not important at all.</t>
  </si>
  <si>
    <t>If you were hiring someone to take over your current role, how important would the following be for an applicant?Please answer on a scale of 1 to 5, where 1 is very important, and 5 is not important at all.: A university degree</t>
  </si>
  <si>
    <t>If you were hiring someone to take over your current role, how important would the following be for an applicant?Please answer on a scale of 1 to 5, where 1 is very important, and 5 is not important at all.: Basic digital skills (eg editing a document or spreadsheet)</t>
  </si>
  <si>
    <t>If you were hiring someone to take over your current role, how important would the following be for an applicant?Please answer on a scale of 1 to 5, where 1 is very important, and 5 is not important at all.: Intermediate digital skills (eg creating or editing a website</t>
  </si>
  <si>
    <t>If you were hiring someone to take over your current role, how important would the following be for an applicant?Please answer on a scale of 1 to 5, where 1 is very important, and 5 is not important at all.: Coding experience</t>
  </si>
  <si>
    <t>If you were hiring someone to take over your current role, how important would the following be for an applicant?Please answer on a scale of 1 to 5, where 1 is very important, and 5 is not important at all.: Experience using social media</t>
  </si>
  <si>
    <t>If you were hiring someone to take over your current role, how important would the following be for an applicant?Please answer on a scale of 1 to 5, where 1 is very important, and 5 is not important at all.: Confidence when talking to other people</t>
  </si>
  <si>
    <t>Develop your own software or service</t>
  </si>
  <si>
    <t>Provide consulting to other companies</t>
  </si>
  <si>
    <t>Other (Please specify)</t>
  </si>
  <si>
    <t>You said that your business worked in the technology sector. Which, if any, of the following is the best description for your business?Please select all that apply.</t>
  </si>
  <si>
    <t>Decline by over 50%</t>
  </si>
  <si>
    <t>Decline by 25-50%</t>
  </si>
  <si>
    <t>Decline by 10-25%</t>
  </si>
  <si>
    <t>Decline by 6-10%</t>
  </si>
  <si>
    <t>Decline by 0-5%</t>
  </si>
  <si>
    <t>Stay about the same size</t>
  </si>
  <si>
    <t>Grow by 0-5%</t>
  </si>
  <si>
    <t>Grow by 6-10%</t>
  </si>
  <si>
    <t>Grow by 11-20%</t>
  </si>
  <si>
    <t>Grow by 21-50%</t>
  </si>
  <si>
    <t>Grow by over 50%</t>
  </si>
  <si>
    <t xml:space="preserve"> On average, how much do you expect your revenue to grow in the next three years?</t>
  </si>
  <si>
    <t>Finding new customers</t>
  </si>
  <si>
    <t>Current economic and geopolitical situation</t>
  </si>
  <si>
    <t>Talent retention</t>
  </si>
  <si>
    <t>Costs and complexity from new regulation</t>
  </si>
  <si>
    <t>Recruitment of new staff</t>
  </si>
  <si>
    <t>Training existing staff</t>
  </si>
  <si>
    <t>Raising finance and/or capital</t>
  </si>
  <si>
    <t>Challenges in exporting</t>
  </si>
  <si>
    <t>We don’t want to grow faster</t>
  </si>
  <si>
    <t>Which, if any, of the following do you think are likely to be the biggest constraint on your business growing faster?Please select up to three</t>
  </si>
  <si>
    <t xml:space="preserve"> Digital technology is playing an increasingly important role in my business</t>
  </si>
  <si>
    <t xml:space="preserve"> The costs of starting a business have reduced substantially because of cloud computing</t>
  </si>
  <si>
    <t xml:space="preserve"> I feel like I personally need to have better digital skills for my job</t>
  </si>
  <si>
    <t xml:space="preserve"> Cloud computing has made it easier for my business to compete with bigger enterprises</t>
  </si>
  <si>
    <t xml:space="preserve"> Cloud computing has made it easier for my business to move part of our sales online during the Covid-19 pandemic</t>
  </si>
  <si>
    <t>Strongly agree</t>
  </si>
  <si>
    <t>Somewhat agree</t>
  </si>
  <si>
    <t>Neither agree nor disagree</t>
  </si>
  <si>
    <t>Somewhat disagree</t>
  </si>
  <si>
    <t>Strongly disagree</t>
  </si>
  <si>
    <t>Total Agree:</t>
  </si>
  <si>
    <t>Total Disagree:</t>
  </si>
  <si>
    <t>Grid Summary: Below are several statements that you may agree or disagree with. Using the scale, indicate your agreement with each item.Please be open and honest in your responding.</t>
  </si>
  <si>
    <t>Below are several statements that you may agree or disagree with. Using the scale, indicate your agreement with each item.Please be open and honest in your responding.: Digital technology is playing an increasingly important role in my business</t>
  </si>
  <si>
    <t>Below are several statements that you may agree or disagree with. Using the scale, indicate your agreement with each item.Please be open and honest in your responding.: The costs of starting a business have reduced substantially because of cloud computing</t>
  </si>
  <si>
    <t>Below are several statements that you may agree or disagree with. Using the scale, indicate your agreement with each item.Please be open and honest in your responding.: Cloud computing has made it easier for my business to compete with bigger enterprises</t>
  </si>
  <si>
    <t>Below are several statements that you may agree or disagree with. Using the scale, indicate your agreement with each item.Please be open and honest in your responding.: Cloud computing has made it easier for my business to move part of our sales online during the Covid-19 pandemic</t>
  </si>
  <si>
    <t>Below are several statements that you may agree or disagree with. Using the scale, indicate your agreement with each item.Please be open and honest in your responding.: I feel like I personally need to have better digital skills for my job</t>
  </si>
  <si>
    <t>Total Important:</t>
  </si>
  <si>
    <t>Total Unimportant:</t>
  </si>
  <si>
    <t xml:space="preserve"> How important or unimportant is improving your sustainability to your current business’s strategy?</t>
  </si>
  <si>
    <t>Grow significantly</t>
  </si>
  <si>
    <t>Grow somewhat</t>
  </si>
  <si>
    <t>Stay around the same</t>
  </si>
  <si>
    <t>Shrink somewhat</t>
  </si>
  <si>
    <t>Shrink significantly</t>
  </si>
  <si>
    <t xml:space="preserve"> In the next few years, do you expect the importance of sustainability as a factor in the decisions made by your business to grow, stay around the same or shrink?</t>
  </si>
  <si>
    <t xml:space="preserve"> Do you feel you currently have adequate digital tools to monitor and improve your company’s sustainability?</t>
  </si>
  <si>
    <t>Yes, and we plan to be carbon neutral by 2050</t>
  </si>
  <si>
    <t>Yes, and we plan to be carbon neutral by 2040</t>
  </si>
  <si>
    <t>Yes, and we plan to be carbon neutral by 2030</t>
  </si>
  <si>
    <t>Yes, and we plan to be carbon neutral by 2025</t>
  </si>
  <si>
    <t>We are already carbon neutral</t>
  </si>
  <si>
    <t xml:space="preserve"> Has your company committed to becoming carbon neutral, and if so by when?</t>
  </si>
  <si>
    <t>Very familiar</t>
  </si>
  <si>
    <t>Somewhat familiar</t>
  </si>
  <si>
    <t>Neither familiar or unfamiliar</t>
  </si>
  <si>
    <t>Somewhat unfamiliar</t>
  </si>
  <si>
    <t>Not at all familiar</t>
  </si>
  <si>
    <t xml:space="preserve"> Are you familiar with the concept of a ‘B corporation’?</t>
  </si>
  <si>
    <t xml:space="preserve"> Is your company a B corporation?</t>
  </si>
  <si>
    <t>Phishing emails</t>
  </si>
  <si>
    <t>Hacking or security breach</t>
  </si>
  <si>
    <t>Data loss</t>
  </si>
  <si>
    <t>Payment fraud</t>
  </si>
  <si>
    <t>Ransomware or malware</t>
  </si>
  <si>
    <t>In the last three years, has your business experienced any of the following digital or cyber security threats?Please select all that apply.</t>
  </si>
  <si>
    <t>Neither confident or unconfident</t>
  </si>
  <si>
    <t xml:space="preserve"> Overall, how confident or unconfident are you in keeping your business’s data secure?</t>
  </si>
  <si>
    <t xml:space="preserve"> And how confident or unconfident are you that your company’s data is secure in the cloud?</t>
  </si>
  <si>
    <t>BASE: IaaS or PaaS User</t>
  </si>
  <si>
    <t>Using the best technology</t>
  </si>
  <si>
    <t>Clarity over existing rules and regulations</t>
  </si>
  <si>
    <t>Education and advice on best practice</t>
  </si>
  <si>
    <t>Training for your business’s staff</t>
  </si>
  <si>
    <t>Ensuring your business’ data doesn’t leave your country</t>
  </si>
  <si>
    <t>Having strong laws</t>
  </si>
  <si>
    <t>Storing and/or processing your data with a European company</t>
  </si>
  <si>
    <t>Ensuring your business’ data doesn’t leave Europe</t>
  </si>
  <si>
    <t>What do you think is most important to helping businesses keep data secure?Please select up to three.</t>
  </si>
  <si>
    <t>Strongly support</t>
  </si>
  <si>
    <t>Somewhat support</t>
  </si>
  <si>
    <t>Neither support or oppose</t>
  </si>
  <si>
    <t>Somewhat oppose</t>
  </si>
  <si>
    <t>Strongly oppose</t>
  </si>
  <si>
    <t>Total Support:</t>
  </si>
  <si>
    <t>Total Oppose:</t>
  </si>
  <si>
    <t xml:space="preserve"> Would you support the building of a new data centre by an international cloud provider in your local city or region?</t>
  </si>
  <si>
    <t>Creates significant number of local jobs</t>
  </si>
  <si>
    <t>Runs solely on renewable energy</t>
  </si>
  <si>
    <t>Data centre owner contributes to local infrastructure</t>
  </si>
  <si>
    <t>Offers new options to host data within your region</t>
  </si>
  <si>
    <t>Owned by a European company</t>
  </si>
  <si>
    <t>Which, if any, of the following would make you most likely to support the construction of a data centre in your local region?Please select up to two reasons.</t>
  </si>
  <si>
    <t xml:space="preserve"> Hosted in your own company’s data centre(s)</t>
  </si>
  <si>
    <t xml:space="preserve"> Hosed in the data centre of another local company from your country</t>
  </si>
  <si>
    <t xml:space="preserve"> Hosted in the data centre of a global company, hosted in Europe</t>
  </si>
  <si>
    <t xml:space="preserve"> Hosted in the data centre of a global company, hosted outside Europe</t>
  </si>
  <si>
    <t>Strongly trust</t>
  </si>
  <si>
    <t>Somewhat trust</t>
  </si>
  <si>
    <t>Neither trust or distrust</t>
  </si>
  <si>
    <t>Somewhat distrust</t>
  </si>
  <si>
    <t>Strongly distrust</t>
  </si>
  <si>
    <t>Grid Summary: To what extent, if at all, would you trust your data to be secure in the following scenarios?</t>
  </si>
  <si>
    <t>To what extent, if at all, would you trust your data to be secure in the following scenarios?: Hosted in your own company’s data centre(s)</t>
  </si>
  <si>
    <t>To what extent, if at all, would you trust your data to be secure in the following scenarios?: Hosed in the data centre of another local company from your country</t>
  </si>
  <si>
    <t>To what extent, if at all, would you trust your data to be secure in the following scenarios?: Hosted in the data centre of a global company, hosted in Europe</t>
  </si>
  <si>
    <t>To what extent, if at all, would you trust your data to be secure in the following scenarios?: Hosted in the data centre of a global company, hosted outside Europe</t>
  </si>
  <si>
    <t>Full Results</t>
  </si>
  <si>
    <t>BASE: Uses Cloud for Office Suite</t>
  </si>
  <si>
    <t>BASE: Uses Cloud for Web Hosting</t>
  </si>
  <si>
    <t>BASE: Uses Cloud for Messaging</t>
  </si>
  <si>
    <t>BASE: Uses Cloud for Video Calls</t>
  </si>
  <si>
    <t>BASE: Uses Cloud to Track Inventory</t>
  </si>
  <si>
    <t>BASE: Uses Cloud for Customer Support</t>
  </si>
  <si>
    <t>BASE: Uses Cloud to Track Time</t>
  </si>
  <si>
    <t>BASE: Uses Cloud to Manage Expenses</t>
  </si>
  <si>
    <t>BASE: Uses Cloud for ERP</t>
  </si>
  <si>
    <t>BASE: Uses Cloud for Project Management</t>
  </si>
  <si>
    <t>BASE: Uses Cloud for Accounting</t>
  </si>
  <si>
    <t>BASE: Uses Cloud for Invoicing</t>
  </si>
  <si>
    <t>BASE: Uses Cloud for Analytics</t>
  </si>
  <si>
    <t>BASE: Uses Cloud to 3D Print</t>
  </si>
  <si>
    <t>BASE: Uses Cloud for IoT</t>
  </si>
  <si>
    <t>BASE: Uses Cloud for Cloud Computing</t>
  </si>
  <si>
    <t>BASE: Uses Cloud for AI</t>
  </si>
  <si>
    <t>BASE: Uses Cloud for Blockchain</t>
  </si>
  <si>
    <t>BASE: Businesses with a website</t>
  </si>
  <si>
    <t>BASE: Software as a Service (SaaS) User</t>
  </si>
  <si>
    <t>BASE: Uses "Other" Cloud Providers</t>
  </si>
  <si>
    <t>BASE: Would find it difficult to change cloud providers</t>
  </si>
  <si>
    <t>BASE: Business in Technology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</si>
</sst>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5" Type="http://schemas.openxmlformats.org/officeDocument/2006/relationships/styles" Target="styles.xml"/><Relationship Id="rId170" Type="http://schemas.openxmlformats.org/officeDocument/2006/relationships/worksheet" Target="worksheets/sheet170.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76" Type="http://schemas.openxmlformats.org/officeDocument/2006/relationships/sharedStrings" Target="sharedString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177"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1.42578125" defaultRowHeight="15" x14ac:dyDescent="0.25"/>
  <sheetData>
    <row r="7" spans="6:12" ht="39.950000000000003" customHeight="1" x14ac:dyDescent="0.25">
      <c r="F7" s="25" t="s">
        <v>0</v>
      </c>
      <c r="G7" s="26"/>
      <c r="H7" s="26"/>
      <c r="I7" s="26"/>
      <c r="J7" s="26"/>
      <c r="K7" s="26"/>
      <c r="L7" s="26"/>
    </row>
    <row r="10" spans="6:12" ht="20.100000000000001" customHeight="1" x14ac:dyDescent="0.3">
      <c r="F10" s="2" t="s">
        <v>1</v>
      </c>
      <c r="K10" s="3" t="s">
        <v>2</v>
      </c>
    </row>
    <row r="11" spans="6:12" ht="20.100000000000001" customHeight="1" x14ac:dyDescent="0.3">
      <c r="F11" s="2" t="s">
        <v>3</v>
      </c>
      <c r="K11" s="3" t="s">
        <v>4</v>
      </c>
    </row>
    <row r="12" spans="6:12" ht="20.100000000000001" customHeight="1" x14ac:dyDescent="0.3">
      <c r="F12" s="2" t="s">
        <v>5</v>
      </c>
      <c r="K12" s="3" t="s">
        <v>6</v>
      </c>
    </row>
    <row r="13" spans="6:12" ht="20.100000000000001" customHeight="1" x14ac:dyDescent="0.3">
      <c r="F13" s="2" t="s">
        <v>7</v>
      </c>
      <c r="K13" s="3">
        <v>1017</v>
      </c>
    </row>
    <row r="14" spans="6:12" ht="18.75" x14ac:dyDescent="0.3">
      <c r="F14" s="2"/>
    </row>
    <row r="15" spans="6:12" ht="18.75" x14ac:dyDescent="0.3">
      <c r="F15" s="2"/>
    </row>
    <row r="16" spans="6:12" ht="18.75" x14ac:dyDescent="0.3">
      <c r="F16" s="2" t="s">
        <v>8</v>
      </c>
    </row>
    <row r="17" spans="6:13" ht="50.1" customHeight="1" x14ac:dyDescent="0.25">
      <c r="F17" s="27" t="s">
        <v>9</v>
      </c>
      <c r="G17" s="26"/>
      <c r="H17" s="26"/>
      <c r="I17" s="26"/>
      <c r="J17" s="26"/>
      <c r="K17" s="26"/>
      <c r="L17" s="26"/>
      <c r="M17" s="26"/>
    </row>
    <row r="19" spans="6:13" ht="30" customHeight="1" x14ac:dyDescent="0.25">
      <c r="F19" s="4" t="s">
        <v>10</v>
      </c>
    </row>
    <row r="20" spans="6:13" ht="17.25" x14ac:dyDescent="0.2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8"/>
  <sheetViews>
    <sheetView showGridLines="0" tabSelected="1" topLeftCell="A163" workbookViewId="0"/>
  </sheetViews>
  <sheetFormatPr defaultColWidth="11.42578125" defaultRowHeight="15" x14ac:dyDescent="0.25"/>
  <cols>
    <col min="4" max="4" width="100.7109375" customWidth="1"/>
    <col min="5" max="5" width="20.7109375" customWidth="1"/>
  </cols>
  <sheetData>
    <row r="2" spans="3:6" ht="39.950000000000003" customHeight="1" x14ac:dyDescent="0.25">
      <c r="D2" s="1" t="s">
        <v>11</v>
      </c>
    </row>
    <row r="6" spans="3:6" x14ac:dyDescent="0.25">
      <c r="D6" s="8" t="str">
        <f>HYPERLINK("#'Full Results'!A1", "Full Results")</f>
        <v>Full Results</v>
      </c>
    </row>
    <row r="8" spans="3:6" x14ac:dyDescent="0.25">
      <c r="D8" s="6" t="s">
        <v>12</v>
      </c>
      <c r="E8" s="6" t="s">
        <v>13</v>
      </c>
      <c r="F8" s="6" t="s">
        <v>14</v>
      </c>
    </row>
    <row r="9" spans="3:6" x14ac:dyDescent="0.25">
      <c r="C9">
        <v>1</v>
      </c>
      <c r="D9" s="8" t="str">
        <f>HYPERLINK("#'Table 1'!A1", " Before taking this survey, were you familiar with the concept of cloud computing?")</f>
        <v xml:space="preserve"> Before taking this survey, were you familiar with the concept of cloud computing?</v>
      </c>
      <c r="E9" s="14" t="str">
        <f>HYPERLINK("#'Full Results'!A11", "11")</f>
        <v>11</v>
      </c>
      <c r="F9" t="s">
        <v>82</v>
      </c>
    </row>
    <row r="10" spans="3:6" x14ac:dyDescent="0.25">
      <c r="C10">
        <v>2</v>
      </c>
      <c r="D10" s="8" t="str">
        <f>HYPERLINK("#'Table 2'!A1", " Do you know if your company directly buys any services from a cloud provider? (eg.  Amazon Web Services, Microsoft Azure, Google Cloud Platform)")</f>
        <v xml:space="preserve"> Do you know if your company directly buys any services from a cloud provider? (eg.  Amazon Web Services, Microsoft Azure, Google Cloud Platform)</v>
      </c>
      <c r="E10" s="14" t="str">
        <f>HYPERLINK("#'Full Results'!A18", "18")</f>
        <v>18</v>
      </c>
      <c r="F10" t="s">
        <v>82</v>
      </c>
    </row>
    <row r="11" spans="3:6" x14ac:dyDescent="0.25">
      <c r="C11">
        <v>3</v>
      </c>
      <c r="D11" s="8" t="str">
        <f>HYPERLINK("#'Table 3'!A1", "Which of the following purposes do you use a cloud computing provider for?Please select all that apply")</f>
        <v>Which of the following purposes do you use a cloud computing provider for?Please select all that apply</v>
      </c>
      <c r="E11" s="14" t="str">
        <f>HYPERLINK("#'Full Results'!A26", "26")</f>
        <v>26</v>
      </c>
      <c r="F11" t="s">
        <v>106</v>
      </c>
    </row>
    <row r="12" spans="3:6" x14ac:dyDescent="0.25">
      <c r="C12">
        <v>4</v>
      </c>
      <c r="D12" s="8" t="str">
        <f>HYPERLINK("#'Table 4'!A1", "Which, if any, of the following best describes how you use cloud services?Please select all that apply")</f>
        <v>Which, if any, of the following best describes how you use cloud services?Please select all that apply</v>
      </c>
      <c r="E12" s="14" t="str">
        <f>HYPERLINK("#'Full Results'!A41", "41")</f>
        <v>41</v>
      </c>
      <c r="F12" t="s">
        <v>106</v>
      </c>
    </row>
    <row r="13" spans="3:6" x14ac:dyDescent="0.25">
      <c r="C13">
        <v>5</v>
      </c>
      <c r="D13" s="8" t="str">
        <f>HYPERLINK("#'Table 5'!A1", " Besides cloud computing and personal computers for your staff, does your company own any centralised computers, servers, on-premises computing or data centres of its own?")</f>
        <v xml:space="preserve"> Besides cloud computing and personal computers for your staff, does your company own any centralised computers, servers, on-premises computing or data centres of its own?</v>
      </c>
      <c r="E13" s="14" t="str">
        <f>HYPERLINK("#'Full Results'!A47", "47")</f>
        <v>47</v>
      </c>
      <c r="F13" t="s">
        <v>106</v>
      </c>
    </row>
    <row r="14" spans="3:6" x14ac:dyDescent="0.25">
      <c r="C14">
        <v>6</v>
      </c>
      <c r="D14" s="8" t="str">
        <f>HYPERLINK("#'Table 6'!A1", "Does your business operate in any of the following sectors?Please select all that apply")</f>
        <v>Does your business operate in any of the following sectors?Please select all that apply</v>
      </c>
      <c r="E14" s="14" t="str">
        <f>HYPERLINK("#'Full Results'!A53", "53")</f>
        <v>53</v>
      </c>
      <c r="F14" t="s">
        <v>82</v>
      </c>
    </row>
    <row r="15" spans="3:6" x14ac:dyDescent="0.25">
      <c r="C15">
        <v>7</v>
      </c>
      <c r="D15" s="8" t="str">
        <f>HYPERLINK("#'Table 7'!A1", " And more specifically, which one of the following sectors would you say is the best description for your business ?")</f>
        <v xml:space="preserve"> And more specifically, which one of the following sectors would you say is the best description for your business ?</v>
      </c>
      <c r="E15" s="14" t="str">
        <f>HYPERLINK("#'Full Results'!A65", "65")</f>
        <v>65</v>
      </c>
      <c r="F15" t="s">
        <v>82</v>
      </c>
    </row>
    <row r="16" spans="3:6" x14ac:dyDescent="0.25">
      <c r="C16">
        <v>8</v>
      </c>
      <c r="D16" s="8" t="str">
        <f>HYPERLINK("#'Table 8'!A1", " What is the approximate annual revenue of your business?")</f>
        <v xml:space="preserve"> What is the approximate annual revenue of your business?</v>
      </c>
      <c r="E16" s="14" t="str">
        <f>HYPERLINK("#'Full Results'!A88", "88")</f>
        <v>88</v>
      </c>
      <c r="F16" t="s">
        <v>82</v>
      </c>
    </row>
    <row r="17" spans="3:6" x14ac:dyDescent="0.25">
      <c r="C17">
        <v>9</v>
      </c>
      <c r="D17" s="8" t="str">
        <f>HYPERLINK("#'Table 9'!A1", " In 2021, how much did the revenue of your company grow? ")</f>
        <v xml:space="preserve"> In 2021, how much did the revenue of your company grow? </v>
      </c>
      <c r="E17" s="14" t="str">
        <f>HYPERLINK("#'Full Results'!A104", "104")</f>
        <v>104</v>
      </c>
      <c r="F17" t="s">
        <v>82</v>
      </c>
    </row>
    <row r="18" spans="3:6" x14ac:dyDescent="0.25">
      <c r="C18">
        <v>10</v>
      </c>
      <c r="D18" s="8" t="str">
        <f>HYPERLINK("#'Table 10'!A1", " And over the last three years, how much did the revenue of your company grow on average? ")</f>
        <v xml:space="preserve"> And over the last three years, how much did the revenue of your company grow on average? </v>
      </c>
      <c r="E18" s="14" t="str">
        <f>HYPERLINK("#'Full Results'!A119", "119")</f>
        <v>119</v>
      </c>
      <c r="F18" t="s">
        <v>82</v>
      </c>
    </row>
    <row r="19" spans="3:6" x14ac:dyDescent="0.25">
      <c r="C19">
        <v>11</v>
      </c>
      <c r="D19" s="8" t="str">
        <f>HYPERLINK("#'Table 11'!A1", " In 2021, how did the headcount of your company change?")</f>
        <v xml:space="preserve"> In 2021, how did the headcount of your company change?</v>
      </c>
      <c r="E19" s="14" t="str">
        <f>HYPERLINK("#'Full Results'!A134", "134")</f>
        <v>134</v>
      </c>
      <c r="F19" t="s">
        <v>82</v>
      </c>
    </row>
    <row r="20" spans="3:6" x14ac:dyDescent="0.25">
      <c r="C20">
        <v>12</v>
      </c>
      <c r="D20" s="8" t="str">
        <f>HYPERLINK("#'Table 12'!A1", " What proportion of your staff worked remotely for at least part of the week in 2019?")</f>
        <v xml:space="preserve"> What proportion of your staff worked remotely for at least part of the week in 2019?</v>
      </c>
      <c r="E20" s="14" t="str">
        <f>HYPERLINK("#'Full Results'!A149", "149")</f>
        <v>149</v>
      </c>
      <c r="F20" t="s">
        <v>82</v>
      </c>
    </row>
    <row r="21" spans="3:6" x14ac:dyDescent="0.25">
      <c r="C21">
        <v>13</v>
      </c>
      <c r="D21" s="8" t="str">
        <f>HYPERLINK("#'Table 13'!A1", " What proportion of your staff are currently working remotely for at least part of the week?")</f>
        <v xml:space="preserve"> What proportion of your staff are currently working remotely for at least part of the week?</v>
      </c>
      <c r="E21" s="14" t="str">
        <f>HYPERLINK("#'Full Results'!A165", "165")</f>
        <v>165</v>
      </c>
      <c r="F21" t="s">
        <v>82</v>
      </c>
    </row>
    <row r="22" spans="3:6" x14ac:dyDescent="0.25">
      <c r="C22">
        <v>14</v>
      </c>
      <c r="D22" s="8" t="str">
        <f>HYPERLINK("#'Table 14'!A1", " How likely do you think it is that a significant proportion of your staff will work remotely even after the Covid-19 pandemic fully ends?")</f>
        <v xml:space="preserve"> How likely do you think it is that a significant proportion of your staff will work remotely even after the Covid-19 pandemic fully ends?</v>
      </c>
      <c r="E22" s="14" t="str">
        <f>HYPERLINK("#'Full Results'!A181", "181")</f>
        <v>181</v>
      </c>
      <c r="F22" t="s">
        <v>82</v>
      </c>
    </row>
    <row r="23" spans="3:6" x14ac:dyDescent="0.25">
      <c r="C23">
        <v>15</v>
      </c>
      <c r="D23" s="8" t="str">
        <f>HYPERLINK("#'Table 15'!A1", "Grid Summary: Which, if any, of the following management practices does your business use?")</f>
        <v>Grid Summary: Which, if any, of the following management practices does your business use?</v>
      </c>
      <c r="E23" s="7"/>
      <c r="F23" t="s">
        <v>82</v>
      </c>
    </row>
    <row r="24" spans="3:6" x14ac:dyDescent="0.25">
      <c r="C24">
        <v>16</v>
      </c>
      <c r="D24" s="8" t="str">
        <f>HYPERLINK("#'Table 16'!A1", "Which, if any, of the following management practices does your business use?: Setting long-term goals")</f>
        <v>Which, if any, of the following management practices does your business use?: Setting long-term goals</v>
      </c>
      <c r="E24" s="14" t="str">
        <f>HYPERLINK("#'Full Results'!A193", "193")</f>
        <v>193</v>
      </c>
      <c r="F24" t="s">
        <v>82</v>
      </c>
    </row>
    <row r="25" spans="3:6" x14ac:dyDescent="0.25">
      <c r="C25">
        <v>17</v>
      </c>
      <c r="D25" s="8" t="str">
        <f>HYPERLINK("#'Table 17'!A1", "Which, if any, of the following management practices does your business use?: Setting short-term performance benchmarks")</f>
        <v>Which, if any, of the following management practices does your business use?: Setting short-term performance benchmarks</v>
      </c>
      <c r="E25" s="14" t="str">
        <f>HYPERLINK("#'Full Results'!A200", "200")</f>
        <v>200</v>
      </c>
      <c r="F25" t="s">
        <v>82</v>
      </c>
    </row>
    <row r="26" spans="3:6" x14ac:dyDescent="0.25">
      <c r="C26">
        <v>18</v>
      </c>
      <c r="D26" s="8" t="str">
        <f>HYPERLINK("#'Table 18'!A1", "Which, if any, of the following management practices does your business use?: Rewarding high performers with bonuses or higher salary")</f>
        <v>Which, if any, of the following management practices does your business use?: Rewarding high performers with bonuses or higher salary</v>
      </c>
      <c r="E26" s="14" t="str">
        <f>HYPERLINK("#'Full Results'!A207", "207")</f>
        <v>207</v>
      </c>
      <c r="F26" t="s">
        <v>82</v>
      </c>
    </row>
    <row r="27" spans="3:6" x14ac:dyDescent="0.25">
      <c r="C27">
        <v>19</v>
      </c>
      <c r="D27" s="8" t="str">
        <f>HYPERLINK("#'Table 19'!A1", "Which, if any, of the following management practices does your business use?: Offering training for underperformers")</f>
        <v>Which, if any, of the following management practices does your business use?: Offering training for underperformers</v>
      </c>
      <c r="E27" s="14" t="str">
        <f>HYPERLINK("#'Full Results'!A214", "214")</f>
        <v>214</v>
      </c>
      <c r="F27" t="s">
        <v>82</v>
      </c>
    </row>
    <row r="28" spans="3:6" x14ac:dyDescent="0.25">
      <c r="C28">
        <v>20</v>
      </c>
      <c r="D28" s="8" t="str">
        <f>HYPERLINK("#'Table 20'!A1", "Which, if any, of the following management practices does your business use?: Have a structured process for collecting performance data")</f>
        <v>Which, if any, of the following management practices does your business use?: Have a structured process for collecting performance data</v>
      </c>
      <c r="E28" s="14" t="str">
        <f>HYPERLINK("#'Full Results'!A221", "221")</f>
        <v>221</v>
      </c>
      <c r="F28" t="s">
        <v>82</v>
      </c>
    </row>
    <row r="29" spans="3:6" x14ac:dyDescent="0.25">
      <c r="C29">
        <v>21</v>
      </c>
      <c r="D29" s="8" t="str">
        <f>HYPERLINK("#'Table 21'!A1", "Which, if any, of the following management practices does your business use?: Have a structured process for analysing performance data")</f>
        <v>Which, if any, of the following management practices does your business use?: Have a structured process for analysing performance data</v>
      </c>
      <c r="E29" s="14" t="str">
        <f>HYPERLINK("#'Full Results'!A228", "228")</f>
        <v>228</v>
      </c>
      <c r="F29" t="s">
        <v>82</v>
      </c>
    </row>
    <row r="30" spans="3:6" x14ac:dyDescent="0.25">
      <c r="C30">
        <v>22</v>
      </c>
      <c r="D30" s="8" t="str">
        <f>HYPERLINK("#'Table 22'!A1", "If you had to choose, which of the following types of infrastructure investment would prefer your Government to prioritise in your local area?Please select up to three")</f>
        <v>If you had to choose, which of the following types of infrastructure investment would prefer your Government to prioritise in your local area?Please select up to three</v>
      </c>
      <c r="E30" s="14" t="str">
        <f>HYPERLINK("#'Full Results'!A235", "235")</f>
        <v>235</v>
      </c>
      <c r="F30" t="s">
        <v>82</v>
      </c>
    </row>
    <row r="31" spans="3:6" x14ac:dyDescent="0.25">
      <c r="C31">
        <v>23</v>
      </c>
      <c r="D31" s="8" t="str">
        <f>HYPERLINK("#'Table 23'!A1", "Grid Summary: Overall, how satisfied or dissatisfied are you with the speed and reliability of your Internet connection in the following locations?")</f>
        <v>Grid Summary: Overall, how satisfied or dissatisfied are you with the speed and reliability of your Internet connection in the following locations?</v>
      </c>
      <c r="E31" s="7"/>
      <c r="F31" t="s">
        <v>82</v>
      </c>
    </row>
    <row r="32" spans="3:6" x14ac:dyDescent="0.25">
      <c r="C32">
        <v>24</v>
      </c>
      <c r="D32" s="8" t="str">
        <f>HYPERLINK("#'Table 24'!A1", "Overall, how satisfied or dissatisfied are you with the speed and reliability of your Internet connection in the following locations?: At home")</f>
        <v>Overall, how satisfied or dissatisfied are you with the speed and reliability of your Internet connection in the following locations?: At home</v>
      </c>
      <c r="E32" s="14" t="str">
        <f>HYPERLINK("#'Full Results'!A245", "245")</f>
        <v>245</v>
      </c>
      <c r="F32" t="s">
        <v>82</v>
      </c>
    </row>
    <row r="33" spans="3:6" x14ac:dyDescent="0.25">
      <c r="C33">
        <v>25</v>
      </c>
      <c r="D33" s="8" t="str">
        <f>HYPERLINK("#'Table 25'!A1", "Overall, how satisfied or dissatisfied are you with the speed and reliability of your Internet connection in the following locations?: At work")</f>
        <v>Overall, how satisfied or dissatisfied are you with the speed and reliability of your Internet connection in the following locations?: At work</v>
      </c>
      <c r="E33" s="14" t="str">
        <f>HYPERLINK("#'Full Results'!A257", "257")</f>
        <v>257</v>
      </c>
      <c r="F33" t="s">
        <v>82</v>
      </c>
    </row>
    <row r="34" spans="3:6" x14ac:dyDescent="0.25">
      <c r="C34">
        <v>26</v>
      </c>
      <c r="D34" s="8" t="str">
        <f>HYPERLINK("#'Table 26'!A1", "Overall, how satisfied or dissatisfied are you with the speed and reliability of your Internet connection in the following locations?: While travelling")</f>
        <v>Overall, how satisfied or dissatisfied are you with the speed and reliability of your Internet connection in the following locations?: While travelling</v>
      </c>
      <c r="E34" s="14" t="str">
        <f>HYPERLINK("#'Full Results'!A269", "269")</f>
        <v>269</v>
      </c>
      <c r="F34" t="s">
        <v>82</v>
      </c>
    </row>
    <row r="35" spans="3:6" x14ac:dyDescent="0.25">
      <c r="C35">
        <v>27</v>
      </c>
      <c r="D35" s="8" t="str">
        <f>HYPERLINK("#'Table 27'!A1", "Grid Summary: How confident or unconfident would you be that you could perform the following digital activities?")</f>
        <v>Grid Summary: How confident or unconfident would you be that you could perform the following digital activities?</v>
      </c>
      <c r="E35" s="7"/>
      <c r="F35" t="s">
        <v>82</v>
      </c>
    </row>
    <row r="36" spans="3:6" x14ac:dyDescent="0.25">
      <c r="C36">
        <v>28</v>
      </c>
      <c r="D36" s="8" t="str">
        <f>HYPERLINK("#'Table 28'!A1", "How confident or unconfident would you be that you could perform the following digital activities?: Save a document")</f>
        <v>How confident or unconfident would you be that you could perform the following digital activities?: Save a document</v>
      </c>
      <c r="E36" s="14" t="str">
        <f>HYPERLINK("#'Full Results'!A281", "281")</f>
        <v>281</v>
      </c>
      <c r="F36" t="s">
        <v>82</v>
      </c>
    </row>
    <row r="37" spans="3:6" x14ac:dyDescent="0.25">
      <c r="C37">
        <v>29</v>
      </c>
      <c r="D37" s="8" t="str">
        <f>HYPERLINK("#'Table 29'!A1", "How confident or unconfident would you be that you could perform the following digital activities?: Tracking changes in a document")</f>
        <v>How confident or unconfident would you be that you could perform the following digital activities?: Tracking changes in a document</v>
      </c>
      <c r="E37" s="14" t="str">
        <f>HYPERLINK("#'Full Results'!A293", "293")</f>
        <v>293</v>
      </c>
      <c r="F37" t="s">
        <v>82</v>
      </c>
    </row>
    <row r="38" spans="3:6" x14ac:dyDescent="0.25">
      <c r="C38">
        <v>30</v>
      </c>
      <c r="D38" s="8" t="str">
        <f>HYPERLINK("#'Table 30'!A1", "How confident or unconfident would you be that you could perform the following digital activities?: Send an email")</f>
        <v>How confident or unconfident would you be that you could perform the following digital activities?: Send an email</v>
      </c>
      <c r="E38" s="14" t="str">
        <f>HYPERLINK("#'Full Results'!A305", "305")</f>
        <v>305</v>
      </c>
      <c r="F38" t="s">
        <v>82</v>
      </c>
    </row>
    <row r="39" spans="3:6" x14ac:dyDescent="0.25">
      <c r="C39">
        <v>31</v>
      </c>
      <c r="D39" s="8" t="str">
        <f>HYPERLINK("#'Table 31'!A1", "How confident or unconfident would you be that you could perform the following digital activities?: Share a file online")</f>
        <v>How confident or unconfident would you be that you could perform the following digital activities?: Share a file online</v>
      </c>
      <c r="E39" s="14" t="str">
        <f>HYPERLINK("#'Full Results'!A317", "317")</f>
        <v>317</v>
      </c>
      <c r="F39" t="s">
        <v>82</v>
      </c>
    </row>
    <row r="40" spans="3:6" x14ac:dyDescent="0.25">
      <c r="C40">
        <v>32</v>
      </c>
      <c r="D40" s="8" t="str">
        <f>HYPERLINK("#'Table 32'!A1", "How confident or unconfident would you be that you could perform the following digital activities?: Post something on social media")</f>
        <v>How confident or unconfident would you be that you could perform the following digital activities?: Post something on social media</v>
      </c>
      <c r="E40" s="14" t="str">
        <f>HYPERLINK("#'Full Results'!A329", "329")</f>
        <v>329</v>
      </c>
      <c r="F40" t="s">
        <v>82</v>
      </c>
    </row>
    <row r="41" spans="3:6" x14ac:dyDescent="0.25">
      <c r="C41">
        <v>33</v>
      </c>
      <c r="D41" s="8" t="str">
        <f>HYPERLINK("#'Table 33'!A1", "How confident or unconfident would you be that you could perform the following digital activities?: Create a spreadsheet to track your budget")</f>
        <v>How confident or unconfident would you be that you could perform the following digital activities?: Create a spreadsheet to track your budget</v>
      </c>
      <c r="E41" s="14" t="str">
        <f>HYPERLINK("#'Full Results'!A341", "341")</f>
        <v>341</v>
      </c>
      <c r="F41" t="s">
        <v>82</v>
      </c>
    </row>
    <row r="42" spans="3:6" x14ac:dyDescent="0.25">
      <c r="C42">
        <v>34</v>
      </c>
      <c r="D42" s="8" t="str">
        <f>HYPERLINK("#'Table 34'!A1", "How confident or unconfident would you be that you could perform the following digital activities?: Find a good price for a product online")</f>
        <v>How confident or unconfident would you be that you could perform the following digital activities?: Find a good price for a product online</v>
      </c>
      <c r="E42" s="14" t="str">
        <f>HYPERLINK("#'Full Results'!A353", "353")</f>
        <v>353</v>
      </c>
      <c r="F42" t="s">
        <v>82</v>
      </c>
    </row>
    <row r="43" spans="3:6" x14ac:dyDescent="0.25">
      <c r="C43">
        <v>35</v>
      </c>
      <c r="D43" s="8" t="str">
        <f>HYPERLINK("#'Table 35'!A1", "How confident or unconfident would you be that you could perform the following digital activities?: Research a topic")</f>
        <v>How confident or unconfident would you be that you could perform the following digital activities?: Research a topic</v>
      </c>
      <c r="E43" s="14" t="str">
        <f>HYPERLINK("#'Full Results'!A365", "365")</f>
        <v>365</v>
      </c>
      <c r="F43" t="s">
        <v>82</v>
      </c>
    </row>
    <row r="44" spans="3:6" x14ac:dyDescent="0.25">
      <c r="C44">
        <v>36</v>
      </c>
      <c r="D44" s="8" t="str">
        <f>HYPERLINK("#'Table 36'!A1", "How confident or unconfident would you be that you could perform the following digital activities?: Edit a photo")</f>
        <v>How confident or unconfident would you be that you could perform the following digital activities?: Edit a photo</v>
      </c>
      <c r="E44" s="14" t="str">
        <f>HYPERLINK("#'Full Results'!A377", "377")</f>
        <v>377</v>
      </c>
      <c r="F44" t="s">
        <v>82</v>
      </c>
    </row>
    <row r="45" spans="3:6" x14ac:dyDescent="0.25">
      <c r="C45">
        <v>37</v>
      </c>
      <c r="D45" s="8" t="str">
        <f>HYPERLINK("#'Table 37'!A1", "How confident or unconfident would you be that you could perform the following digital activities?: Create your own website")</f>
        <v>How confident or unconfident would you be that you could perform the following digital activities?: Create your own website</v>
      </c>
      <c r="E45" s="14" t="str">
        <f>HYPERLINK("#'Full Results'!A389", "389")</f>
        <v>389</v>
      </c>
      <c r="F45" t="s">
        <v>82</v>
      </c>
    </row>
    <row r="46" spans="3:6" x14ac:dyDescent="0.25">
      <c r="C46">
        <v>38</v>
      </c>
      <c r="D46" s="8" t="str">
        <f>HYPERLINK("#'Table 38'!A1", "How confident or unconfident would you be that you could perform the following digital activities?: Program a small application")</f>
        <v>How confident or unconfident would you be that you could perform the following digital activities?: Program a small application</v>
      </c>
      <c r="E46" s="14" t="str">
        <f>HYPERLINK("#'Full Results'!A401", "401")</f>
        <v>401</v>
      </c>
      <c r="F46" t="s">
        <v>82</v>
      </c>
    </row>
    <row r="47" spans="3:6" x14ac:dyDescent="0.25">
      <c r="C47">
        <v>39</v>
      </c>
      <c r="D47" s="8" t="str">
        <f>HYPERLINK("#'Table 39'!A1", "How confident or unconfident would you be that you could perform the following digital activities?: Build a machine learning model")</f>
        <v>How confident or unconfident would you be that you could perform the following digital activities?: Build a machine learning model</v>
      </c>
      <c r="E47" s="14" t="str">
        <f>HYPERLINK("#'Full Results'!A413", "413")</f>
        <v>413</v>
      </c>
      <c r="F47" t="s">
        <v>82</v>
      </c>
    </row>
    <row r="48" spans="3:6" x14ac:dyDescent="0.25">
      <c r="C48">
        <v>40</v>
      </c>
      <c r="D48" s="8" t="str">
        <f>HYPERLINK("#'Table 40'!A1", " Compared to the average business in your industry, would you say that your company is an early adopter of new technology?")</f>
        <v xml:space="preserve"> Compared to the average business in your industry, would you say that your company is an early adopter of new technology?</v>
      </c>
      <c r="E48" s="14" t="str">
        <f>HYPERLINK("#'Full Results'!A425", "425")</f>
        <v>425</v>
      </c>
      <c r="F48" t="s">
        <v>82</v>
      </c>
    </row>
    <row r="49" spans="3:6" x14ac:dyDescent="0.25">
      <c r="C49">
        <v>41</v>
      </c>
      <c r="D49" s="8" t="str">
        <f>HYPERLINK("#'Table 41'!A1", " How much in total does your company spend on IT, digital tools and services?")</f>
        <v xml:space="preserve"> How much in total does your company spend on IT, digital tools and services?</v>
      </c>
      <c r="E49" s="14" t="str">
        <f>HYPERLINK("#'Full Results'!A432", "432")</f>
        <v>432</v>
      </c>
      <c r="F49" t="s">
        <v>82</v>
      </c>
    </row>
    <row r="50" spans="3:6" x14ac:dyDescent="0.25">
      <c r="C50">
        <v>42</v>
      </c>
      <c r="D50" s="8" t="str">
        <f>HYPERLINK("#'Table 42'!A1", " In the last five years, would you say that digital technology has become more or less important to your business?")</f>
        <v xml:space="preserve"> In the last five years, would you say that digital technology has become more or less important to your business?</v>
      </c>
      <c r="E50" s="14" t="str">
        <f>HYPERLINK("#'Full Results'!A448", "448")</f>
        <v>448</v>
      </c>
      <c r="F50" t="s">
        <v>82</v>
      </c>
    </row>
    <row r="51" spans="3:6" x14ac:dyDescent="0.25">
      <c r="C51">
        <v>43</v>
      </c>
      <c r="D51" s="8" t="str">
        <f>HYPERLINK("#'Table 43'!A1", " And in the next five years, do you expect that the impact of new digital technology in your business is likely to be greater, around the same, or less than in the last five years?")</f>
        <v xml:space="preserve"> And in the next five years, do you expect that the impact of new digital technology in your business is likely to be greater, around the same, or less than in the last five years?</v>
      </c>
      <c r="E51" s="14" t="str">
        <f>HYPERLINK("#'Full Results'!A457", "457")</f>
        <v>457</v>
      </c>
      <c r="F51" t="s">
        <v>82</v>
      </c>
    </row>
    <row r="52" spans="3:6" x14ac:dyDescent="0.25">
      <c r="C52">
        <v>44</v>
      </c>
      <c r="D52" s="8" t="str">
        <f>HYPERLINK("#'Table 44'!A1", "Which, if any, of the following do you think it would be possible for your business to use digital technology to help with more than you do currently?Please select all that apply")</f>
        <v>Which, if any, of the following do you think it would be possible for your business to use digital technology to help with more than you do currently?Please select all that apply</v>
      </c>
      <c r="E52" s="14" t="str">
        <f>HYPERLINK("#'Full Results'!A464", "464")</f>
        <v>464</v>
      </c>
      <c r="F52" t="s">
        <v>82</v>
      </c>
    </row>
    <row r="53" spans="3:6" x14ac:dyDescent="0.25">
      <c r="C53">
        <v>45</v>
      </c>
      <c r="D53" s="8" t="str">
        <f>HYPERLINK("#'Table 45'!A1", "And which, if any, of the following are important barriers which explain why your company doesn’t use more digital technology?Please select all that apply")</f>
        <v>And which, if any, of the following are important barriers which explain why your company doesn’t use more digital technology?Please select all that apply</v>
      </c>
      <c r="E53" s="14" t="str">
        <f>HYPERLINK("#'Full Results'!A476", "476")</f>
        <v>476</v>
      </c>
      <c r="F53" t="s">
        <v>82</v>
      </c>
    </row>
    <row r="54" spans="3:6" x14ac:dyDescent="0.25">
      <c r="C54">
        <v>46</v>
      </c>
      <c r="D54" s="8" t="str">
        <f>HYPERLINK("#'Table 46'!A1", "Grid Summary: Which, if any, of the following purposes does your business use online tools for?")</f>
        <v>Grid Summary: Which, if any, of the following purposes does your business use online tools for?</v>
      </c>
      <c r="E54" s="7"/>
      <c r="F54" t="s">
        <v>82</v>
      </c>
    </row>
    <row r="55" spans="3:6" x14ac:dyDescent="0.25">
      <c r="C55">
        <v>47</v>
      </c>
      <c r="D55" s="8" t="str">
        <f>HYPERLINK("#'Table 47'!A1", "Which, if any, of the following purposes does your business use online tools for?: Selling your products or services to your customers online")</f>
        <v>Which, if any, of the following purposes does your business use online tools for?: Selling your products or services to your customers online</v>
      </c>
      <c r="E55" s="14" t="str">
        <f>HYPERLINK("#'Full Results'!A488", "488")</f>
        <v>488</v>
      </c>
      <c r="F55" t="s">
        <v>82</v>
      </c>
    </row>
    <row r="56" spans="3:6" x14ac:dyDescent="0.25">
      <c r="C56">
        <v>48</v>
      </c>
      <c r="D56" s="8" t="str">
        <f>HYPERLINK("#'Table 48'!A1", "Which, if any, of the following purposes does your business use online tools for?: Advertising your products or services to your customers online")</f>
        <v>Which, if any, of the following purposes does your business use online tools for?: Advertising your products or services to your customers online</v>
      </c>
      <c r="E56" s="14" t="str">
        <f>HYPERLINK("#'Full Results'!A495", "495")</f>
        <v>495</v>
      </c>
      <c r="F56" t="s">
        <v>82</v>
      </c>
    </row>
    <row r="57" spans="3:6" x14ac:dyDescent="0.25">
      <c r="C57">
        <v>49</v>
      </c>
      <c r="D57" s="8" t="str">
        <f>HYPERLINK("#'Table 49'!A1", "Which, if any, of the following purposes does your business use online tools for?: Spreading awareness about your products or services through social media")</f>
        <v>Which, if any, of the following purposes does your business use online tools for?: Spreading awareness about your products or services through social media</v>
      </c>
      <c r="E57" s="14" t="str">
        <f>HYPERLINK("#'Full Results'!A502", "502")</f>
        <v>502</v>
      </c>
      <c r="F57" t="s">
        <v>82</v>
      </c>
    </row>
    <row r="58" spans="3:6" x14ac:dyDescent="0.25">
      <c r="C58">
        <v>50</v>
      </c>
      <c r="D58" s="8" t="str">
        <f>HYPERLINK("#'Table 50'!A1", "Which, if any, of the following purposes does your business use online tools for?: Supporting remote working")</f>
        <v>Which, if any, of the following purposes does your business use online tools for?: Supporting remote working</v>
      </c>
      <c r="E58" s="14" t="str">
        <f>HYPERLINK("#'Full Results'!A509", "509")</f>
        <v>509</v>
      </c>
      <c r="F58" t="s">
        <v>82</v>
      </c>
    </row>
    <row r="59" spans="3:6" x14ac:dyDescent="0.25">
      <c r="C59">
        <v>51</v>
      </c>
      <c r="D59" s="8" t="str">
        <f>HYPERLINK("#'Table 51'!A1", "Which, if any, of the following purposes does your business use online tools for?: Tracking inventory or orders")</f>
        <v>Which, if any, of the following purposes does your business use online tools for?: Tracking inventory or orders</v>
      </c>
      <c r="E59" s="14" t="str">
        <f>HYPERLINK("#'Full Results'!A516", "516")</f>
        <v>516</v>
      </c>
      <c r="F59" t="s">
        <v>82</v>
      </c>
    </row>
    <row r="60" spans="3:6" x14ac:dyDescent="0.25">
      <c r="C60">
        <v>52</v>
      </c>
      <c r="D60" s="8" t="str">
        <f>HYPERLINK("#'Table 52'!A1", "Which, if any, of the following purposes does your business use online tools for?: Analysing your internal data")</f>
        <v>Which, if any, of the following purposes does your business use online tools for?: Analysing your internal data</v>
      </c>
      <c r="E60" s="14" t="str">
        <f>HYPERLINK("#'Full Results'!A523", "523")</f>
        <v>523</v>
      </c>
      <c r="F60" t="s">
        <v>82</v>
      </c>
    </row>
    <row r="61" spans="3:6" x14ac:dyDescent="0.25">
      <c r="C61">
        <v>53</v>
      </c>
      <c r="D61" s="8" t="str">
        <f>HYPERLINK("#'Table 53'!A1", "Which, if any, of the following purposes does your business use online tools for?: To store data online")</f>
        <v>Which, if any, of the following purposes does your business use online tools for?: To store data online</v>
      </c>
      <c r="E61" s="14" t="str">
        <f>HYPERLINK("#'Full Results'!A530", "530")</f>
        <v>530</v>
      </c>
      <c r="F61" t="s">
        <v>82</v>
      </c>
    </row>
    <row r="62" spans="3:6" x14ac:dyDescent="0.25">
      <c r="C62">
        <v>54</v>
      </c>
      <c r="D62" s="8" t="str">
        <f>HYPERLINK("#'Table 54'!A1", "Which, if any, of the following purposes does your business use online tools for?: Running your own custom internal applications")</f>
        <v>Which, if any, of the following purposes does your business use online tools for?: Running your own custom internal applications</v>
      </c>
      <c r="E62" s="14" t="str">
        <f>HYPERLINK("#'Full Results'!A537", "537")</f>
        <v>537</v>
      </c>
      <c r="F62" t="s">
        <v>82</v>
      </c>
    </row>
    <row r="63" spans="3:6" x14ac:dyDescent="0.25">
      <c r="C63">
        <v>55</v>
      </c>
      <c r="D63" s="8" t="str">
        <f>HYPERLINK("#'Table 55'!A1", " What proportion of your customer revenue would you say comes through online sales?")</f>
        <v xml:space="preserve"> What proportion of your customer revenue would you say comes through online sales?</v>
      </c>
      <c r="E63" s="14" t="str">
        <f>HYPERLINK("#'Full Results'!A544", "544")</f>
        <v>544</v>
      </c>
      <c r="F63" t="s">
        <v>82</v>
      </c>
    </row>
    <row r="64" spans="3:6" x14ac:dyDescent="0.25">
      <c r="C64">
        <v>56</v>
      </c>
      <c r="D64" s="8" t="str">
        <f>HYPERLINK("#'Table 56'!A1", "Grid Summary: Online apps or cloud services access their data or run their applications through the Internet, rather than storing it on a device’s local hard drive. Examples of online apps or cloud services include Google Docs, Zoom, Slack, or Am...")</f>
        <v>Grid Summary: Online apps or cloud services access their data or run their applications through the Internet, rather than storing it on a device’s local hard drive. Examples of online apps or cloud services include Google Docs, Zoom, Slack, or Am...</v>
      </c>
      <c r="E64" s="7"/>
      <c r="F64" t="s">
        <v>82</v>
      </c>
    </row>
    <row r="65" spans="3:6" x14ac:dyDescent="0.25">
      <c r="C65">
        <v>57</v>
      </c>
      <c r="D65" s="8" t="str">
        <f>HYPERLINK("#'Table 57'!A1",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5" s="14" t="str">
        <f>HYPERLINK("#'Full Results'!A554", "554")</f>
        <v>554</v>
      </c>
      <c r="F65" t="s">
        <v>82</v>
      </c>
    </row>
    <row r="66" spans="3:6" x14ac:dyDescent="0.25">
      <c r="C66">
        <v>58</v>
      </c>
      <c r="D66" s="8" t="str">
        <f>HYPERLINK("#'Table 58'!A1",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6" s="14" t="str">
        <f>HYPERLINK("#'Full Results'!A561", "561")</f>
        <v>561</v>
      </c>
      <c r="F66" t="s">
        <v>82</v>
      </c>
    </row>
    <row r="67" spans="3:6" x14ac:dyDescent="0.25">
      <c r="C67">
        <v>59</v>
      </c>
      <c r="D67" s="8" t="str">
        <f>HYPERLINK("#'Table 59'!A1",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7" s="14" t="str">
        <f>HYPERLINK("#'Full Results'!A568", "568")</f>
        <v>568</v>
      </c>
      <c r="F67" t="s">
        <v>82</v>
      </c>
    </row>
    <row r="68" spans="3:6" x14ac:dyDescent="0.25">
      <c r="C68">
        <v>60</v>
      </c>
      <c r="D68" s="8" t="str">
        <f>HYPERLINK("#'Table 60'!A1",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8" s="14" t="str">
        <f>HYPERLINK("#'Full Results'!A575", "575")</f>
        <v>575</v>
      </c>
      <c r="F68" t="s">
        <v>82</v>
      </c>
    </row>
    <row r="69" spans="3:6" x14ac:dyDescent="0.25">
      <c r="C69">
        <v>61</v>
      </c>
      <c r="D69" s="8" t="str">
        <f>HYPERLINK("#'Table 61'!A1",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9" s="14" t="str">
        <f>HYPERLINK("#'Full Results'!A582", "582")</f>
        <v>582</v>
      </c>
      <c r="F69" t="s">
        <v>82</v>
      </c>
    </row>
    <row r="70" spans="3:6" x14ac:dyDescent="0.25">
      <c r="C70">
        <v>62</v>
      </c>
      <c r="D70" s="8" t="str">
        <f>HYPERLINK("#'Table 62'!A1",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0" s="14" t="str">
        <f>HYPERLINK("#'Full Results'!A589", "589")</f>
        <v>589</v>
      </c>
      <c r="F70" t="s">
        <v>82</v>
      </c>
    </row>
    <row r="71" spans="3:6" x14ac:dyDescent="0.25">
      <c r="C71">
        <v>63</v>
      </c>
      <c r="D71" s="8" t="str">
        <f>HYPERLINK("#'Table 63'!A1",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1" s="14" t="str">
        <f>HYPERLINK("#'Full Results'!A596", "596")</f>
        <v>596</v>
      </c>
      <c r="F71" t="s">
        <v>82</v>
      </c>
    </row>
    <row r="72" spans="3:6" x14ac:dyDescent="0.25">
      <c r="C72">
        <v>64</v>
      </c>
      <c r="D72" s="8" t="str">
        <f>HYPERLINK("#'Table 64'!A1",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2" s="14" t="str">
        <f>HYPERLINK("#'Full Results'!A603", "603")</f>
        <v>603</v>
      </c>
      <c r="F72" t="s">
        <v>82</v>
      </c>
    </row>
    <row r="73" spans="3:6" x14ac:dyDescent="0.25">
      <c r="C73">
        <v>65</v>
      </c>
      <c r="D73" s="8" t="str">
        <f>HYPERLINK("#'Table 65'!A1",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3" s="14" t="str">
        <f>HYPERLINK("#'Full Results'!A610", "610")</f>
        <v>610</v>
      </c>
      <c r="F73" t="s">
        <v>82</v>
      </c>
    </row>
    <row r="74" spans="3:6" x14ac:dyDescent="0.25">
      <c r="C74">
        <v>66</v>
      </c>
      <c r="D74" s="8" t="str">
        <f>HYPERLINK("#'Table 66'!A1",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4" s="14" t="str">
        <f>HYPERLINK("#'Full Results'!A617", "617")</f>
        <v>617</v>
      </c>
      <c r="F74" t="s">
        <v>82</v>
      </c>
    </row>
    <row r="75" spans="3:6" x14ac:dyDescent="0.25">
      <c r="C75">
        <v>67</v>
      </c>
      <c r="D75" s="8" t="str">
        <f>HYPERLINK("#'Table 67'!A1",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5" s="14" t="str">
        <f>HYPERLINK("#'Full Results'!A624", "624")</f>
        <v>624</v>
      </c>
      <c r="F75" t="s">
        <v>82</v>
      </c>
    </row>
    <row r="76" spans="3:6" x14ac:dyDescent="0.25">
      <c r="C76">
        <v>68</v>
      </c>
      <c r="D76" s="8" t="str">
        <f>HYPERLINK("#'Table 68'!A1",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6" s="14" t="str">
        <f>HYPERLINK("#'Full Results'!A631", "631")</f>
        <v>631</v>
      </c>
      <c r="F76" t="s">
        <v>82</v>
      </c>
    </row>
    <row r="77" spans="3:6" x14ac:dyDescent="0.25">
      <c r="C77">
        <v>69</v>
      </c>
      <c r="D77" s="8" t="str">
        <f>HYPERLINK("#'Table 69'!A1",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7" s="14" t="str">
        <f>HYPERLINK("#'Full Results'!A638", "638")</f>
        <v>638</v>
      </c>
      <c r="F77" t="s">
        <v>82</v>
      </c>
    </row>
    <row r="78" spans="3:6" x14ac:dyDescent="0.25">
      <c r="C78">
        <v>70</v>
      </c>
      <c r="D78" s="8" t="str">
        <f>HYPERLINK("#'Table 70'!A1",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8" s="14" t="str">
        <f>HYPERLINK("#'Full Results'!A645", "645")</f>
        <v>645</v>
      </c>
      <c r="F78" t="s">
        <v>82</v>
      </c>
    </row>
    <row r="79" spans="3:6" x14ac:dyDescent="0.25">
      <c r="C79">
        <v>71</v>
      </c>
      <c r="D79" s="8" t="str">
        <f>HYPERLINK("#'Table 71'!A1",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9" s="14" t="str">
        <f>HYPERLINK("#'Full Results'!A652", "652")</f>
        <v>652</v>
      </c>
      <c r="F79" t="s">
        <v>82</v>
      </c>
    </row>
    <row r="80" spans="3:6" x14ac:dyDescent="0.25">
      <c r="C80">
        <v>72</v>
      </c>
      <c r="D80" s="8" t="str">
        <f>HYPERLINK("#'Table 72'!A1",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0" s="14" t="str">
        <f>HYPERLINK("#'Full Results'!A659", "659")</f>
        <v>659</v>
      </c>
      <c r="F80" t="s">
        <v>82</v>
      </c>
    </row>
    <row r="81" spans="3:6" x14ac:dyDescent="0.25">
      <c r="C81">
        <v>73</v>
      </c>
      <c r="D81" s="8" t="str">
        <f>HYPERLINK("#'Table 73'!A1",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1" s="14" t="str">
        <f>HYPERLINK("#'Full Results'!A666", "666")</f>
        <v>666</v>
      </c>
      <c r="F81" t="s">
        <v>82</v>
      </c>
    </row>
    <row r="82" spans="3:6" x14ac:dyDescent="0.25">
      <c r="C82">
        <v>74</v>
      </c>
      <c r="D82" s="8" t="str">
        <f>HYPERLINK("#'Table 74'!A1",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2" s="14" t="str">
        <f>HYPERLINK("#'Full Results'!A673", "673")</f>
        <v>673</v>
      </c>
      <c r="F82" t="s">
        <v>82</v>
      </c>
    </row>
    <row r="83" spans="3:6" x14ac:dyDescent="0.25">
      <c r="C83">
        <v>75</v>
      </c>
      <c r="D83" s="8" t="str">
        <f>HYPERLINK("#'Table 75'!A1", " And how important would you say those same technologies are to your business: Office suite (word processing, spreadsheets etc)")</f>
        <v xml:space="preserve"> And how important would you say those same technologies are to your business: Office suite (word processing, spreadsheets etc)</v>
      </c>
      <c r="E83" s="14" t="str">
        <f>HYPERLINK("#'Full Results'!A680", "680")</f>
        <v>680</v>
      </c>
      <c r="F83" t="s">
        <v>700</v>
      </c>
    </row>
    <row r="84" spans="3:6" x14ac:dyDescent="0.25">
      <c r="C84">
        <v>76</v>
      </c>
      <c r="D84" s="8" t="str">
        <f>HYPERLINK("#'Table 76'!A1", " And how important would you say those same technologies are to your business: Web hosting")</f>
        <v xml:space="preserve"> And how important would you say those same technologies are to your business: Web hosting</v>
      </c>
      <c r="E84" s="14" t="str">
        <f>HYPERLINK("#'Full Results'!A688", "688")</f>
        <v>688</v>
      </c>
      <c r="F84" t="s">
        <v>701</v>
      </c>
    </row>
    <row r="85" spans="3:6" x14ac:dyDescent="0.25">
      <c r="C85">
        <v>77</v>
      </c>
      <c r="D85" s="8" t="str">
        <f>HYPERLINK("#'Table 77'!A1", " And how important would you say those same technologies are to your business: Instant messaging or employee collaboration ")</f>
        <v xml:space="preserve"> And how important would you say those same technologies are to your business: Instant messaging or employee collaboration </v>
      </c>
      <c r="E85" s="14" t="str">
        <f>HYPERLINK("#'Full Results'!A696", "696")</f>
        <v>696</v>
      </c>
      <c r="F85" t="s">
        <v>702</v>
      </c>
    </row>
    <row r="86" spans="3:6" x14ac:dyDescent="0.25">
      <c r="C86">
        <v>78</v>
      </c>
      <c r="D86" s="8" t="str">
        <f>HYPERLINK("#'Table 78'!A1", " And how important would you say those same technologies are to your business: Video calls")</f>
        <v xml:space="preserve"> And how important would you say those same technologies are to your business: Video calls</v>
      </c>
      <c r="E86" s="14" t="str">
        <f>HYPERLINK("#'Full Results'!A704", "704")</f>
        <v>704</v>
      </c>
      <c r="F86" t="s">
        <v>703</v>
      </c>
    </row>
    <row r="87" spans="3:6" x14ac:dyDescent="0.25">
      <c r="C87">
        <v>79</v>
      </c>
      <c r="D87" s="8" t="str">
        <f>HYPERLINK("#'Table 79'!A1", " And how important would you say those same technologies are to your business: Tracking inventory")</f>
        <v xml:space="preserve"> And how important would you say those same technologies are to your business: Tracking inventory</v>
      </c>
      <c r="E87" s="14" t="str">
        <f>HYPERLINK("#'Full Results'!A712", "712")</f>
        <v>712</v>
      </c>
      <c r="F87" t="s">
        <v>704</v>
      </c>
    </row>
    <row r="88" spans="3:6" x14ac:dyDescent="0.25">
      <c r="C88">
        <v>80</v>
      </c>
      <c r="D88" s="8" t="str">
        <f>HYPERLINK("#'Table 80'!A1", " And how important would you say those same technologies are to your business: Customer support / CRM")</f>
        <v xml:space="preserve"> And how important would you say those same technologies are to your business: Customer support / CRM</v>
      </c>
      <c r="E88" s="14" t="str">
        <f>HYPERLINK("#'Full Results'!A720", "720")</f>
        <v>720</v>
      </c>
      <c r="F88" t="s">
        <v>705</v>
      </c>
    </row>
    <row r="89" spans="3:6" x14ac:dyDescent="0.25">
      <c r="C89">
        <v>81</v>
      </c>
      <c r="D89" s="8" t="str">
        <f>HYPERLINK("#'Table 81'!A1", " And how important would you say those same technologies are to your business: Time tracking")</f>
        <v xml:space="preserve"> And how important would you say those same technologies are to your business: Time tracking</v>
      </c>
      <c r="E89" s="14" t="str">
        <f>HYPERLINK("#'Full Results'!A728", "728")</f>
        <v>728</v>
      </c>
      <c r="F89" t="s">
        <v>706</v>
      </c>
    </row>
    <row r="90" spans="3:6" x14ac:dyDescent="0.25">
      <c r="C90">
        <v>82</v>
      </c>
      <c r="D90" s="8" t="str">
        <f>HYPERLINK("#'Table 82'!A1", " And how important would you say those same technologies are to your business: Managing expenses")</f>
        <v xml:space="preserve"> And how important would you say those same technologies are to your business: Managing expenses</v>
      </c>
      <c r="E90" s="14" t="str">
        <f>HYPERLINK("#'Full Results'!A736", "736")</f>
        <v>736</v>
      </c>
      <c r="F90" t="s">
        <v>707</v>
      </c>
    </row>
    <row r="91" spans="3:6" x14ac:dyDescent="0.25">
      <c r="C91">
        <v>83</v>
      </c>
      <c r="D91" s="8" t="str">
        <f>HYPERLINK("#'Table 83'!A1", " And how important would you say those same technologies are to your business: Enterprise Resource Planning (ERP)")</f>
        <v xml:space="preserve"> And how important would you say those same technologies are to your business: Enterprise Resource Planning (ERP)</v>
      </c>
      <c r="E91" s="14" t="str">
        <f>HYPERLINK("#'Full Results'!A744", "744")</f>
        <v>744</v>
      </c>
      <c r="F91" t="s">
        <v>708</v>
      </c>
    </row>
    <row r="92" spans="3:6" x14ac:dyDescent="0.25">
      <c r="C92">
        <v>84</v>
      </c>
      <c r="D92" s="8" t="str">
        <f>HYPERLINK("#'Table 84'!A1", " And how important would you say those same technologies are to your business: Project management")</f>
        <v xml:space="preserve"> And how important would you say those same technologies are to your business: Project management</v>
      </c>
      <c r="E92" s="14" t="str">
        <f>HYPERLINK("#'Full Results'!A752", "752")</f>
        <v>752</v>
      </c>
      <c r="F92" t="s">
        <v>709</v>
      </c>
    </row>
    <row r="93" spans="3:6" x14ac:dyDescent="0.25">
      <c r="C93">
        <v>85</v>
      </c>
      <c r="D93" s="8" t="str">
        <f>HYPERLINK("#'Table 85'!A1", " And how important would you say those same technologies are to your business: Accounting")</f>
        <v xml:space="preserve"> And how important would you say those same technologies are to your business: Accounting</v>
      </c>
      <c r="E93" s="14" t="str">
        <f>HYPERLINK("#'Full Results'!A760", "760")</f>
        <v>760</v>
      </c>
      <c r="F93" t="s">
        <v>710</v>
      </c>
    </row>
    <row r="94" spans="3:6" x14ac:dyDescent="0.25">
      <c r="C94">
        <v>86</v>
      </c>
      <c r="D94" s="8" t="str">
        <f>HYPERLINK("#'Table 86'!A1", " And how important would you say those same technologies are to your business: Invoicing")</f>
        <v xml:space="preserve"> And how important would you say those same technologies are to your business: Invoicing</v>
      </c>
      <c r="E94" s="14" t="str">
        <f>HYPERLINK("#'Full Results'!A768", "768")</f>
        <v>768</v>
      </c>
      <c r="F94" t="s">
        <v>711</v>
      </c>
    </row>
    <row r="95" spans="3:6" x14ac:dyDescent="0.25">
      <c r="C95">
        <v>87</v>
      </c>
      <c r="D95" s="8" t="str">
        <f>HYPERLINK("#'Table 87'!A1", " And how important would you say those same technologies are to your business: Data dashboards or analytics")</f>
        <v xml:space="preserve"> And how important would you say those same technologies are to your business: Data dashboards or analytics</v>
      </c>
      <c r="E95" s="14" t="str">
        <f>HYPERLINK("#'Full Results'!A776", "776")</f>
        <v>776</v>
      </c>
      <c r="F95" t="s">
        <v>712</v>
      </c>
    </row>
    <row r="96" spans="3:6" x14ac:dyDescent="0.25">
      <c r="C96">
        <v>88</v>
      </c>
      <c r="D96" s="8" t="str">
        <f>HYPERLINK("#'Table 88'!A1", " And how important would you say those same technologies are to your business: 3D Printing")</f>
        <v xml:space="preserve"> And how important would you say those same technologies are to your business: 3D Printing</v>
      </c>
      <c r="E96" s="14" t="str">
        <f>HYPERLINK("#'Full Results'!A784", "784")</f>
        <v>784</v>
      </c>
      <c r="F96" t="s">
        <v>713</v>
      </c>
    </row>
    <row r="97" spans="3:6" x14ac:dyDescent="0.25">
      <c r="C97">
        <v>89</v>
      </c>
      <c r="D97" s="8" t="str">
        <f>HYPERLINK("#'Table 89'!A1", " And how important would you say those same technologies are to your business: Internet of Things (IoT)")</f>
        <v xml:space="preserve"> And how important would you say those same technologies are to your business: Internet of Things (IoT)</v>
      </c>
      <c r="E97" s="14" t="str">
        <f>HYPERLINK("#'Full Results'!A792", "792")</f>
        <v>792</v>
      </c>
      <c r="F97" t="s">
        <v>714</v>
      </c>
    </row>
    <row r="98" spans="3:6" x14ac:dyDescent="0.25">
      <c r="C98">
        <v>90</v>
      </c>
      <c r="D98" s="8" t="str">
        <f>HYPERLINK("#'Table 90'!A1", " And how important would you say those same technologies are to your business: Cloud computing")</f>
        <v xml:space="preserve"> And how important would you say those same technologies are to your business: Cloud computing</v>
      </c>
      <c r="E98" s="14" t="str">
        <f>HYPERLINK("#'Full Results'!A800", "800")</f>
        <v>800</v>
      </c>
      <c r="F98" t="s">
        <v>715</v>
      </c>
    </row>
    <row r="99" spans="3:6" x14ac:dyDescent="0.25">
      <c r="C99">
        <v>91</v>
      </c>
      <c r="D99" s="8" t="str">
        <f>HYPERLINK("#'Table 91'!A1", " And how important would you say those same technologies are to your business: Artificial intelligence and/or machine learning")</f>
        <v xml:space="preserve"> And how important would you say those same technologies are to your business: Artificial intelligence and/or machine learning</v>
      </c>
      <c r="E99" s="14" t="str">
        <f>HYPERLINK("#'Full Results'!A808", "808")</f>
        <v>808</v>
      </c>
      <c r="F99" t="s">
        <v>716</v>
      </c>
    </row>
    <row r="100" spans="3:6" x14ac:dyDescent="0.25">
      <c r="C100">
        <v>92</v>
      </c>
      <c r="D100" s="8" t="str">
        <f>HYPERLINK("#'Table 92'!A1", " And how important would you say those same technologies are to your business: Blockchain")</f>
        <v xml:space="preserve"> And how important would you say those same technologies are to your business: Blockchain</v>
      </c>
      <c r="E100" s="14" t="str">
        <f>HYPERLINK("#'Full Results'!A816", "816")</f>
        <v>816</v>
      </c>
      <c r="F100" t="s">
        <v>717</v>
      </c>
    </row>
    <row r="101" spans="3:6" x14ac:dyDescent="0.25">
      <c r="C101">
        <v>93</v>
      </c>
      <c r="D101" s="8" t="str">
        <f>HYPERLINK("#'Table 93'!A1", "Grid Summary: Which, if any, of the following are true for your business?")</f>
        <v>Grid Summary: Which, if any, of the following are true for your business?</v>
      </c>
      <c r="E101" s="7"/>
      <c r="F101" t="s">
        <v>82</v>
      </c>
    </row>
    <row r="102" spans="3:6" x14ac:dyDescent="0.25">
      <c r="C102">
        <v>94</v>
      </c>
      <c r="D102" s="8" t="str">
        <f>HYPERLINK("#'Table 94'!A1", "Which, if any, of the following are true for your business?: More than 50% of your employees use computers with access to the internet for business purposes")</f>
        <v>Which, if any, of the following are true for your business?: More than 50% of your employees use computers with access to the internet for business purposes</v>
      </c>
      <c r="E102" s="14" t="str">
        <f>HYPERLINK("#'Full Results'!A824", "824")</f>
        <v>824</v>
      </c>
      <c r="F102" t="s">
        <v>82</v>
      </c>
    </row>
    <row r="103" spans="3:6" x14ac:dyDescent="0.25">
      <c r="C103">
        <v>95</v>
      </c>
      <c r="D103" s="8" t="str">
        <f>HYPERLINK("#'Table 95'!A1", "Which, if any, of the following are true for your business?: Your business employs ICT specialists")</f>
        <v>Which, if any, of the following are true for your business?: Your business employs ICT specialists</v>
      </c>
      <c r="E103" s="14" t="str">
        <f>HYPERLINK("#'Full Results'!A830", "830")</f>
        <v>830</v>
      </c>
      <c r="F103" t="s">
        <v>82</v>
      </c>
    </row>
    <row r="104" spans="3:6" x14ac:dyDescent="0.25">
      <c r="C104">
        <v>96</v>
      </c>
      <c r="D104" s="8" t="str">
        <f>HYPERLINK("#'Table 96'!A1", "Which, if any, of the following are true for your business?: The internet connection for your business is at least 30 Mb/s")</f>
        <v>Which, if any, of the following are true for your business?: The internet connection for your business is at least 30 Mb/s</v>
      </c>
      <c r="E104" s="14" t="str">
        <f>HYPERLINK("#'Full Results'!A836", "836")</f>
        <v>836</v>
      </c>
      <c r="F104" t="s">
        <v>82</v>
      </c>
    </row>
    <row r="105" spans="3:6" x14ac:dyDescent="0.25">
      <c r="C105">
        <v>97</v>
      </c>
      <c r="D105" s="8" t="str">
        <f>HYPERLINK("#'Table 97'!A1", "Which, if any, of the following are true for your business?: Your business provides more than 20% of your employees with a portable device that connects to the internet, for business purposes")</f>
        <v>Which, if any, of the following are true for your business?: Your business provides more than 20% of your employees with a portable device that connects to the internet, for business purposes</v>
      </c>
      <c r="E105" s="14" t="str">
        <f>HYPERLINK("#'Full Results'!A842", "842")</f>
        <v>842</v>
      </c>
      <c r="F105" t="s">
        <v>82</v>
      </c>
    </row>
    <row r="106" spans="3:6" x14ac:dyDescent="0.25">
      <c r="C106">
        <v>98</v>
      </c>
      <c r="D106" s="8" t="str">
        <f>HYPERLINK("#'Table 98'!A1", "Which, if any, of the following are true for your business?: Your business has a website ")</f>
        <v xml:space="preserve">Which, if any, of the following are true for your business?: Your business has a website </v>
      </c>
      <c r="E106" s="14" t="str">
        <f>HYPERLINK("#'Full Results'!A848", "848")</f>
        <v>848</v>
      </c>
      <c r="F106" t="s">
        <v>82</v>
      </c>
    </row>
    <row r="107" spans="3:6" x14ac:dyDescent="0.25">
      <c r="C107">
        <v>99</v>
      </c>
      <c r="D107" s="8" t="str">
        <f>HYPERLINK("#'Table 99'!A1", "Which, if any, of the following are true for your business?: Your business uses 3D printing")</f>
        <v>Which, if any, of the following are true for your business?: Your business uses 3D printing</v>
      </c>
      <c r="E107" s="14" t="str">
        <f>HYPERLINK("#'Full Results'!A854", "854")</f>
        <v>854</v>
      </c>
      <c r="F107" t="s">
        <v>82</v>
      </c>
    </row>
    <row r="108" spans="3:6" x14ac:dyDescent="0.25">
      <c r="C108">
        <v>100</v>
      </c>
      <c r="D108" s="8" t="str">
        <f>HYPERLINK("#'Table 100'!A1", "Which, if any, of the following are true for your business?: Your business uses e-invoices, suitable for automated processing")</f>
        <v>Which, if any, of the following are true for your business?: Your business uses e-invoices, suitable for automated processing</v>
      </c>
      <c r="E108" s="14" t="str">
        <f>HYPERLINK("#'Full Results'!A860", "860")</f>
        <v>860</v>
      </c>
      <c r="F108" t="s">
        <v>82</v>
      </c>
    </row>
    <row r="109" spans="3:6" x14ac:dyDescent="0.25">
      <c r="C109">
        <v>101</v>
      </c>
      <c r="D109" s="8" t="str">
        <f>HYPERLINK("#'Table 101'!A1", "Which, if any, of the following are true for your business?: Your business uses industrial or service robots")</f>
        <v>Which, if any, of the following are true for your business?: Your business uses industrial or service robots</v>
      </c>
      <c r="E109" s="14" t="str">
        <f>HYPERLINK("#'Full Results'!A866", "866")</f>
        <v>866</v>
      </c>
      <c r="F109" t="s">
        <v>82</v>
      </c>
    </row>
    <row r="110" spans="3:6" x14ac:dyDescent="0.25">
      <c r="C110">
        <v>102</v>
      </c>
      <c r="D110" s="8" t="str">
        <f>HYPERLINK("#'Table 102'!A1", "Which, if any, of the following are true for your business?: Sales from e-commerce make up at least 1% of your total turnover")</f>
        <v>Which, if any, of the following are true for your business?: Sales from e-commerce make up at least 1% of your total turnover</v>
      </c>
      <c r="E110" s="14" t="str">
        <f>HYPERLINK("#'Full Results'!A872", "872")</f>
        <v>872</v>
      </c>
      <c r="F110" t="s">
        <v>82</v>
      </c>
    </row>
    <row r="111" spans="3:6" x14ac:dyDescent="0.25">
      <c r="C111">
        <v>103</v>
      </c>
      <c r="D111" s="8" t="str">
        <f>HYPERLINK("#'Table 103'!A1", "Which, if any, of the following are true for your business?: Your business makes use of big data analysis")</f>
        <v>Which, if any, of the following are true for your business?: Your business makes use of big data analysis</v>
      </c>
      <c r="E111" s="14" t="str">
        <f>HYPERLINK("#'Full Results'!A878", "878")</f>
        <v>878</v>
      </c>
      <c r="F111" t="s">
        <v>82</v>
      </c>
    </row>
    <row r="112" spans="3:6" x14ac:dyDescent="0.25">
      <c r="C112">
        <v>104</v>
      </c>
      <c r="D112" s="8" t="str">
        <f>HYPERLINK("#'Table 104'!A1", "You said that your business had a website. Does it contain any of the following features?Please select all that apply")</f>
        <v>You said that your business had a website. Does it contain any of the following features?Please select all that apply</v>
      </c>
      <c r="E112" s="14" t="str">
        <f>HYPERLINK("#'Full Results'!A884", "884")</f>
        <v>884</v>
      </c>
      <c r="F112" t="s">
        <v>718</v>
      </c>
    </row>
    <row r="113" spans="3:6" x14ac:dyDescent="0.25">
      <c r="C113">
        <v>105</v>
      </c>
      <c r="D113" s="8" t="str">
        <f>HYPERLINK("#'Table 105'!A1", " In your opinion, how easy or difficult would it have been to keep your business running without the use of online tools during the Covid-19 pandemic?")</f>
        <v xml:space="preserve"> In your opinion, how easy or difficult would it have been to keep your business running without the use of online tools during the Covid-19 pandemic?</v>
      </c>
      <c r="E113" s="14" t="str">
        <f>HYPERLINK("#'Full Results'!A892", "892")</f>
        <v>892</v>
      </c>
      <c r="F113" t="s">
        <v>82</v>
      </c>
    </row>
    <row r="114" spans="3:6" x14ac:dyDescent="0.25">
      <c r="C114">
        <v>106</v>
      </c>
      <c r="D114" s="8" t="str">
        <f>HYPERLINK("#'Table 106'!A1", " What proportion of your total IT budget would you estimate goes on cloud computing Software as a Service (SaaS)?")</f>
        <v xml:space="preserve"> What proportion of your total IT budget would you estimate goes on cloud computing Software as a Service (SaaS)?</v>
      </c>
      <c r="E114" s="14" t="str">
        <f>HYPERLINK("#'Full Results'!A902", "902")</f>
        <v>902</v>
      </c>
      <c r="F114" t="s">
        <v>719</v>
      </c>
    </row>
    <row r="115" spans="3:6" x14ac:dyDescent="0.25">
      <c r="C115">
        <v>107</v>
      </c>
      <c r="D115" s="8" t="str">
        <f>HYPERLINK("#'Table 107'!A1", " And what proportion of your total IT budget would you estimate goes on cloud computing Infrastructure as a Service (IaaS) or Platform as a Service?")</f>
        <v xml:space="preserve"> And what proportion of your total IT budget would you estimate goes on cloud computing Infrastructure as a Service (IaaS) or Platform as a Service?</v>
      </c>
      <c r="E115" s="14" t="str">
        <f>HYPERLINK("#'Full Results'!A912", "912")</f>
        <v>912</v>
      </c>
      <c r="F115" t="s">
        <v>661</v>
      </c>
    </row>
    <row r="116" spans="3:6" x14ac:dyDescent="0.25">
      <c r="C116">
        <v>108</v>
      </c>
      <c r="D116" s="8" t="str">
        <f>HYPERLINK("#'Table 108'!A1", "Does your company use any of the following cloud provider?Please select all that apply")</f>
        <v>Does your company use any of the following cloud provider?Please select all that apply</v>
      </c>
      <c r="E116" s="14" t="str">
        <f>HYPERLINK("#'Full Results'!A922", "922")</f>
        <v>922</v>
      </c>
      <c r="F116" t="s">
        <v>661</v>
      </c>
    </row>
    <row r="117" spans="3:6" x14ac:dyDescent="0.25">
      <c r="C117">
        <v>109</v>
      </c>
      <c r="D117" s="8" t="str">
        <f>HYPERLINK("#'Table 109'!A1", "You said that your company used another cloud provider. Is it any of the below?Please select all that apply")</f>
        <v>You said that your company used another cloud provider. Is it any of the below?Please select all that apply</v>
      </c>
      <c r="E117" s="14" t="str">
        <f>HYPERLINK("#'Full Results'!A930", "930")</f>
        <v>930</v>
      </c>
      <c r="F117" t="s">
        <v>720</v>
      </c>
    </row>
    <row r="118" spans="3:6" x14ac:dyDescent="0.25">
      <c r="C118">
        <v>110</v>
      </c>
      <c r="D118" s="8" t="str">
        <f>HYPERLINK("#'Table 110'!A1", " And which would you say is your primary cloud provider?")</f>
        <v xml:space="preserve"> And which would you say is your primary cloud provider?</v>
      </c>
      <c r="E118" s="14" t="str">
        <f>HYPERLINK("#'Full Results'!A943", "943")</f>
        <v>943</v>
      </c>
      <c r="F118" t="s">
        <v>661</v>
      </c>
    </row>
    <row r="119" spans="3:6" x14ac:dyDescent="0.25">
      <c r="C119">
        <v>111</v>
      </c>
      <c r="D119" s="8" t="str">
        <f>HYPERLINK("#'Table 111'!A1", "Which of the following, if any, were the most important reasons you choose your current primary cloud provider?Please select up to three")</f>
        <v>Which of the following, if any, were the most important reasons you choose your current primary cloud provider?Please select up to three</v>
      </c>
      <c r="E119" s="14" t="str">
        <f>HYPERLINK("#'Full Results'!A959", "959")</f>
        <v>959</v>
      </c>
      <c r="F119" t="s">
        <v>661</v>
      </c>
    </row>
    <row r="120" spans="3:6" x14ac:dyDescent="0.25">
      <c r="C120">
        <v>112</v>
      </c>
      <c r="D120" s="8" t="str">
        <f>HYPERLINK("#'Table 112'!A1", " When did your company first start using cloud services? ")</f>
        <v xml:space="preserve"> When did your company first start using cloud services? </v>
      </c>
      <c r="E120" s="14" t="str">
        <f>HYPERLINK("#'Full Results'!A979", "979")</f>
        <v>979</v>
      </c>
      <c r="F120" t="s">
        <v>661</v>
      </c>
    </row>
    <row r="121" spans="3:6" x14ac:dyDescent="0.25">
      <c r="C121">
        <v>113</v>
      </c>
      <c r="D121" s="8" t="str">
        <f>HYPERLINK("#'Table 113'!A1", "Has the use of cloud services enabled you to do any of the following?Please select all that apply")</f>
        <v>Has the use of cloud services enabled you to do any of the following?Please select all that apply</v>
      </c>
      <c r="E121" s="14" t="str">
        <f>HYPERLINK("#'Full Results'!A989", "989")</f>
        <v>989</v>
      </c>
      <c r="F121" t="s">
        <v>661</v>
      </c>
    </row>
    <row r="122" spans="3:6" x14ac:dyDescent="0.25">
      <c r="C122">
        <v>114</v>
      </c>
      <c r="D122" s="8" t="str">
        <f>HYPERLINK("#'Table 114'!A1", "Grid Summary: To the best of your knowledge, how easy or difficult would the following be without the existence of cloud services?")</f>
        <v>Grid Summary: To the best of your knowledge, how easy or difficult would the following be without the existence of cloud services?</v>
      </c>
      <c r="E122" s="7"/>
      <c r="F122" t="s">
        <v>661</v>
      </c>
    </row>
    <row r="123" spans="3:6" x14ac:dyDescent="0.25">
      <c r="C123">
        <v>115</v>
      </c>
      <c r="D123" s="8" t="str">
        <f>HYPERLINK("#'Table 115'!A1", "To the best of your knowledge, how easy or difficult would the following be without the existence of cloud services?: Building online applications")</f>
        <v>To the best of your knowledge, how easy or difficult would the following be without the existence of cloud services?: Building online applications</v>
      </c>
      <c r="E123" s="14" t="str">
        <f>HYPERLINK("#'Full Results'!A1004", "1004")</f>
        <v>1004</v>
      </c>
      <c r="F123" t="s">
        <v>661</v>
      </c>
    </row>
    <row r="124" spans="3:6" x14ac:dyDescent="0.25">
      <c r="C124">
        <v>116</v>
      </c>
      <c r="D124" s="8" t="str">
        <f>HYPERLINK("#'Table 116'!A1", "To the best of your knowledge, how easy or difficult would the following be without the existence of cloud services?: Hosting online applications")</f>
        <v>To the best of your knowledge, how easy or difficult would the following be without the existence of cloud services?: Hosting online applications</v>
      </c>
      <c r="E124" s="14" t="str">
        <f>HYPERLINK("#'Full Results'!A1013", "1013")</f>
        <v>1013</v>
      </c>
      <c r="F124" t="s">
        <v>661</v>
      </c>
    </row>
    <row r="125" spans="3:6" x14ac:dyDescent="0.25">
      <c r="C125">
        <v>117</v>
      </c>
      <c r="D125" s="8" t="str">
        <f>HYPERLINK("#'Table 117'!A1", "To the best of your knowledge, how easy or difficult would the following be without the existence of cloud services?: Data storage")</f>
        <v>To the best of your knowledge, how easy or difficult would the following be without the existence of cloud services?: Data storage</v>
      </c>
      <c r="E125" s="14" t="str">
        <f>HYPERLINK("#'Full Results'!A1022", "1022")</f>
        <v>1022</v>
      </c>
      <c r="F125" t="s">
        <v>661</v>
      </c>
    </row>
    <row r="126" spans="3:6" x14ac:dyDescent="0.25">
      <c r="C126">
        <v>118</v>
      </c>
      <c r="D126" s="8" t="str">
        <f>HYPERLINK("#'Table 118'!A1", "To the best of your knowledge, how easy or difficult would the following be without the existence of cloud services?: Storing data securely")</f>
        <v>To the best of your knowledge, how easy or difficult would the following be without the existence of cloud services?: Storing data securely</v>
      </c>
      <c r="E126" s="14" t="str">
        <f>HYPERLINK("#'Full Results'!A1031", "1031")</f>
        <v>1031</v>
      </c>
      <c r="F126" t="s">
        <v>661</v>
      </c>
    </row>
    <row r="127" spans="3:6" x14ac:dyDescent="0.25">
      <c r="C127">
        <v>119</v>
      </c>
      <c r="D127" s="8" t="str">
        <f>HYPERLINK("#'Table 119'!A1", " If you had to change your primary cloud provider and move to a different cloud service, how difficult would this be?")</f>
        <v xml:space="preserve"> If you had to change your primary cloud provider and move to a different cloud service, how difficult would this be?</v>
      </c>
      <c r="E127" s="14" t="str">
        <f>HYPERLINK("#'Full Results'!A1040", "1040")</f>
        <v>1040</v>
      </c>
      <c r="F127" t="s">
        <v>661</v>
      </c>
    </row>
    <row r="128" spans="3:6" x14ac:dyDescent="0.25">
      <c r="C128">
        <v>120</v>
      </c>
      <c r="D128" s="8" t="str">
        <f>HYPERLINK("#'Table 120'!A1", "Grid Summary: You said that you think that changing your primary cloud provider would be difficult. How important or unimportant are the following reasons in explaining why you think it could be difficult to change your primary cloud provide?")</f>
        <v>Grid Summary: You said that you think that changing your primary cloud provider would be difficult. How important or unimportant are the following reasons in explaining why you think it could be difficult to change your primary cloud provide?</v>
      </c>
      <c r="E128" s="7"/>
      <c r="F128" t="s">
        <v>721</v>
      </c>
    </row>
    <row r="129" spans="3:6" x14ac:dyDescent="0.25">
      <c r="C129">
        <v>121</v>
      </c>
      <c r="D129" s="8" t="str">
        <f>HYPERLINK("#'Table 121'!A1",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29" s="14" t="str">
        <f>HYPERLINK("#'Full Results'!A1049", "1049")</f>
        <v>1049</v>
      </c>
      <c r="F129" t="s">
        <v>721</v>
      </c>
    </row>
    <row r="130" spans="3:6" x14ac:dyDescent="0.25">
      <c r="C130">
        <v>122</v>
      </c>
      <c r="D130" s="8" t="str">
        <f>HYPERLINK("#'Table 122'!A1",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0" s="14" t="str">
        <f>HYPERLINK("#'Full Results'!A1058", "1058")</f>
        <v>1058</v>
      </c>
      <c r="F130" t="s">
        <v>721</v>
      </c>
    </row>
    <row r="131" spans="3:6" x14ac:dyDescent="0.25">
      <c r="C131">
        <v>123</v>
      </c>
      <c r="D131" s="8" t="str">
        <f>HYPERLINK("#'Table 123'!A1",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1" s="14" t="str">
        <f>HYPERLINK("#'Full Results'!A1067", "1067")</f>
        <v>1067</v>
      </c>
      <c r="F131" t="s">
        <v>721</v>
      </c>
    </row>
    <row r="132" spans="3:6" x14ac:dyDescent="0.25">
      <c r="C132">
        <v>124</v>
      </c>
      <c r="D132" s="8" t="str">
        <f>HYPERLINK("#'Table 124'!A1",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2" s="14" t="str">
        <f>HYPERLINK("#'Full Results'!A1076", "1076")</f>
        <v>1076</v>
      </c>
      <c r="F132" t="s">
        <v>721</v>
      </c>
    </row>
    <row r="133" spans="3:6" x14ac:dyDescent="0.25">
      <c r="C133">
        <v>125</v>
      </c>
      <c r="D133" s="8" t="str">
        <f>HYPERLINK("#'Table 125'!A1", "You said that you think that changing your primary cloud provider would be difficult. How important or unimportant are the following reasons in explaining why you think it could be difficult to change your primary cloud provide?: Cost of switching")</f>
        <v>You said that you think that changing your primary cloud provider would be difficult. How important or unimportant are the following reasons in explaining why you think it could be difficult to change your primary cloud provide?: Cost of switching</v>
      </c>
      <c r="E133" s="14" t="str">
        <f>HYPERLINK("#'Full Results'!A1085", "1085")</f>
        <v>1085</v>
      </c>
      <c r="F133" t="s">
        <v>721</v>
      </c>
    </row>
    <row r="134" spans="3:6" x14ac:dyDescent="0.25">
      <c r="C134">
        <v>126</v>
      </c>
      <c r="D134" s="8" t="str">
        <f>HYPERLINK("#'Table 126'!A1", "You said that you think that changing your primary cloud provider would be difficult. How important or unimportant are the following reasons in explaining why you think it could be difficult to change your primary cloud provide?: Lack of skills a...")</f>
        <v>You said that you think that changing your primary cloud provider would be difficult. How important or unimportant are the following reasons in explaining why you think it could be difficult to change your primary cloud provide?: Lack of skills a...</v>
      </c>
      <c r="E134" s="14" t="str">
        <f>HYPERLINK("#'Full Results'!A1094", "1094")</f>
        <v>1094</v>
      </c>
      <c r="F134" t="s">
        <v>721</v>
      </c>
    </row>
    <row r="135" spans="3:6" x14ac:dyDescent="0.25">
      <c r="C135">
        <v>127</v>
      </c>
      <c r="D135" s="8" t="str">
        <f>HYPERLINK("#'Table 127'!A1",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5" s="14" t="str">
        <f>HYPERLINK("#'Full Results'!A1103", "1103")</f>
        <v>1103</v>
      </c>
      <c r="F135" t="s">
        <v>721</v>
      </c>
    </row>
    <row r="136" spans="3:6" x14ac:dyDescent="0.25">
      <c r="C136">
        <v>128</v>
      </c>
      <c r="D136" s="8" t="str">
        <f>HYPERLINK("#'Table 128'!A1", "You said that you think that changing your primary cloud provider would be difficult. How important or unimportant are the following reasons in explaining why you think it could be difficult to change your primary cloud provide?: Would be very di...")</f>
        <v>You said that you think that changing your primary cloud provider would be difficult. How important or unimportant are the following reasons in explaining why you think it could be difficult to change your primary cloud provide?: Would be very di...</v>
      </c>
      <c r="E136" s="14" t="str">
        <f>HYPERLINK("#'Full Results'!A1112", "1112")</f>
        <v>1112</v>
      </c>
      <c r="F136" t="s">
        <v>721</v>
      </c>
    </row>
    <row r="137" spans="3:6" x14ac:dyDescent="0.25">
      <c r="C137">
        <v>129</v>
      </c>
      <c r="D137" s="8" t="str">
        <f>HYPERLINK("#'Table 129'!A1", " If you could not use cloud computing at all, what impact do you think this would have on the total cost of your IT?")</f>
        <v xml:space="preserve"> If you could not use cloud computing at all, what impact do you think this would have on the total cost of your IT?</v>
      </c>
      <c r="E137" s="14" t="str">
        <f>HYPERLINK("#'Full Results'!A1121", "1121")</f>
        <v>1121</v>
      </c>
      <c r="F137" t="s">
        <v>661</v>
      </c>
    </row>
    <row r="138" spans="3:6" x14ac:dyDescent="0.25">
      <c r="C138">
        <v>130</v>
      </c>
      <c r="D138" s="8" t="str">
        <f>HYPERLINK("#'Table 130'!A1", " And if you could not use cloud computing at all, what impact do you think this would have on the total time it takes you to develop and deploy new software projects?If this is not something your business does, please select the ‘Not applicable’ ...")</f>
        <v xml:space="preserve"> And if you could not use cloud computing at all, what impact do you think this would have on the total time it takes you to develop and deploy new software projects?If this is not something your business does, please select the ‘Not applicable’ ...</v>
      </c>
      <c r="E138" s="14" t="str">
        <f>HYPERLINK("#'Full Results'!A1132", "1132")</f>
        <v>1132</v>
      </c>
      <c r="F138" t="s">
        <v>661</v>
      </c>
    </row>
    <row r="139" spans="3:6" x14ac:dyDescent="0.25">
      <c r="C139">
        <v>131</v>
      </c>
      <c r="D139" s="8" t="str">
        <f>HYPERLINK("#'Table 131'!A1", " How important, if at all, are digital skills to the day to day running of your business?")</f>
        <v xml:space="preserve"> How important, if at all, are digital skills to the day to day running of your business?</v>
      </c>
      <c r="E139" s="14" t="str">
        <f>HYPERLINK("#'Full Results'!A1145", "1145")</f>
        <v>1145</v>
      </c>
      <c r="F139" t="s">
        <v>82</v>
      </c>
    </row>
    <row r="140" spans="3:6" x14ac:dyDescent="0.25">
      <c r="C140">
        <v>132</v>
      </c>
      <c r="D140" s="8" t="str">
        <f>HYPERLINK("#'Table 132'!A1", "Which digital skills do you think it is important for an average worker to be able to do today?Please select all that apply.")</f>
        <v>Which digital skills do you think it is important for an average worker to be able to do today?Please select all that apply.</v>
      </c>
      <c r="E140" s="14" t="str">
        <f>HYPERLINK("#'Full Results'!A1155", "1155")</f>
        <v>1155</v>
      </c>
      <c r="F140" t="s">
        <v>82</v>
      </c>
    </row>
    <row r="141" spans="3:6" x14ac:dyDescent="0.25">
      <c r="C141">
        <v>133</v>
      </c>
      <c r="D141" s="8" t="str">
        <f>HYPERLINK("#'Table 133'!A1", "And which digital skills do you think it is not important for an average worker to be able to do today?Please select all that apply")</f>
        <v>And which digital skills do you think it is not important for an average worker to be able to do today?Please select all that apply</v>
      </c>
      <c r="E141" s="14" t="str">
        <f>HYPERLINK("#'Full Results'!A1171", "1171")</f>
        <v>1171</v>
      </c>
      <c r="F141" t="s">
        <v>82</v>
      </c>
    </row>
    <row r="142" spans="3:6" x14ac:dyDescent="0.25">
      <c r="C142">
        <v>134</v>
      </c>
      <c r="D142" s="8" t="str">
        <f>HYPERLINK("#'Table 134'!A1", "Which types of digital skills are most important to your business?Please select up to three.")</f>
        <v>Which types of digital skills are most important to your business?Please select up to three.</v>
      </c>
      <c r="E142" s="14" t="str">
        <f>HYPERLINK("#'Full Results'!A1187", "1187")</f>
        <v>1187</v>
      </c>
      <c r="F142" t="s">
        <v>82</v>
      </c>
    </row>
    <row r="143" spans="3:6" x14ac:dyDescent="0.25">
      <c r="C143">
        <v>135</v>
      </c>
      <c r="D143" s="8" t="str">
        <f>HYPERLINK("#'Table 135'!A1", " How easy or difficult is it for your business to find staff with good digital skills?")</f>
        <v xml:space="preserve"> How easy or difficult is it for your business to find staff with good digital skills?</v>
      </c>
      <c r="E143" s="14" t="str">
        <f>HYPERLINK("#'Full Results'!A1199", "1199")</f>
        <v>1199</v>
      </c>
      <c r="F143" t="s">
        <v>82</v>
      </c>
    </row>
    <row r="144" spans="3:6" x14ac:dyDescent="0.25">
      <c r="C144">
        <v>136</v>
      </c>
      <c r="D144" s="8" t="str">
        <f>HYPERLINK("#'Table 136'!A1", "You said that your business found it difficult to find staff with good digital skills. In which ways, if any, has this affected your business?Please select all that apply")</f>
        <v>You said that your business found it difficult to find staff with good digital skills. In which ways, if any, has this affected your business?Please select all that apply</v>
      </c>
      <c r="E144" s="14" t="str">
        <f>HYPERLINK("#'Full Results'!A1208", "1208")</f>
        <v>1208</v>
      </c>
      <c r="F144" t="s">
        <v>563</v>
      </c>
    </row>
    <row r="145" spans="3:6" x14ac:dyDescent="0.25">
      <c r="C145">
        <v>137</v>
      </c>
      <c r="D145" s="8" t="str">
        <f>HYPERLINK("#'Table 137'!A1", "Does your company employ any of the following?Please select all that apply.")</f>
        <v>Does your company employ any of the following?Please select all that apply.</v>
      </c>
      <c r="E145" s="14" t="str">
        <f>HYPERLINK("#'Full Results'!A1217", "1217")</f>
        <v>1217</v>
      </c>
      <c r="F145" t="s">
        <v>82</v>
      </c>
    </row>
    <row r="146" spans="3:6" x14ac:dyDescent="0.25">
      <c r="C146">
        <v>138</v>
      </c>
      <c r="D146" s="8" t="str">
        <f>HYPERLINK("#'Table 138'!A1", "Grid Summary: If you were hiring someone to take over your current role, how important would the following be for an applicant?Please answer on a scale of 1 to 5, where 1 is very important, and 5 is not important at all.")</f>
        <v>Grid Summary: If you were hiring someone to take over your current role, how important would the following be for an applicant?Please answer on a scale of 1 to 5, where 1 is very important, and 5 is not important at all.</v>
      </c>
      <c r="E146" s="7"/>
      <c r="F146" t="s">
        <v>82</v>
      </c>
    </row>
    <row r="147" spans="3:6" x14ac:dyDescent="0.25">
      <c r="C147">
        <v>139</v>
      </c>
      <c r="D147" s="8" t="str">
        <f>HYPERLINK("#'Table 139'!A1", "If you were hiring someone to take over your current role, how important would the following be for an applicant?Please answer on a scale of 1 to 5, where 1 is very important, and 5 is not important at all.: A university degree")</f>
        <v>If you were hiring someone to take over your current role, how important would the following be for an applicant?Please answer on a scale of 1 to 5, where 1 is very important, and 5 is not important at all.: A university degree</v>
      </c>
      <c r="E147" s="14" t="str">
        <f>HYPERLINK("#'Full Results'!A1223", "1223")</f>
        <v>1223</v>
      </c>
      <c r="F147" t="s">
        <v>82</v>
      </c>
    </row>
    <row r="148" spans="3:6" x14ac:dyDescent="0.25">
      <c r="C148">
        <v>140</v>
      </c>
      <c r="D148" s="8" t="str">
        <f>HYPERLINK("#'Table 140'!A1", "If you were hiring someone to take over your current role, how important would the following be for an applicant?Please answer on a scale of 1 to 5, where 1 is very important, and 5 is not important at all.: Basic digital skills (eg editing a doc...")</f>
        <v>If you were hiring someone to take over your current role, how important would the following be for an applicant?Please answer on a scale of 1 to 5, where 1 is very important, and 5 is not important at all.: Basic digital skills (eg editing a doc...</v>
      </c>
      <c r="E148" s="14" t="str">
        <f>HYPERLINK("#'Full Results'!A1231", "1231")</f>
        <v>1231</v>
      </c>
      <c r="F148" t="s">
        <v>82</v>
      </c>
    </row>
    <row r="149" spans="3:6" x14ac:dyDescent="0.25">
      <c r="C149">
        <v>141</v>
      </c>
      <c r="D149" s="8" t="str">
        <f>HYPERLINK("#'Table 141'!A1", "If you were hiring someone to take over your current role, how important would the following be for an applicant?Please answer on a scale of 1 to 5, where 1 is very important, and 5 is not important at all.: Intermediate digital skills (eg creati...")</f>
        <v>If you were hiring someone to take over your current role, how important would the following be for an applicant?Please answer on a scale of 1 to 5, where 1 is very important, and 5 is not important at all.: Intermediate digital skills (eg creati...</v>
      </c>
      <c r="E149" s="14" t="str">
        <f>HYPERLINK("#'Full Results'!A1239", "1239")</f>
        <v>1239</v>
      </c>
      <c r="F149" t="s">
        <v>82</v>
      </c>
    </row>
    <row r="150" spans="3:6" x14ac:dyDescent="0.25">
      <c r="C150">
        <v>142</v>
      </c>
      <c r="D150" s="8" t="str">
        <f>HYPERLINK("#'Table 142'!A1", "If you were hiring someone to take over your current role, how important would the following be for an applicant?Please answer on a scale of 1 to 5, where 1 is very important, and 5 is not important at all.: Coding experience")</f>
        <v>If you were hiring someone to take over your current role, how important would the following be for an applicant?Please answer on a scale of 1 to 5, where 1 is very important, and 5 is not important at all.: Coding experience</v>
      </c>
      <c r="E150" s="14" t="str">
        <f>HYPERLINK("#'Full Results'!A1247", "1247")</f>
        <v>1247</v>
      </c>
      <c r="F150" t="s">
        <v>82</v>
      </c>
    </row>
    <row r="151" spans="3:6" x14ac:dyDescent="0.25">
      <c r="C151">
        <v>143</v>
      </c>
      <c r="D151" s="8" t="str">
        <f>HYPERLINK("#'Table 143'!A1", "If you were hiring someone to take over your current role, how important would the following be for an applicant?Please answer on a scale of 1 to 5, where 1 is very important, and 5 is not important at all.: Experience using social media")</f>
        <v>If you were hiring someone to take over your current role, how important would the following be for an applicant?Please answer on a scale of 1 to 5, where 1 is very important, and 5 is not important at all.: Experience using social media</v>
      </c>
      <c r="E151" s="14" t="str">
        <f>HYPERLINK("#'Full Results'!A1255", "1255")</f>
        <v>1255</v>
      </c>
      <c r="F151" t="s">
        <v>82</v>
      </c>
    </row>
    <row r="152" spans="3:6" x14ac:dyDescent="0.25">
      <c r="C152">
        <v>144</v>
      </c>
      <c r="D152" s="8" t="str">
        <f>HYPERLINK("#'Table 144'!A1", "If you were hiring someone to take over your current role, how important would the following be for an applicant?Please answer on a scale of 1 to 5, where 1 is very important, and 5 is not important at all.: Confidence when talking to other people")</f>
        <v>If you were hiring someone to take over your current role, how important would the following be for an applicant?Please answer on a scale of 1 to 5, where 1 is very important, and 5 is not important at all.: Confidence when talking to other people</v>
      </c>
      <c r="E152" s="14" t="str">
        <f>HYPERLINK("#'Full Results'!A1263", "1263")</f>
        <v>1263</v>
      </c>
      <c r="F152" t="s">
        <v>82</v>
      </c>
    </row>
    <row r="153" spans="3:6" x14ac:dyDescent="0.25">
      <c r="C153">
        <v>145</v>
      </c>
      <c r="D153" s="8" t="str">
        <f>HYPERLINK("#'Table 145'!A1", "You said that your business worked in the technology sector. Which, if any, of the following is the best description for your business?Please select all that apply.")</f>
        <v>You said that your business worked in the technology sector. Which, if any, of the following is the best description for your business?Please select all that apply.</v>
      </c>
      <c r="E153" s="14" t="str">
        <f>HYPERLINK("#'Full Results'!A1271", "1271")</f>
        <v>1271</v>
      </c>
      <c r="F153" t="s">
        <v>722</v>
      </c>
    </row>
    <row r="154" spans="3:6" x14ac:dyDescent="0.25">
      <c r="C154">
        <v>146</v>
      </c>
      <c r="D154" s="8" t="str">
        <f>HYPERLINK("#'Table 146'!A1", " On average, how much do you expect your revenue to grow in the next three years?")</f>
        <v xml:space="preserve"> On average, how much do you expect your revenue to grow in the next three years?</v>
      </c>
      <c r="E154" s="14" t="str">
        <f>HYPERLINK("#'Full Results'!A1277", "1277")</f>
        <v>1277</v>
      </c>
      <c r="F154" t="s">
        <v>722</v>
      </c>
    </row>
    <row r="155" spans="3:6" x14ac:dyDescent="0.25">
      <c r="C155">
        <v>147</v>
      </c>
      <c r="D155" s="8" t="str">
        <f>HYPERLINK("#'Table 147'!A1", "Which, if any, of the following do you think are likely to be the biggest constraint on your business growing faster?Please select up to three")</f>
        <v>Which, if any, of the following do you think are likely to be the biggest constraint on your business growing faster?Please select up to three</v>
      </c>
      <c r="E155" s="14" t="str">
        <f>HYPERLINK("#'Full Results'!A1292", "1292")</f>
        <v>1292</v>
      </c>
      <c r="F155" t="s">
        <v>722</v>
      </c>
    </row>
    <row r="156" spans="3:6" x14ac:dyDescent="0.25">
      <c r="C156">
        <v>148</v>
      </c>
      <c r="D156" s="8" t="str">
        <f>HYPERLINK("#'Table 148'!A1", "Grid Summary: Below are several statements that you may agree or disagree with. Using the scale, indicate your agreement with each item.Please be open and honest in your responding.")</f>
        <v>Grid Summary: Below are several statements that you may agree or disagree with. Using the scale, indicate your agreement with each item.Please be open and honest in your responding.</v>
      </c>
      <c r="E156" s="7"/>
      <c r="F156" t="s">
        <v>82</v>
      </c>
    </row>
    <row r="157" spans="3:6" x14ac:dyDescent="0.25">
      <c r="C157">
        <v>149</v>
      </c>
      <c r="D157" s="8" t="str">
        <f>HYPERLINK("#'Table 149'!A1", "Below are several statements that you may agree or disagree with. Using the scale, indicate your agreement with each item.Please be open and honest in your responding.: Digital technology is playing an increasingly important role in my business")</f>
        <v>Below are several statements that you may agree or disagree with. Using the scale, indicate your agreement with each item.Please be open and honest in your responding.: Digital technology is playing an increasingly important role in my business</v>
      </c>
      <c r="E157" s="14" t="str">
        <f>HYPERLINK("#'Full Results'!A1305", "1305")</f>
        <v>1305</v>
      </c>
      <c r="F157" t="s">
        <v>82</v>
      </c>
    </row>
    <row r="158" spans="3:6" x14ac:dyDescent="0.25">
      <c r="C158">
        <v>150</v>
      </c>
      <c r="D158" s="8" t="str">
        <f>HYPERLINK("#'Table 150'!A1", "Below are several statements that you may agree or disagree with. Using the scale, indicate your agreement with each item.Please be open and honest in your responding.: The costs of starting a business have reduced substantially because of cloud ...")</f>
        <v>Below are several statements that you may agree or disagree with. Using the scale, indicate your agreement with each item.Please be open and honest in your responding.: The costs of starting a business have reduced substantially because of cloud ...</v>
      </c>
      <c r="E158" s="14" t="str">
        <f>HYPERLINK("#'Full Results'!A1317", "1317")</f>
        <v>1317</v>
      </c>
      <c r="F158" t="s">
        <v>82</v>
      </c>
    </row>
    <row r="159" spans="3:6" x14ac:dyDescent="0.25">
      <c r="C159">
        <v>151</v>
      </c>
      <c r="D159" s="8" t="str">
        <f>HYPERLINK("#'Table 151'!A1", "Below are several statements that you may agree or disagree with. Using the scale, indicate your agreement with each item.Please be open and honest in your responding.: Cloud computing has made it easier for my business to compete with bigger ent...")</f>
        <v>Below are several statements that you may agree or disagree with. Using the scale, indicate your agreement with each item.Please be open and honest in your responding.: Cloud computing has made it easier for my business to compete with bigger ent...</v>
      </c>
      <c r="E159" s="14" t="str">
        <f>HYPERLINK("#'Full Results'!A1329", "1329")</f>
        <v>1329</v>
      </c>
      <c r="F159" t="s">
        <v>82</v>
      </c>
    </row>
    <row r="160" spans="3:6" x14ac:dyDescent="0.25">
      <c r="C160">
        <v>152</v>
      </c>
      <c r="D160" s="8" t="str">
        <f>HYPERLINK("#'Table 152'!A1", "Below are several statements that you may agree or disagree with. Using the scale, indicate your agreement with each item.Please be open and honest in your responding.: Cloud computing has made it easier for my business to move part of our sales ...")</f>
        <v>Below are several statements that you may agree or disagree with. Using the scale, indicate your agreement with each item.Please be open and honest in your responding.: Cloud computing has made it easier for my business to move part of our sales ...</v>
      </c>
      <c r="E160" s="14" t="str">
        <f>HYPERLINK("#'Full Results'!A1341", "1341")</f>
        <v>1341</v>
      </c>
      <c r="F160" t="s">
        <v>82</v>
      </c>
    </row>
    <row r="161" spans="3:6" x14ac:dyDescent="0.25">
      <c r="C161">
        <v>153</v>
      </c>
      <c r="D161" s="8" t="str">
        <f>HYPERLINK("#'Table 153'!A1", "Below are several statements that you may agree or disagree with. Using the scale, indicate your agreement with each item.Please be open and honest in your responding.: I feel like I personally need to have better digital skills for my job")</f>
        <v>Below are several statements that you may agree or disagree with. Using the scale, indicate your agreement with each item.Please be open and honest in your responding.: I feel like I personally need to have better digital skills for my job</v>
      </c>
      <c r="E161" s="14" t="str">
        <f>HYPERLINK("#'Full Results'!A1353", "1353")</f>
        <v>1353</v>
      </c>
      <c r="F161" t="s">
        <v>82</v>
      </c>
    </row>
    <row r="162" spans="3:6" x14ac:dyDescent="0.25">
      <c r="C162">
        <v>154</v>
      </c>
      <c r="D162" s="8" t="str">
        <f>HYPERLINK("#'Table 154'!A1", " How important or unimportant is improving your sustainability to your current business’s strategy?")</f>
        <v xml:space="preserve"> How important or unimportant is improving your sustainability to your current business’s strategy?</v>
      </c>
      <c r="E162" s="14" t="str">
        <f>HYPERLINK("#'Full Results'!A1365", "1365")</f>
        <v>1365</v>
      </c>
      <c r="F162" t="s">
        <v>82</v>
      </c>
    </row>
    <row r="163" spans="3:6" x14ac:dyDescent="0.25">
      <c r="C163">
        <v>155</v>
      </c>
      <c r="D163" s="8" t="str">
        <f>HYPERLINK("#'Table 155'!A1", " In the next few years, do you expect the importance of sustainability as a factor in the decisions made by your business to grow, stay around the same or shrink?")</f>
        <v xml:space="preserve"> In the next few years, do you expect the importance of sustainability as a factor in the decisions made by your business to grow, stay around the same or shrink?</v>
      </c>
      <c r="E163" s="14" t="str">
        <f>HYPERLINK("#'Full Results'!A1377", "1377")</f>
        <v>1377</v>
      </c>
      <c r="F163" t="s">
        <v>82</v>
      </c>
    </row>
    <row r="164" spans="3:6" x14ac:dyDescent="0.25">
      <c r="C164">
        <v>156</v>
      </c>
      <c r="D164" s="8" t="str">
        <f>HYPERLINK("#'Table 156'!A1", " Do you feel you currently have adequate digital tools to monitor and improve your company’s sustainability?")</f>
        <v xml:space="preserve"> Do you feel you currently have adequate digital tools to monitor and improve your company’s sustainability?</v>
      </c>
      <c r="E164" s="14" t="str">
        <f>HYPERLINK("#'Full Results'!A1386", "1386")</f>
        <v>1386</v>
      </c>
      <c r="F164" t="s">
        <v>82</v>
      </c>
    </row>
    <row r="165" spans="3:6" x14ac:dyDescent="0.25">
      <c r="C165">
        <v>157</v>
      </c>
      <c r="D165" s="8" t="str">
        <f>HYPERLINK("#'Table 157'!A1", " Has your company committed to becoming carbon neutral, and if so by when?")</f>
        <v xml:space="preserve"> Has your company committed to becoming carbon neutral, and if so by when?</v>
      </c>
      <c r="E165" s="14" t="str">
        <f>HYPERLINK("#'Full Results'!A1392", "1392")</f>
        <v>1392</v>
      </c>
      <c r="F165" t="s">
        <v>82</v>
      </c>
    </row>
    <row r="166" spans="3:6" x14ac:dyDescent="0.25">
      <c r="C166">
        <v>158</v>
      </c>
      <c r="D166" s="8" t="str">
        <f>HYPERLINK("#'Table 158'!A1", " Are you familiar with the concept of a ‘B corporation’?")</f>
        <v xml:space="preserve"> Are you familiar with the concept of a ‘B corporation’?</v>
      </c>
      <c r="E166" s="14" t="str">
        <f>HYPERLINK("#'Full Results'!A1402", "1402")</f>
        <v>1402</v>
      </c>
      <c r="F166" t="s">
        <v>82</v>
      </c>
    </row>
    <row r="167" spans="3:6" x14ac:dyDescent="0.25">
      <c r="C167">
        <v>159</v>
      </c>
      <c r="D167" s="8" t="str">
        <f>HYPERLINK("#'Table 159'!A1", " Is your company a B corporation?")</f>
        <v xml:space="preserve"> Is your company a B corporation?</v>
      </c>
      <c r="E167" s="14" t="str">
        <f>HYPERLINK("#'Full Results'!A1410", "1410")</f>
        <v>1410</v>
      </c>
      <c r="F167" t="s">
        <v>82</v>
      </c>
    </row>
    <row r="168" spans="3:6" x14ac:dyDescent="0.25">
      <c r="C168">
        <v>160</v>
      </c>
      <c r="D168" s="8" t="str">
        <f>HYPERLINK("#'Table 160'!A1", "In the last three years, has your business experienced any of the following digital or cyber security threats?Please select all that apply.")</f>
        <v>In the last three years, has your business experienced any of the following digital or cyber security threats?Please select all that apply.</v>
      </c>
      <c r="E168" s="14" t="str">
        <f>HYPERLINK("#'Full Results'!A1416", "1416")</f>
        <v>1416</v>
      </c>
      <c r="F168" t="s">
        <v>82</v>
      </c>
    </row>
    <row r="169" spans="3:6" x14ac:dyDescent="0.25">
      <c r="C169">
        <v>161</v>
      </c>
      <c r="D169" s="8" t="str">
        <f>HYPERLINK("#'Table 161'!A1", " Overall, how confident or unconfident are you in keeping your business’s data secure?")</f>
        <v xml:space="preserve"> Overall, how confident or unconfident are you in keeping your business’s data secure?</v>
      </c>
      <c r="E169" s="14" t="str">
        <f>HYPERLINK("#'Full Results'!A1425", "1425")</f>
        <v>1425</v>
      </c>
      <c r="F169" t="s">
        <v>82</v>
      </c>
    </row>
    <row r="170" spans="3:6" x14ac:dyDescent="0.25">
      <c r="C170">
        <v>162</v>
      </c>
      <c r="D170" s="8" t="str">
        <f>HYPERLINK("#'Table 162'!A1", " And how confident or unconfident are you that your company’s data is secure in the cloud?")</f>
        <v xml:space="preserve"> And how confident or unconfident are you that your company’s data is secure in the cloud?</v>
      </c>
      <c r="E170" s="14" t="str">
        <f>HYPERLINK("#'Full Results'!A1437", "1437")</f>
        <v>1437</v>
      </c>
      <c r="F170" t="s">
        <v>661</v>
      </c>
    </row>
    <row r="171" spans="3:6" x14ac:dyDescent="0.25">
      <c r="C171">
        <v>163</v>
      </c>
      <c r="D171" s="8" t="str">
        <f>HYPERLINK("#'Table 163'!A1", "What do you think is most important to helping businesses keep data secure?Please select up to three.")</f>
        <v>What do you think is most important to helping businesses keep data secure?Please select up to three.</v>
      </c>
      <c r="E171" s="14" t="str">
        <f>HYPERLINK("#'Full Results'!A1449", "1449")</f>
        <v>1449</v>
      </c>
      <c r="F171" t="s">
        <v>82</v>
      </c>
    </row>
    <row r="172" spans="3:6" x14ac:dyDescent="0.25">
      <c r="C172">
        <v>164</v>
      </c>
      <c r="D172" s="8" t="str">
        <f>HYPERLINK("#'Table 164'!A1", " Would you support the building of a new data centre by an international cloud provider in your local city or region?")</f>
        <v xml:space="preserve"> Would you support the building of a new data centre by an international cloud provider in your local city or region?</v>
      </c>
      <c r="E172" s="14" t="str">
        <f>HYPERLINK("#'Full Results'!A1462", "1462")</f>
        <v>1462</v>
      </c>
      <c r="F172" t="s">
        <v>82</v>
      </c>
    </row>
    <row r="173" spans="3:6" x14ac:dyDescent="0.25">
      <c r="C173">
        <v>165</v>
      </c>
      <c r="D173" s="8" t="str">
        <f>HYPERLINK("#'Table 165'!A1", "Which, if any, of the following would make you most likely to support the construction of a data centre in your local region?Please select up to two reasons.")</f>
        <v>Which, if any, of the following would make you most likely to support the construction of a data centre in your local region?Please select up to two reasons.</v>
      </c>
      <c r="E173" s="14" t="str">
        <f>HYPERLINK("#'Full Results'!A1474", "1474")</f>
        <v>1474</v>
      </c>
      <c r="F173" t="s">
        <v>82</v>
      </c>
    </row>
    <row r="174" spans="3:6" x14ac:dyDescent="0.25">
      <c r="C174">
        <v>166</v>
      </c>
      <c r="D174" s="8" t="str">
        <f>HYPERLINK("#'Table 166'!A1", "Grid Summary: To what extent, if at all, would you trust your data to be secure in the following scenarios?")</f>
        <v>Grid Summary: To what extent, if at all, would you trust your data to be secure in the following scenarios?</v>
      </c>
      <c r="E174" s="7"/>
      <c r="F174" t="s">
        <v>82</v>
      </c>
    </row>
    <row r="175" spans="3:6" x14ac:dyDescent="0.25">
      <c r="C175">
        <v>167</v>
      </c>
      <c r="D175" s="8" t="str">
        <f>HYPERLINK("#'Table 167'!A1", "To what extent, if at all, would you trust your data to be secure in the following scenarios?: Hosted in your own company’s data centre(s)")</f>
        <v>To what extent, if at all, would you trust your data to be secure in the following scenarios?: Hosted in your own company’s data centre(s)</v>
      </c>
      <c r="E175" s="14" t="str">
        <f>HYPERLINK("#'Full Results'!A1483", "1483")</f>
        <v>1483</v>
      </c>
      <c r="F175" t="s">
        <v>82</v>
      </c>
    </row>
    <row r="176" spans="3:6" x14ac:dyDescent="0.25">
      <c r="C176">
        <v>168</v>
      </c>
      <c r="D176" s="8" t="str">
        <f>HYPERLINK("#'Table 168'!A1", "To what extent, if at all, would you trust your data to be secure in the following scenarios?: Hosed in the data centre of another local company from your country")</f>
        <v>To what extent, if at all, would you trust your data to be secure in the following scenarios?: Hosed in the data centre of another local company from your country</v>
      </c>
      <c r="E176" s="14" t="str">
        <f>HYPERLINK("#'Full Results'!A1492", "1492")</f>
        <v>1492</v>
      </c>
      <c r="F176" t="s">
        <v>82</v>
      </c>
    </row>
    <row r="177" spans="3:6" x14ac:dyDescent="0.25">
      <c r="C177">
        <v>169</v>
      </c>
      <c r="D177" s="8" t="str">
        <f>HYPERLINK("#'Table 169'!A1", "To what extent, if at all, would you trust your data to be secure in the following scenarios?: Hosted in the data centre of a global company, hosted in Europe")</f>
        <v>To what extent, if at all, would you trust your data to be secure in the following scenarios?: Hosted in the data centre of a global company, hosted in Europe</v>
      </c>
      <c r="E177" s="14" t="str">
        <f>HYPERLINK("#'Full Results'!A1501", "1501")</f>
        <v>1501</v>
      </c>
      <c r="F177" t="s">
        <v>82</v>
      </c>
    </row>
    <row r="178" spans="3:6" x14ac:dyDescent="0.25">
      <c r="C178">
        <v>170</v>
      </c>
      <c r="D178" s="8" t="str">
        <f>HYPERLINK("#'Table 170'!A1", "To what extent, if at all, would you trust your data to be secure in the following scenarios?: Hosted in the data centre of a global company, hosted outside Europe")</f>
        <v>To what extent, if at all, would you trust your data to be secure in the following scenarios?: Hosted in the data centre of a global company, hosted outside Europe</v>
      </c>
      <c r="E178" s="14" t="str">
        <f>HYPERLINK("#'Full Results'!A1510", "1510")</f>
        <v>1510</v>
      </c>
      <c r="F178" t="s">
        <v>82</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L1519"/>
  <sheetViews>
    <sheetView showGridLines="0" workbookViewId="0">
      <pane xSplit="2" ySplit="8" topLeftCell="C1434" activePane="bottomRight" state="frozen"/>
      <selection pane="topRight"/>
      <selection pane="bottomLeft"/>
      <selection pane="bottomRight" activeCell="A1437" sqref="A1437"/>
    </sheetView>
  </sheetViews>
  <sheetFormatPr defaultColWidth="11.42578125" defaultRowHeight="15" x14ac:dyDescent="0.25"/>
  <cols>
    <col min="2" max="2" width="20.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25" t="s">
        <v>699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3"/>
      <c r="C5" s="13"/>
      <c r="D5" s="28" t="s">
        <v>66</v>
      </c>
      <c r="E5" s="28"/>
      <c r="F5" s="28"/>
      <c r="G5" s="28"/>
      <c r="H5" s="28"/>
      <c r="I5" s="28"/>
      <c r="J5" s="28"/>
      <c r="K5" s="28"/>
      <c r="L5" s="28"/>
      <c r="M5" s="28"/>
      <c r="N5" s="28"/>
      <c r="O5" s="28"/>
      <c r="P5" s="28"/>
      <c r="Q5" s="13"/>
      <c r="R5" s="28" t="s">
        <v>67</v>
      </c>
      <c r="S5" s="28"/>
      <c r="T5" s="28"/>
      <c r="U5" s="28"/>
      <c r="V5" s="13"/>
      <c r="W5" s="28" t="s">
        <v>68</v>
      </c>
      <c r="X5" s="28"/>
      <c r="Y5" s="28"/>
      <c r="Z5" s="28"/>
      <c r="AA5" s="28"/>
      <c r="AB5" s="28"/>
      <c r="AC5" s="28"/>
      <c r="AD5" s="28"/>
      <c r="AE5" s="28"/>
      <c r="AF5" s="28"/>
      <c r="AG5" s="13"/>
      <c r="AH5" s="28" t="s">
        <v>69</v>
      </c>
      <c r="AI5" s="28"/>
      <c r="AJ5" s="28"/>
      <c r="AK5" s="28"/>
      <c r="AL5" s="28"/>
      <c r="AM5" s="28"/>
      <c r="AN5" s="28"/>
      <c r="AO5" s="13"/>
      <c r="AP5" s="28" t="s">
        <v>70</v>
      </c>
      <c r="AQ5" s="28"/>
      <c r="AR5" s="13"/>
      <c r="AS5" s="28" t="s">
        <v>71</v>
      </c>
      <c r="AT5" s="28"/>
      <c r="AU5" s="28"/>
      <c r="AV5" s="13"/>
      <c r="AW5" s="28" t="s">
        <v>72</v>
      </c>
      <c r="AX5" s="28"/>
      <c r="AY5" s="13"/>
      <c r="AZ5" s="28" t="s">
        <v>73</v>
      </c>
      <c r="BA5" s="28"/>
      <c r="BB5" s="13"/>
      <c r="BC5" s="28" t="s">
        <v>74</v>
      </c>
      <c r="BD5" s="28"/>
      <c r="BE5" s="13"/>
      <c r="BF5" s="28" t="s">
        <v>75</v>
      </c>
      <c r="BG5" s="28"/>
      <c r="BH5" s="13"/>
      <c r="BI5" s="28" t="s">
        <v>76</v>
      </c>
      <c r="BJ5" s="28"/>
      <c r="BK5" s="28"/>
      <c r="BL5" s="28"/>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20.100000000000001"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20.100000000000001"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11" spans="2:64" x14ac:dyDescent="0.25">
      <c r="B11" s="6" t="s">
        <v>81</v>
      </c>
    </row>
    <row r="12" spans="2:64" x14ac:dyDescent="0.25">
      <c r="B12" s="24" t="s">
        <v>82</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row>
    <row r="13" spans="2:64" x14ac:dyDescent="0.25">
      <c r="B13" t="s">
        <v>77</v>
      </c>
      <c r="C13" s="17">
        <v>0.63842179601320104</v>
      </c>
      <c r="D13" s="17">
        <v>0.77250592174911203</v>
      </c>
      <c r="E13" s="17">
        <v>0.57536597862269701</v>
      </c>
      <c r="F13" s="17">
        <v>0.62624030091951399</v>
      </c>
      <c r="G13" s="17">
        <v>0.43886702690719398</v>
      </c>
      <c r="H13" s="17">
        <v>0.61151476402086402</v>
      </c>
      <c r="I13" s="17">
        <v>0.67883660121768497</v>
      </c>
      <c r="J13" s="17">
        <v>0.55927767825476904</v>
      </c>
      <c r="K13" s="17">
        <v>0.49954646640210598</v>
      </c>
      <c r="L13" s="17">
        <v>0.55003775347162198</v>
      </c>
      <c r="M13" s="17">
        <v>0.65159989941598095</v>
      </c>
      <c r="N13" s="17">
        <v>0.66992229234046696</v>
      </c>
      <c r="O13" s="17">
        <v>0.55761011830150997</v>
      </c>
      <c r="P13" s="17">
        <v>0.296060964267926</v>
      </c>
      <c r="Q13" s="17"/>
      <c r="R13" s="17">
        <v>0.44319194544083401</v>
      </c>
      <c r="S13" s="17">
        <v>0.56673499493306101</v>
      </c>
      <c r="T13" s="17">
        <v>0.66452729722379</v>
      </c>
      <c r="U13" s="17">
        <v>0.75744341624130296</v>
      </c>
      <c r="V13" s="17"/>
      <c r="W13" s="17">
        <v>0.44190914260037001</v>
      </c>
      <c r="X13" s="17">
        <v>0.54222096332562797</v>
      </c>
      <c r="Y13" s="17">
        <v>0.66004734872691495</v>
      </c>
      <c r="Z13" s="17">
        <v>0.55955349589319103</v>
      </c>
      <c r="AA13" s="17">
        <v>0.61483660064247003</v>
      </c>
      <c r="AB13" s="17">
        <v>0.67131161389417304</v>
      </c>
      <c r="AC13" s="17">
        <v>0.72141887872307497</v>
      </c>
      <c r="AD13" s="17">
        <v>0.77507375901076103</v>
      </c>
      <c r="AE13" s="17">
        <v>0.82877668919575798</v>
      </c>
      <c r="AF13" s="17">
        <v>0.80911876841045505</v>
      </c>
      <c r="AG13" s="17"/>
      <c r="AH13" s="17">
        <v>0.58895038750662898</v>
      </c>
      <c r="AI13" s="17">
        <v>0.53746583562084305</v>
      </c>
      <c r="AJ13" s="17">
        <v>0.70639728937082902</v>
      </c>
      <c r="AK13" s="17">
        <v>0.57947522385150496</v>
      </c>
      <c r="AL13" s="17">
        <v>0.72210545671664195</v>
      </c>
      <c r="AM13" s="17">
        <v>0.75051890642666297</v>
      </c>
      <c r="AN13" s="17">
        <v>0.67409258064535105</v>
      </c>
      <c r="AO13" s="17"/>
      <c r="AP13" s="17">
        <v>0.816783073621828</v>
      </c>
      <c r="AQ13" s="17">
        <v>0.34904318108222998</v>
      </c>
      <c r="AR13" s="17"/>
      <c r="AS13" s="17">
        <v>0.80957173171938501</v>
      </c>
      <c r="AT13" s="17">
        <v>0.95437602461669502</v>
      </c>
      <c r="AU13" s="17">
        <v>0.78576029897014499</v>
      </c>
      <c r="AV13" s="17"/>
      <c r="AW13" s="17">
        <v>0.96060530666622701</v>
      </c>
      <c r="AX13" s="17">
        <v>0.58874852572745495</v>
      </c>
      <c r="AY13" s="17"/>
      <c r="AZ13" s="17">
        <v>0.53630803060185395</v>
      </c>
      <c r="BA13" s="17">
        <v>0.68973089211147998</v>
      </c>
      <c r="BB13" s="17"/>
      <c r="BC13" s="17">
        <v>0.531703290881541</v>
      </c>
      <c r="BD13" s="17">
        <v>0.75744341624130296</v>
      </c>
      <c r="BE13" s="17"/>
      <c r="BF13" s="17">
        <v>0.78277571764272902</v>
      </c>
      <c r="BG13" s="17">
        <v>0.56473045501947305</v>
      </c>
      <c r="BH13" s="17"/>
      <c r="BI13" s="17">
        <v>0.374394762588527</v>
      </c>
      <c r="BJ13" s="17">
        <v>0.57912978573699703</v>
      </c>
      <c r="BK13" s="17">
        <v>0.769135328227327</v>
      </c>
      <c r="BL13" s="17">
        <v>0.88766710754794997</v>
      </c>
    </row>
    <row r="14" spans="2:64" x14ac:dyDescent="0.25">
      <c r="B14" t="s">
        <v>78</v>
      </c>
      <c r="C14" s="17">
        <v>0.200692966209082</v>
      </c>
      <c r="D14" s="17">
        <v>0.147334410506512</v>
      </c>
      <c r="E14" s="17">
        <v>0.15597220497296799</v>
      </c>
      <c r="F14" s="17">
        <v>0.12794203393197701</v>
      </c>
      <c r="G14" s="17">
        <v>0.18284458381059401</v>
      </c>
      <c r="H14" s="17">
        <v>0.236316179126737</v>
      </c>
      <c r="I14" s="17">
        <v>0.20882911683497901</v>
      </c>
      <c r="J14" s="17">
        <v>0.215130966198467</v>
      </c>
      <c r="K14" s="17">
        <v>0.29060572302223497</v>
      </c>
      <c r="L14" s="17">
        <v>0.23423760234978999</v>
      </c>
      <c r="M14" s="17">
        <v>0.21584036104952101</v>
      </c>
      <c r="N14" s="17">
        <v>0.20283778396805599</v>
      </c>
      <c r="O14" s="17">
        <v>0.235897833379971</v>
      </c>
      <c r="P14" s="17">
        <v>0.70393903573207395</v>
      </c>
      <c r="Q14" s="17"/>
      <c r="R14" s="17">
        <v>0.251237920595905</v>
      </c>
      <c r="S14" s="17">
        <v>0.26093852747309998</v>
      </c>
      <c r="T14" s="17">
        <v>0.23726622844247899</v>
      </c>
      <c r="U14" s="17">
        <v>0.14498244883179601</v>
      </c>
      <c r="V14" s="17"/>
      <c r="W14" s="17">
        <v>0.25814335487941298</v>
      </c>
      <c r="X14" s="17">
        <v>0.219190369612181</v>
      </c>
      <c r="Y14" s="17">
        <v>0.16431704965942401</v>
      </c>
      <c r="Z14" s="17">
        <v>0.31217793269845201</v>
      </c>
      <c r="AA14" s="17">
        <v>0.23435204460702999</v>
      </c>
      <c r="AB14" s="17">
        <v>0.220759894706442</v>
      </c>
      <c r="AC14" s="17">
        <v>0.18048479791229199</v>
      </c>
      <c r="AD14" s="17">
        <v>8.8903899060712999E-2</v>
      </c>
      <c r="AE14" s="17">
        <v>0.136920387911762</v>
      </c>
      <c r="AF14" s="17">
        <v>0.12916423702680099</v>
      </c>
      <c r="AG14" s="17"/>
      <c r="AH14" s="17">
        <v>0.19798602304636601</v>
      </c>
      <c r="AI14" s="17">
        <v>0.25773783197630101</v>
      </c>
      <c r="AJ14" s="17">
        <v>0.16394833579851101</v>
      </c>
      <c r="AK14" s="17">
        <v>0.240974830894434</v>
      </c>
      <c r="AL14" s="17">
        <v>0.14440489582892599</v>
      </c>
      <c r="AM14" s="17">
        <v>0.19354807177017899</v>
      </c>
      <c r="AN14" s="17">
        <v>0.17604990120837599</v>
      </c>
      <c r="AO14" s="17"/>
      <c r="AP14" s="17">
        <v>0.14897438435836599</v>
      </c>
      <c r="AQ14" s="17">
        <v>0.28460272388077901</v>
      </c>
      <c r="AR14" s="17"/>
      <c r="AS14" s="17">
        <v>0.15799040540513201</v>
      </c>
      <c r="AT14" s="17">
        <v>3.82762109013534E-2</v>
      </c>
      <c r="AU14" s="17">
        <v>0.17558418464047701</v>
      </c>
      <c r="AV14" s="17"/>
      <c r="AW14" s="17">
        <v>3.2887779086957503E-2</v>
      </c>
      <c r="AX14" s="17">
        <v>0.226564657775086</v>
      </c>
      <c r="AY14" s="17"/>
      <c r="AZ14" s="17">
        <v>0.21728940458988</v>
      </c>
      <c r="BA14" s="17">
        <v>0.19235375505239499</v>
      </c>
      <c r="BB14" s="17"/>
      <c r="BC14" s="17">
        <v>0.250644757515747</v>
      </c>
      <c r="BD14" s="17">
        <v>0.14498244883179601</v>
      </c>
      <c r="BE14" s="17"/>
      <c r="BF14" s="17">
        <v>0.148799924015771</v>
      </c>
      <c r="BG14" s="17">
        <v>0.22718388397772599</v>
      </c>
      <c r="BH14" s="17"/>
      <c r="BI14" s="17">
        <v>0.27139330948083801</v>
      </c>
      <c r="BJ14" s="17">
        <v>0.22326072257759599</v>
      </c>
      <c r="BK14" s="17">
        <v>0.18059320831543699</v>
      </c>
      <c r="BL14" s="17">
        <v>8.7640291900855496E-2</v>
      </c>
    </row>
    <row r="15" spans="2:64" x14ac:dyDescent="0.25">
      <c r="B15" t="s">
        <v>79</v>
      </c>
      <c r="C15" s="17">
        <v>0.14755871978080001</v>
      </c>
      <c r="D15" s="17">
        <v>8.0159667744376203E-2</v>
      </c>
      <c r="E15" s="17">
        <v>0.23312356486632099</v>
      </c>
      <c r="F15" s="17">
        <v>0.245817665148509</v>
      </c>
      <c r="G15" s="17">
        <v>0.347309025833061</v>
      </c>
      <c r="H15" s="17">
        <v>0.15216905685240001</v>
      </c>
      <c r="I15" s="17">
        <v>0.112334281947336</v>
      </c>
      <c r="J15" s="17">
        <v>0.22559135554676399</v>
      </c>
      <c r="K15" s="17">
        <v>0.15930049577897601</v>
      </c>
      <c r="L15" s="17">
        <v>0.19562942720181001</v>
      </c>
      <c r="M15" s="17">
        <v>0.13255973953449801</v>
      </c>
      <c r="N15" s="17">
        <v>0.11834477658137001</v>
      </c>
      <c r="O15" s="17">
        <v>0.15255496598063101</v>
      </c>
      <c r="P15" s="17">
        <v>0</v>
      </c>
      <c r="Q15" s="17"/>
      <c r="R15" s="17">
        <v>0.28178619768739699</v>
      </c>
      <c r="S15" s="17">
        <v>0.162776658264395</v>
      </c>
      <c r="T15" s="17">
        <v>8.5106769404473495E-2</v>
      </c>
      <c r="U15" s="17">
        <v>8.8513053012200804E-2</v>
      </c>
      <c r="V15" s="17"/>
      <c r="W15" s="17">
        <v>0.293025385033093</v>
      </c>
      <c r="X15" s="17">
        <v>0.20140404706232201</v>
      </c>
      <c r="Y15" s="17">
        <v>0.15967412977334999</v>
      </c>
      <c r="Z15" s="17">
        <v>0.10119786990239001</v>
      </c>
      <c r="AA15" s="17">
        <v>0.1508113547505</v>
      </c>
      <c r="AB15" s="17">
        <v>0.107928491399384</v>
      </c>
      <c r="AC15" s="17">
        <v>9.80963233646336E-2</v>
      </c>
      <c r="AD15" s="17">
        <v>0.114732120422261</v>
      </c>
      <c r="AE15" s="17">
        <v>3.4302922892479902E-2</v>
      </c>
      <c r="AF15" s="17">
        <v>5.2499011208717E-2</v>
      </c>
      <c r="AG15" s="17"/>
      <c r="AH15" s="17">
        <v>0.202164979705271</v>
      </c>
      <c r="AI15" s="17">
        <v>0.16011873274039001</v>
      </c>
      <c r="AJ15" s="17">
        <v>0.12965437483066</v>
      </c>
      <c r="AK15" s="17">
        <v>0.161960259076876</v>
      </c>
      <c r="AL15" s="17">
        <v>0.110531217807188</v>
      </c>
      <c r="AM15" s="17">
        <v>4.8992595853171297E-2</v>
      </c>
      <c r="AN15" s="17">
        <v>0.14985751814627199</v>
      </c>
      <c r="AO15" s="17"/>
      <c r="AP15" s="17">
        <v>2.9692570940632702E-2</v>
      </c>
      <c r="AQ15" s="17">
        <v>0.33878824760161802</v>
      </c>
      <c r="AR15" s="17"/>
      <c r="AS15" s="17">
        <v>2.7915092609302899E-2</v>
      </c>
      <c r="AT15" s="17">
        <v>7.3477644819519199E-3</v>
      </c>
      <c r="AU15" s="17">
        <v>3.4518808235862598E-2</v>
      </c>
      <c r="AV15" s="17"/>
      <c r="AW15" s="17">
        <v>6.5069142468157804E-3</v>
      </c>
      <c r="AX15" s="17">
        <v>0.16930565663173</v>
      </c>
      <c r="AY15" s="17"/>
      <c r="AZ15" s="17">
        <v>0.22944182981113301</v>
      </c>
      <c r="BA15" s="17">
        <v>0.10641491958454</v>
      </c>
      <c r="BB15" s="17"/>
      <c r="BC15" s="17">
        <v>0.20050091028342401</v>
      </c>
      <c r="BD15" s="17">
        <v>8.8513053012200804E-2</v>
      </c>
      <c r="BE15" s="17"/>
      <c r="BF15" s="17">
        <v>6.0649338998886602E-2</v>
      </c>
      <c r="BG15" s="17">
        <v>0.19192515432208199</v>
      </c>
      <c r="BH15" s="17"/>
      <c r="BI15" s="17">
        <v>0.32865277498088902</v>
      </c>
      <c r="BJ15" s="17">
        <v>0.18489143972786501</v>
      </c>
      <c r="BK15" s="17">
        <v>3.9182295931147103E-2</v>
      </c>
      <c r="BL15" s="17">
        <v>2.4692600551194401E-2</v>
      </c>
    </row>
    <row r="16" spans="2:64" x14ac:dyDescent="0.25">
      <c r="B16" t="s">
        <v>80</v>
      </c>
      <c r="C16" s="17">
        <v>1.33265179969167E-2</v>
      </c>
      <c r="D16" s="17">
        <v>0</v>
      </c>
      <c r="E16" s="17">
        <v>3.5538251538014001E-2</v>
      </c>
      <c r="F16" s="17">
        <v>0</v>
      </c>
      <c r="G16" s="17">
        <v>3.0979363449151399E-2</v>
      </c>
      <c r="H16" s="17">
        <v>0</v>
      </c>
      <c r="I16" s="17">
        <v>0</v>
      </c>
      <c r="J16" s="17">
        <v>0</v>
      </c>
      <c r="K16" s="17">
        <v>5.0547314796682702E-2</v>
      </c>
      <c r="L16" s="17">
        <v>2.0095216976777401E-2</v>
      </c>
      <c r="M16" s="17">
        <v>0</v>
      </c>
      <c r="N16" s="17">
        <v>8.8951471101066104E-3</v>
      </c>
      <c r="O16" s="17">
        <v>5.3937082337888298E-2</v>
      </c>
      <c r="P16" s="17">
        <v>0</v>
      </c>
      <c r="Q16" s="17"/>
      <c r="R16" s="17">
        <v>2.37839362758639E-2</v>
      </c>
      <c r="S16" s="17">
        <v>9.5498193294431908E-3</v>
      </c>
      <c r="T16" s="17">
        <v>1.30997049292568E-2</v>
      </c>
      <c r="U16" s="17">
        <v>9.0610819147003505E-3</v>
      </c>
      <c r="V16" s="17"/>
      <c r="W16" s="17">
        <v>6.9221174871234598E-3</v>
      </c>
      <c r="X16" s="17">
        <v>3.7184619999869897E-2</v>
      </c>
      <c r="Y16" s="17">
        <v>1.5961471840311599E-2</v>
      </c>
      <c r="Z16" s="17">
        <v>2.7070701505967298E-2</v>
      </c>
      <c r="AA16" s="17">
        <v>0</v>
      </c>
      <c r="AB16" s="17">
        <v>0</v>
      </c>
      <c r="AC16" s="17">
        <v>0</v>
      </c>
      <c r="AD16" s="17">
        <v>2.12902215062655E-2</v>
      </c>
      <c r="AE16" s="17">
        <v>0</v>
      </c>
      <c r="AF16" s="17">
        <v>9.2179833540268399E-3</v>
      </c>
      <c r="AG16" s="17"/>
      <c r="AH16" s="17">
        <v>1.08986097417345E-2</v>
      </c>
      <c r="AI16" s="17">
        <v>4.4677599662467003E-2</v>
      </c>
      <c r="AJ16" s="17">
        <v>0</v>
      </c>
      <c r="AK16" s="17">
        <v>1.7589686177184701E-2</v>
      </c>
      <c r="AL16" s="17">
        <v>2.2958429647243601E-2</v>
      </c>
      <c r="AM16" s="17">
        <v>6.9404259499861697E-3</v>
      </c>
      <c r="AN16" s="17">
        <v>0</v>
      </c>
      <c r="AO16" s="17"/>
      <c r="AP16" s="17">
        <v>4.5499710791732598E-3</v>
      </c>
      <c r="AQ16" s="17">
        <v>2.7565847435373599E-2</v>
      </c>
      <c r="AR16" s="17"/>
      <c r="AS16" s="17">
        <v>4.5227702661808202E-3</v>
      </c>
      <c r="AT16" s="17">
        <v>0</v>
      </c>
      <c r="AU16" s="17">
        <v>4.1367081535153101E-3</v>
      </c>
      <c r="AV16" s="17"/>
      <c r="AW16" s="17">
        <v>0</v>
      </c>
      <c r="AX16" s="17">
        <v>1.53811598657292E-2</v>
      </c>
      <c r="AY16" s="17"/>
      <c r="AZ16" s="17">
        <v>1.6960734997132399E-2</v>
      </c>
      <c r="BA16" s="17">
        <v>1.1500433251584801E-2</v>
      </c>
      <c r="BB16" s="17"/>
      <c r="BC16" s="17">
        <v>1.71510413192879E-2</v>
      </c>
      <c r="BD16" s="17">
        <v>9.0610819147003505E-3</v>
      </c>
      <c r="BE16" s="17"/>
      <c r="BF16" s="17">
        <v>7.7750193426127196E-3</v>
      </c>
      <c r="BG16" s="17">
        <v>1.6160506680718899E-2</v>
      </c>
      <c r="BH16" s="17"/>
      <c r="BI16" s="17">
        <v>2.55591529497467E-2</v>
      </c>
      <c r="BJ16" s="17">
        <v>1.27180519575418E-2</v>
      </c>
      <c r="BK16" s="17">
        <v>1.1089167526088999E-2</v>
      </c>
      <c r="BL16" s="17">
        <v>0</v>
      </c>
    </row>
    <row r="17" spans="2:64" x14ac:dyDescent="0.25">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row>
    <row r="18" spans="2:64" x14ac:dyDescent="0.25">
      <c r="B18" s="6" t="s">
        <v>90</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row>
    <row r="19" spans="2:64" x14ac:dyDescent="0.25">
      <c r="B19" s="24" t="s">
        <v>82</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row>
    <row r="20" spans="2:64" x14ac:dyDescent="0.25">
      <c r="B20" t="s">
        <v>85</v>
      </c>
      <c r="C20" s="17">
        <v>0.45545552161136799</v>
      </c>
      <c r="D20" s="17">
        <v>0.54601003473356902</v>
      </c>
      <c r="E20" s="17">
        <v>0.371211956649247</v>
      </c>
      <c r="F20" s="17">
        <v>0.42272591461811798</v>
      </c>
      <c r="G20" s="17">
        <v>0.44213364933738902</v>
      </c>
      <c r="H20" s="17">
        <v>0.47958005190150299</v>
      </c>
      <c r="I20" s="17">
        <v>0.48142195883907102</v>
      </c>
      <c r="J20" s="17">
        <v>0.45458738056181303</v>
      </c>
      <c r="K20" s="17">
        <v>0.335138932730769</v>
      </c>
      <c r="L20" s="17">
        <v>0.37842833725334601</v>
      </c>
      <c r="M20" s="17">
        <v>0.43139701262046198</v>
      </c>
      <c r="N20" s="17">
        <v>0.47406042313150398</v>
      </c>
      <c r="O20" s="17">
        <v>0.38913982012342002</v>
      </c>
      <c r="P20" s="17">
        <v>0</v>
      </c>
      <c r="Q20" s="17"/>
      <c r="R20" s="17">
        <v>0.20801699096962001</v>
      </c>
      <c r="S20" s="17">
        <v>0.42926737645528601</v>
      </c>
      <c r="T20" s="17">
        <v>0.471752132026729</v>
      </c>
      <c r="U20" s="17">
        <v>0.59022795535674</v>
      </c>
      <c r="V20" s="17"/>
      <c r="W20" s="17">
        <v>0.22273277975875699</v>
      </c>
      <c r="X20" s="17">
        <v>0.292172319517148</v>
      </c>
      <c r="Y20" s="17">
        <v>0.42283063247040498</v>
      </c>
      <c r="Z20" s="17">
        <v>0.46731622238624099</v>
      </c>
      <c r="AA20" s="17">
        <v>0.39634280059948601</v>
      </c>
      <c r="AB20" s="17">
        <v>0.44941110032616499</v>
      </c>
      <c r="AC20" s="17">
        <v>0.602729220620141</v>
      </c>
      <c r="AD20" s="17">
        <v>0.64482073954082797</v>
      </c>
      <c r="AE20" s="17">
        <v>0.66897379525922795</v>
      </c>
      <c r="AF20" s="17">
        <v>0.64721333792960001</v>
      </c>
      <c r="AG20" s="17"/>
      <c r="AH20" s="17">
        <v>0.345909319337175</v>
      </c>
      <c r="AI20" s="17">
        <v>0.458794158535483</v>
      </c>
      <c r="AJ20" s="17">
        <v>0.44650329551261297</v>
      </c>
      <c r="AK20" s="17">
        <v>0.31891932219542801</v>
      </c>
      <c r="AL20" s="17">
        <v>0.579771650723096</v>
      </c>
      <c r="AM20" s="17">
        <v>0.62228811933166595</v>
      </c>
      <c r="AN20" s="17">
        <v>0.56800964253804698</v>
      </c>
      <c r="AO20" s="17"/>
      <c r="AP20" s="17">
        <v>0.73617988940158996</v>
      </c>
      <c r="AQ20" s="17">
        <v>0</v>
      </c>
      <c r="AR20" s="17"/>
      <c r="AS20" s="17">
        <v>0.75306251468584895</v>
      </c>
      <c r="AT20" s="17">
        <v>0.89216177883327896</v>
      </c>
      <c r="AU20" s="17">
        <v>0.68530882397145698</v>
      </c>
      <c r="AV20" s="17"/>
      <c r="AW20" s="17">
        <v>0.89940595105700305</v>
      </c>
      <c r="AX20" s="17">
        <v>0.387008599450054</v>
      </c>
      <c r="AY20" s="17"/>
      <c r="AZ20" s="17">
        <v>0.36491574701985402</v>
      </c>
      <c r="BA20" s="17">
        <v>0.50094903540472102</v>
      </c>
      <c r="BB20" s="17"/>
      <c r="BC20" s="17">
        <v>0.33461434473360602</v>
      </c>
      <c r="BD20" s="17">
        <v>0.59022795535674</v>
      </c>
      <c r="BE20" s="17"/>
      <c r="BF20" s="17">
        <v>0.64326952223490097</v>
      </c>
      <c r="BG20" s="17">
        <v>0.35957821251501298</v>
      </c>
      <c r="BH20" s="17"/>
      <c r="BI20" s="17">
        <v>0.155388036886907</v>
      </c>
      <c r="BJ20" s="17">
        <v>0.36874175653721403</v>
      </c>
      <c r="BK20" s="17">
        <v>0.60892350782935001</v>
      </c>
      <c r="BL20" s="17">
        <v>0.77958556321073902</v>
      </c>
    </row>
    <row r="21" spans="2:64" x14ac:dyDescent="0.25">
      <c r="B21" t="s">
        <v>86</v>
      </c>
      <c r="C21" s="17">
        <v>0.16321870213249001</v>
      </c>
      <c r="D21" s="17">
        <v>0.212606901201842</v>
      </c>
      <c r="E21" s="17">
        <v>0.150314652700519</v>
      </c>
      <c r="F21" s="17">
        <v>0.15717798843731301</v>
      </c>
      <c r="G21" s="17">
        <v>8.8017177274261602E-2</v>
      </c>
      <c r="H21" s="17">
        <v>0.15182661873695</v>
      </c>
      <c r="I21" s="17">
        <v>0.17798603308476199</v>
      </c>
      <c r="J21" s="17">
        <v>0.17767134709867199</v>
      </c>
      <c r="K21" s="17">
        <v>0.14574201586457899</v>
      </c>
      <c r="L21" s="17">
        <v>0.14255363359043299</v>
      </c>
      <c r="M21" s="17">
        <v>0.107305482213987</v>
      </c>
      <c r="N21" s="17">
        <v>0.15738360856490399</v>
      </c>
      <c r="O21" s="17">
        <v>0.153711692617507</v>
      </c>
      <c r="P21" s="17">
        <v>0.35196951786603697</v>
      </c>
      <c r="Q21" s="17"/>
      <c r="R21" s="17">
        <v>8.7405269602338007E-2</v>
      </c>
      <c r="S21" s="17">
        <v>0.24527973893132399</v>
      </c>
      <c r="T21" s="17">
        <v>0.200708328109759</v>
      </c>
      <c r="U21" s="17">
        <v>0.16711884715569</v>
      </c>
      <c r="V21" s="17"/>
      <c r="W21" s="17">
        <v>0.11749428019742</v>
      </c>
      <c r="X21" s="17">
        <v>0.16254866855464301</v>
      </c>
      <c r="Y21" s="17">
        <v>0.112584430633761</v>
      </c>
      <c r="Z21" s="17">
        <v>0.20738158286198399</v>
      </c>
      <c r="AA21" s="17">
        <v>0.25376759547195199</v>
      </c>
      <c r="AB21" s="17">
        <v>0.208508179475419</v>
      </c>
      <c r="AC21" s="17">
        <v>0.15096184177824101</v>
      </c>
      <c r="AD21" s="17">
        <v>0.174202620562731</v>
      </c>
      <c r="AE21" s="17">
        <v>9.92856193676626E-2</v>
      </c>
      <c r="AF21" s="17">
        <v>0.160753127136156</v>
      </c>
      <c r="AG21" s="17"/>
      <c r="AH21" s="17">
        <v>0.11370914294980899</v>
      </c>
      <c r="AI21" s="17">
        <v>0.215320952483288</v>
      </c>
      <c r="AJ21" s="17">
        <v>0.18923204552963299</v>
      </c>
      <c r="AK21" s="17">
        <v>0.197545111051487</v>
      </c>
      <c r="AL21" s="17">
        <v>0.176045615704054</v>
      </c>
      <c r="AM21" s="17">
        <v>0.16159500743386801</v>
      </c>
      <c r="AN21" s="17">
        <v>0.13297218271475</v>
      </c>
      <c r="AO21" s="17"/>
      <c r="AP21" s="17">
        <v>0.26382011059841098</v>
      </c>
      <c r="AQ21" s="17">
        <v>0</v>
      </c>
      <c r="AR21" s="17"/>
      <c r="AS21" s="17">
        <v>0.246937485314151</v>
      </c>
      <c r="AT21" s="17">
        <v>0.107838221166721</v>
      </c>
      <c r="AU21" s="17">
        <v>0.31469117602854302</v>
      </c>
      <c r="AV21" s="17"/>
      <c r="AW21" s="17">
        <v>0.10059404894299701</v>
      </c>
      <c r="AX21" s="17">
        <v>0.172873980014737</v>
      </c>
      <c r="AY21" s="17"/>
      <c r="AZ21" s="17">
        <v>0.15176010940061899</v>
      </c>
      <c r="BA21" s="17">
        <v>0.168976300368754</v>
      </c>
      <c r="BB21" s="17"/>
      <c r="BC21" s="17">
        <v>0.15972171019207801</v>
      </c>
      <c r="BD21" s="17">
        <v>0.16711884715569</v>
      </c>
      <c r="BE21" s="17"/>
      <c r="BF21" s="17">
        <v>0.14522121511210301</v>
      </c>
      <c r="BG21" s="17">
        <v>0.17240625268933099</v>
      </c>
      <c r="BH21" s="17"/>
      <c r="BI21" s="17">
        <v>8.2259412744114593E-2</v>
      </c>
      <c r="BJ21" s="17">
        <v>0.17936983528747399</v>
      </c>
      <c r="BK21" s="17">
        <v>0.211203140213781</v>
      </c>
      <c r="BL21" s="17">
        <v>0.146727574276801</v>
      </c>
    </row>
    <row r="22" spans="2:64" x14ac:dyDescent="0.25">
      <c r="B22" t="s">
        <v>87</v>
      </c>
      <c r="C22" s="17">
        <v>8.4031405466632306E-2</v>
      </c>
      <c r="D22" s="17">
        <v>5.5937766321932501E-2</v>
      </c>
      <c r="E22" s="17">
        <v>0.21022887879077501</v>
      </c>
      <c r="F22" s="17">
        <v>8.9806055568034601E-2</v>
      </c>
      <c r="G22" s="17">
        <v>0.12978302496423699</v>
      </c>
      <c r="H22" s="17">
        <v>4.7887996560508898E-2</v>
      </c>
      <c r="I22" s="17">
        <v>6.1291264412046298E-2</v>
      </c>
      <c r="J22" s="17">
        <v>2.95469375135093E-2</v>
      </c>
      <c r="K22" s="17">
        <v>0.15873395282161301</v>
      </c>
      <c r="L22" s="17">
        <v>0.106981488815756</v>
      </c>
      <c r="M22" s="17">
        <v>8.7138148773875199E-2</v>
      </c>
      <c r="N22" s="17">
        <v>6.0288713512522803E-2</v>
      </c>
      <c r="O22" s="17">
        <v>0.119825894942728</v>
      </c>
      <c r="P22" s="17">
        <v>0.35196951786603697</v>
      </c>
      <c r="Q22" s="17"/>
      <c r="R22" s="17">
        <v>7.0274954341197099E-2</v>
      </c>
      <c r="S22" s="17">
        <v>9.0559533885396795E-2</v>
      </c>
      <c r="T22" s="17">
        <v>8.4139929300587904E-2</v>
      </c>
      <c r="U22" s="17">
        <v>8.9196886605988804E-2</v>
      </c>
      <c r="V22" s="17"/>
      <c r="W22" s="17">
        <v>6.3483604489058099E-2</v>
      </c>
      <c r="X22" s="17">
        <v>4.8448839449297398E-2</v>
      </c>
      <c r="Y22" s="17">
        <v>6.5532918331202394E-2</v>
      </c>
      <c r="Z22" s="17">
        <v>0.12364994730154499</v>
      </c>
      <c r="AA22" s="17">
        <v>0.123235308869759</v>
      </c>
      <c r="AB22" s="17">
        <v>6.6061091043895501E-2</v>
      </c>
      <c r="AC22" s="17">
        <v>0.12850427573670001</v>
      </c>
      <c r="AD22" s="17">
        <v>5.21585947799428E-2</v>
      </c>
      <c r="AE22" s="17">
        <v>5.4143485832336503E-2</v>
      </c>
      <c r="AF22" s="17">
        <v>6.8986149121408005E-2</v>
      </c>
      <c r="AG22" s="17"/>
      <c r="AH22" s="17">
        <v>8.5891168123941097E-2</v>
      </c>
      <c r="AI22" s="17">
        <v>9.2791223582978505E-2</v>
      </c>
      <c r="AJ22" s="17">
        <v>7.2086795969400097E-2</v>
      </c>
      <c r="AK22" s="17">
        <v>0.104704220024166</v>
      </c>
      <c r="AL22" s="17">
        <v>5.8593502958499702E-2</v>
      </c>
      <c r="AM22" s="17">
        <v>8.1222543265112801E-2</v>
      </c>
      <c r="AN22" s="17">
        <v>2.7819426220168499E-2</v>
      </c>
      <c r="AO22" s="17"/>
      <c r="AP22" s="17">
        <v>0</v>
      </c>
      <c r="AQ22" s="17">
        <v>0.220366444386878</v>
      </c>
      <c r="AR22" s="17"/>
      <c r="AS22" s="17">
        <v>0</v>
      </c>
      <c r="AT22" s="17">
        <v>0</v>
      </c>
      <c r="AU22" s="17">
        <v>0</v>
      </c>
      <c r="AV22" s="17"/>
      <c r="AW22" s="17">
        <v>0</v>
      </c>
      <c r="AX22" s="17">
        <v>9.6987111076068305E-2</v>
      </c>
      <c r="AY22" s="17"/>
      <c r="AZ22" s="17">
        <v>9.0851241167468302E-2</v>
      </c>
      <c r="BA22" s="17">
        <v>8.0604643130143497E-2</v>
      </c>
      <c r="BB22" s="17"/>
      <c r="BC22" s="17">
        <v>7.9399873611987304E-2</v>
      </c>
      <c r="BD22" s="17">
        <v>8.9196886605988804E-2</v>
      </c>
      <c r="BE22" s="17"/>
      <c r="BF22" s="17">
        <v>5.9203972867832501E-2</v>
      </c>
      <c r="BG22" s="17">
        <v>9.6705580029983598E-2</v>
      </c>
      <c r="BH22" s="17"/>
      <c r="BI22" s="17">
        <v>0.104770889064299</v>
      </c>
      <c r="BJ22" s="17">
        <v>0.126143136989493</v>
      </c>
      <c r="BK22" s="17">
        <v>6.0542785775141703E-2</v>
      </c>
      <c r="BL22" s="17">
        <v>1.55632583191486E-2</v>
      </c>
    </row>
    <row r="23" spans="2:64" x14ac:dyDescent="0.25">
      <c r="B23" t="s">
        <v>88</v>
      </c>
      <c r="C23" s="17">
        <v>0.13154318043788699</v>
      </c>
      <c r="D23" s="17">
        <v>0.101342406488001</v>
      </c>
      <c r="E23" s="17">
        <v>0.100957202341593</v>
      </c>
      <c r="F23" s="17">
        <v>0.15717798843731301</v>
      </c>
      <c r="G23" s="17">
        <v>9.3882748441893302E-2</v>
      </c>
      <c r="H23" s="17">
        <v>0.14613269458969499</v>
      </c>
      <c r="I23" s="17">
        <v>0.14556967171615301</v>
      </c>
      <c r="J23" s="17">
        <v>0.112194261532679</v>
      </c>
      <c r="K23" s="17">
        <v>0.16352721951480101</v>
      </c>
      <c r="L23" s="17">
        <v>0.16841899686931899</v>
      </c>
      <c r="M23" s="17">
        <v>0.13296053456989701</v>
      </c>
      <c r="N23" s="17">
        <v>0.155007583412065</v>
      </c>
      <c r="O23" s="17">
        <v>0.13361173338552901</v>
      </c>
      <c r="P23" s="17">
        <v>0</v>
      </c>
      <c r="Q23" s="17"/>
      <c r="R23" s="17">
        <v>0.17917807783679299</v>
      </c>
      <c r="S23" s="17">
        <v>0.12919073261490699</v>
      </c>
      <c r="T23" s="17">
        <v>0.14800485142002301</v>
      </c>
      <c r="U23" s="17">
        <v>0.10269212442055201</v>
      </c>
      <c r="V23" s="17"/>
      <c r="W23" s="17">
        <v>0.19648892432509099</v>
      </c>
      <c r="X23" s="17">
        <v>0.168693495654544</v>
      </c>
      <c r="Y23" s="17">
        <v>0.13233402038294101</v>
      </c>
      <c r="Z23" s="17">
        <v>8.2525239722386706E-2</v>
      </c>
      <c r="AA23" s="17">
        <v>0.15081796339582301</v>
      </c>
      <c r="AB23" s="17">
        <v>0.14022490540576499</v>
      </c>
      <c r="AC23" s="17">
        <v>7.7399553536398297E-2</v>
      </c>
      <c r="AD23" s="17">
        <v>8.4711089907653497E-2</v>
      </c>
      <c r="AE23" s="17">
        <v>0.124230623940684</v>
      </c>
      <c r="AF23" s="17">
        <v>5.3487602840884801E-2</v>
      </c>
      <c r="AG23" s="17"/>
      <c r="AH23" s="17">
        <v>0.122100861480962</v>
      </c>
      <c r="AI23" s="17">
        <v>5.6391180543412397E-2</v>
      </c>
      <c r="AJ23" s="17">
        <v>0.14142783425917799</v>
      </c>
      <c r="AK23" s="17">
        <v>0.17681118854847599</v>
      </c>
      <c r="AL23" s="17">
        <v>9.0531105969946596E-2</v>
      </c>
      <c r="AM23" s="17">
        <v>6.4226690021472604E-2</v>
      </c>
      <c r="AN23" s="17">
        <v>0.130309325751163</v>
      </c>
      <c r="AO23" s="17"/>
      <c r="AP23" s="17">
        <v>0</v>
      </c>
      <c r="AQ23" s="17">
        <v>0.34496272905906999</v>
      </c>
      <c r="AR23" s="17"/>
      <c r="AS23" s="17">
        <v>0</v>
      </c>
      <c r="AT23" s="17">
        <v>0</v>
      </c>
      <c r="AU23" s="17">
        <v>0</v>
      </c>
      <c r="AV23" s="17"/>
      <c r="AW23" s="17">
        <v>0</v>
      </c>
      <c r="AX23" s="17">
        <v>0.15182410649426401</v>
      </c>
      <c r="AY23" s="17"/>
      <c r="AZ23" s="17">
        <v>0.17488265669219999</v>
      </c>
      <c r="BA23" s="17">
        <v>0.10976639703337999</v>
      </c>
      <c r="BB23" s="17"/>
      <c r="BC23" s="17">
        <v>0.157411939103237</v>
      </c>
      <c r="BD23" s="17">
        <v>0.10269212442055201</v>
      </c>
      <c r="BE23" s="17"/>
      <c r="BF23" s="17">
        <v>8.14171476938121E-2</v>
      </c>
      <c r="BG23" s="17">
        <v>0.157132056236401</v>
      </c>
      <c r="BH23" s="17"/>
      <c r="BI23" s="17">
        <v>0.234236801647211</v>
      </c>
      <c r="BJ23" s="17">
        <v>0.16488414821299899</v>
      </c>
      <c r="BK23" s="17">
        <v>7.2575794708102298E-2</v>
      </c>
      <c r="BL23" s="17">
        <v>3.0974685483869901E-2</v>
      </c>
    </row>
    <row r="24" spans="2:64" x14ac:dyDescent="0.25">
      <c r="B24" t="s">
        <v>89</v>
      </c>
      <c r="C24" s="17">
        <v>0.165751190351623</v>
      </c>
      <c r="D24" s="17">
        <v>8.4102891254654893E-2</v>
      </c>
      <c r="E24" s="17">
        <v>0.167287309517866</v>
      </c>
      <c r="F24" s="17">
        <v>0.173112052939221</v>
      </c>
      <c r="G24" s="17">
        <v>0.246183399982218</v>
      </c>
      <c r="H24" s="17">
        <v>0.174572638211343</v>
      </c>
      <c r="I24" s="17">
        <v>0.13373107194796899</v>
      </c>
      <c r="J24" s="17">
        <v>0.226000073293327</v>
      </c>
      <c r="K24" s="17">
        <v>0.19685787906823801</v>
      </c>
      <c r="L24" s="17">
        <v>0.203617543471146</v>
      </c>
      <c r="M24" s="17">
        <v>0.24119882182177901</v>
      </c>
      <c r="N24" s="17">
        <v>0.15325967137900501</v>
      </c>
      <c r="O24" s="17">
        <v>0.203710858930817</v>
      </c>
      <c r="P24" s="17">
        <v>0.296060964267926</v>
      </c>
      <c r="Q24" s="17"/>
      <c r="R24" s="17">
        <v>0.455124707250052</v>
      </c>
      <c r="S24" s="17">
        <v>0.105702618113087</v>
      </c>
      <c r="T24" s="17">
        <v>9.5394759142901506E-2</v>
      </c>
      <c r="U24" s="17">
        <v>5.07641864610291E-2</v>
      </c>
      <c r="V24" s="17"/>
      <c r="W24" s="17">
        <v>0.39980041122967303</v>
      </c>
      <c r="X24" s="17">
        <v>0.32813667682436798</v>
      </c>
      <c r="Y24" s="17">
        <v>0.26671799818169101</v>
      </c>
      <c r="Z24" s="17">
        <v>0.119127007727843</v>
      </c>
      <c r="AA24" s="17">
        <v>7.5836331662978596E-2</v>
      </c>
      <c r="AB24" s="17">
        <v>0.13579472374875401</v>
      </c>
      <c r="AC24" s="17">
        <v>4.0405108328519401E-2</v>
      </c>
      <c r="AD24" s="17">
        <v>4.4106955208844903E-2</v>
      </c>
      <c r="AE24" s="17">
        <v>5.3366475600088399E-2</v>
      </c>
      <c r="AF24" s="17">
        <v>6.9559782971951006E-2</v>
      </c>
      <c r="AG24" s="17"/>
      <c r="AH24" s="17">
        <v>0.33238950810811302</v>
      </c>
      <c r="AI24" s="17">
        <v>0.176702484854838</v>
      </c>
      <c r="AJ24" s="17">
        <v>0.15075002872917601</v>
      </c>
      <c r="AK24" s="17">
        <v>0.202020158180443</v>
      </c>
      <c r="AL24" s="17">
        <v>9.5058124644403705E-2</v>
      </c>
      <c r="AM24" s="17">
        <v>7.0667639947880903E-2</v>
      </c>
      <c r="AN24" s="17">
        <v>0.14088942277587299</v>
      </c>
      <c r="AO24" s="17"/>
      <c r="AP24" s="17">
        <v>0</v>
      </c>
      <c r="AQ24" s="17">
        <v>0.43467082655405198</v>
      </c>
      <c r="AR24" s="17"/>
      <c r="AS24" s="17">
        <v>0</v>
      </c>
      <c r="AT24" s="17">
        <v>0</v>
      </c>
      <c r="AU24" s="17">
        <v>0</v>
      </c>
      <c r="AV24" s="17"/>
      <c r="AW24" s="17">
        <v>0</v>
      </c>
      <c r="AX24" s="17">
        <v>0.19130620296487599</v>
      </c>
      <c r="AY24" s="17"/>
      <c r="AZ24" s="17">
        <v>0.21759024571985899</v>
      </c>
      <c r="BA24" s="17">
        <v>0.13970362406300099</v>
      </c>
      <c r="BB24" s="17"/>
      <c r="BC24" s="17">
        <v>0.268852132359092</v>
      </c>
      <c r="BD24" s="17">
        <v>5.07641864610291E-2</v>
      </c>
      <c r="BE24" s="17"/>
      <c r="BF24" s="17">
        <v>7.0888142091351303E-2</v>
      </c>
      <c r="BG24" s="17">
        <v>0.21417789852926999</v>
      </c>
      <c r="BH24" s="17"/>
      <c r="BI24" s="17">
        <v>0.42334485965746799</v>
      </c>
      <c r="BJ24" s="17">
        <v>0.16086112297281999</v>
      </c>
      <c r="BK24" s="17">
        <v>4.67547714736255E-2</v>
      </c>
      <c r="BL24" s="17">
        <v>2.7148918709440899E-2</v>
      </c>
    </row>
    <row r="25" spans="2:64" x14ac:dyDescent="0.25">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row>
    <row r="26" spans="2:64" x14ac:dyDescent="0.25">
      <c r="B26" s="6" t="s">
        <v>105</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row>
    <row r="27" spans="2:64" x14ac:dyDescent="0.25">
      <c r="B27" s="24" t="s">
        <v>106</v>
      </c>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row>
    <row r="28" spans="2:64" x14ac:dyDescent="0.25">
      <c r="B28" t="s">
        <v>91</v>
      </c>
      <c r="C28" s="17">
        <v>0.69183228323516899</v>
      </c>
      <c r="D28" s="17">
        <v>0.67396707096703601</v>
      </c>
      <c r="E28" s="17">
        <v>0.81297355569063001</v>
      </c>
      <c r="F28" s="17">
        <v>0.53983609711406699</v>
      </c>
      <c r="G28" s="17">
        <v>0.70604313429779098</v>
      </c>
      <c r="H28" s="17">
        <v>0.60645443859377601</v>
      </c>
      <c r="I28" s="17">
        <v>0.70035594376460697</v>
      </c>
      <c r="J28" s="17">
        <v>0.68186872488420502</v>
      </c>
      <c r="K28" s="17">
        <v>0.87872249271125702</v>
      </c>
      <c r="L28" s="17">
        <v>0.79734308543800203</v>
      </c>
      <c r="M28" s="17">
        <v>0.62194242708030001</v>
      </c>
      <c r="N28" s="17">
        <v>0.78687746748967202</v>
      </c>
      <c r="O28" s="17">
        <v>0.60560452412891297</v>
      </c>
      <c r="P28" s="17">
        <v>0</v>
      </c>
      <c r="Q28" s="17"/>
      <c r="R28" s="17">
        <v>0.70276862824234498</v>
      </c>
      <c r="S28" s="17">
        <v>0.55478175838481003</v>
      </c>
      <c r="T28" s="17">
        <v>0.67368639705786304</v>
      </c>
      <c r="U28" s="17">
        <v>0.732753207708017</v>
      </c>
      <c r="V28" s="17"/>
      <c r="W28" s="17">
        <v>0.655046994004165</v>
      </c>
      <c r="X28" s="17">
        <v>0.62359239329639904</v>
      </c>
      <c r="Y28" s="17">
        <v>0.66301617652061995</v>
      </c>
      <c r="Z28" s="17">
        <v>0.58430400412467298</v>
      </c>
      <c r="AA28" s="17">
        <v>0.63210163326452096</v>
      </c>
      <c r="AB28" s="17">
        <v>0.80835545356078398</v>
      </c>
      <c r="AC28" s="17">
        <v>0.640236785400076</v>
      </c>
      <c r="AD28" s="17">
        <v>0.72711870492172903</v>
      </c>
      <c r="AE28" s="17">
        <v>0.79520542270181505</v>
      </c>
      <c r="AF28" s="17">
        <v>0.73274694340733404</v>
      </c>
      <c r="AG28" s="17"/>
      <c r="AH28" s="17">
        <v>0.61967664606911499</v>
      </c>
      <c r="AI28" s="17">
        <v>0.58398851995297096</v>
      </c>
      <c r="AJ28" s="17">
        <v>0.65991785365706501</v>
      </c>
      <c r="AK28" s="17">
        <v>0.73056243728343095</v>
      </c>
      <c r="AL28" s="17">
        <v>0.64601492022360296</v>
      </c>
      <c r="AM28" s="17">
        <v>0.74947293087362399</v>
      </c>
      <c r="AN28" s="17">
        <v>0.748688308111639</v>
      </c>
      <c r="AO28" s="17"/>
      <c r="AP28" s="17">
        <v>0.69183228323516899</v>
      </c>
      <c r="AQ28" s="17" t="s">
        <v>104</v>
      </c>
      <c r="AR28" s="17"/>
      <c r="AS28" s="17">
        <v>0.68712582107866405</v>
      </c>
      <c r="AT28" s="17">
        <v>0.73859721405448198</v>
      </c>
      <c r="AU28" s="17">
        <v>0.68273619521666595</v>
      </c>
      <c r="AV28" s="17"/>
      <c r="AW28" s="17">
        <v>0.72805550780585204</v>
      </c>
      <c r="AX28" s="17">
        <v>0.68185735919471901</v>
      </c>
      <c r="AY28" s="17"/>
      <c r="AZ28" s="17">
        <v>0.70545118069749801</v>
      </c>
      <c r="BA28" s="17">
        <v>0.68655459431376697</v>
      </c>
      <c r="BB28" s="17"/>
      <c r="BC28" s="17">
        <v>0.63561992301286796</v>
      </c>
      <c r="BD28" s="17">
        <v>0.732753207708017</v>
      </c>
      <c r="BE28" s="17"/>
      <c r="BF28" s="17">
        <v>0.69876615540852105</v>
      </c>
      <c r="BG28" s="17">
        <v>0.68658588383672203</v>
      </c>
      <c r="BH28" s="17"/>
      <c r="BI28" s="17">
        <v>0.65112864502363299</v>
      </c>
      <c r="BJ28" s="17">
        <v>0.72545855955635796</v>
      </c>
      <c r="BK28" s="17">
        <v>0.67345435220991701</v>
      </c>
      <c r="BL28" s="17">
        <v>0.70154808150305303</v>
      </c>
    </row>
    <row r="29" spans="2:64" x14ac:dyDescent="0.25">
      <c r="B29" t="s">
        <v>92</v>
      </c>
      <c r="C29" s="17">
        <v>0.68659011156555905</v>
      </c>
      <c r="D29" s="17">
        <v>0.68970737273862603</v>
      </c>
      <c r="E29" s="17">
        <v>0.49344886194837401</v>
      </c>
      <c r="F29" s="17">
        <v>0.74131961254712497</v>
      </c>
      <c r="G29" s="17">
        <v>0.53385854998264703</v>
      </c>
      <c r="H29" s="17">
        <v>0.634251687195587</v>
      </c>
      <c r="I29" s="17">
        <v>0.85266103792671</v>
      </c>
      <c r="J29" s="17">
        <v>0.66822532473876795</v>
      </c>
      <c r="K29" s="17">
        <v>0.67934794716523295</v>
      </c>
      <c r="L29" s="17">
        <v>0.71897360452870795</v>
      </c>
      <c r="M29" s="17">
        <v>0.63587908587875397</v>
      </c>
      <c r="N29" s="17">
        <v>0.72499113345111899</v>
      </c>
      <c r="O29" s="17">
        <v>0.65859409573783101</v>
      </c>
      <c r="P29" s="17">
        <v>0</v>
      </c>
      <c r="Q29" s="17"/>
      <c r="R29" s="17">
        <v>0.67660681440244896</v>
      </c>
      <c r="S29" s="17">
        <v>0.59153799200448298</v>
      </c>
      <c r="T29" s="17">
        <v>0.67601770857583199</v>
      </c>
      <c r="U29" s="17">
        <v>0.71811432149068799</v>
      </c>
      <c r="V29" s="17"/>
      <c r="W29" s="17">
        <v>0.72539084626838701</v>
      </c>
      <c r="X29" s="17">
        <v>0.51810280550714205</v>
      </c>
      <c r="Y29" s="17">
        <v>0.497026492097495</v>
      </c>
      <c r="Z29" s="17">
        <v>0.73559907905136801</v>
      </c>
      <c r="AA29" s="17">
        <v>0.66819370362523101</v>
      </c>
      <c r="AB29" s="17">
        <v>0.62577140195615699</v>
      </c>
      <c r="AC29" s="17">
        <v>0.57200287773229497</v>
      </c>
      <c r="AD29" s="17">
        <v>0.75317394724779096</v>
      </c>
      <c r="AE29" s="17">
        <v>0.776610262023118</v>
      </c>
      <c r="AF29" s="17">
        <v>0.73227959389113295</v>
      </c>
      <c r="AG29" s="17"/>
      <c r="AH29" s="17">
        <v>0.67262601943165601</v>
      </c>
      <c r="AI29" s="17">
        <v>0.571763204339652</v>
      </c>
      <c r="AJ29" s="17">
        <v>0.65874921391303898</v>
      </c>
      <c r="AK29" s="17">
        <v>0.66374148217005602</v>
      </c>
      <c r="AL29" s="17">
        <v>0.72104002566888803</v>
      </c>
      <c r="AM29" s="17">
        <v>0.71087946263905</v>
      </c>
      <c r="AN29" s="17">
        <v>0.74871882720106797</v>
      </c>
      <c r="AO29" s="17"/>
      <c r="AP29" s="17">
        <v>0.68659011156555905</v>
      </c>
      <c r="AQ29" s="17" t="s">
        <v>104</v>
      </c>
      <c r="AR29" s="17"/>
      <c r="AS29" s="17">
        <v>0.57381051307851005</v>
      </c>
      <c r="AT29" s="17">
        <v>0.83256674017923404</v>
      </c>
      <c r="AU29" s="17">
        <v>0.69614398222924101</v>
      </c>
      <c r="AV29" s="17"/>
      <c r="AW29" s="17">
        <v>0.77606194725903899</v>
      </c>
      <c r="AX29" s="17">
        <v>0.66195191948355303</v>
      </c>
      <c r="AY29" s="17"/>
      <c r="AZ29" s="17">
        <v>0.68118877772463804</v>
      </c>
      <c r="BA29" s="17">
        <v>0.68868327364801696</v>
      </c>
      <c r="BB29" s="17"/>
      <c r="BC29" s="17">
        <v>0.64328585422380302</v>
      </c>
      <c r="BD29" s="17">
        <v>0.71811432149068799</v>
      </c>
      <c r="BE29" s="17"/>
      <c r="BF29" s="17">
        <v>0.73768935273255898</v>
      </c>
      <c r="BG29" s="17">
        <v>0.64792671809401903</v>
      </c>
      <c r="BH29" s="17"/>
      <c r="BI29" s="17">
        <v>0.57591018068215705</v>
      </c>
      <c r="BJ29" s="17">
        <v>0.73226129689814901</v>
      </c>
      <c r="BK29" s="17">
        <v>0.66463997314038703</v>
      </c>
      <c r="BL29" s="17">
        <v>0.726178290106123</v>
      </c>
    </row>
    <row r="30" spans="2:64" x14ac:dyDescent="0.25">
      <c r="B30" t="s">
        <v>93</v>
      </c>
      <c r="C30" s="17">
        <v>0.535929251437815</v>
      </c>
      <c r="D30" s="17">
        <v>0.54251770583594205</v>
      </c>
      <c r="E30" s="17">
        <v>0.42530612311032601</v>
      </c>
      <c r="F30" s="17">
        <v>0.60421916060666403</v>
      </c>
      <c r="G30" s="17">
        <v>0.29395686570220902</v>
      </c>
      <c r="H30" s="17">
        <v>0.56921062553292301</v>
      </c>
      <c r="I30" s="17">
        <v>0.58049764605361498</v>
      </c>
      <c r="J30" s="17">
        <v>0.57540478088632296</v>
      </c>
      <c r="K30" s="17">
        <v>0.56827555045573397</v>
      </c>
      <c r="L30" s="17">
        <v>0.58960274803647195</v>
      </c>
      <c r="M30" s="17">
        <v>0.51742117853036396</v>
      </c>
      <c r="N30" s="17">
        <v>0.51638200479233198</v>
      </c>
      <c r="O30" s="17">
        <v>0.51175680315571104</v>
      </c>
      <c r="P30" s="17">
        <v>1</v>
      </c>
      <c r="Q30" s="17"/>
      <c r="R30" s="17">
        <v>0.65938136628227095</v>
      </c>
      <c r="S30" s="17">
        <v>0.49140753816502702</v>
      </c>
      <c r="T30" s="17">
        <v>0.48159060223203798</v>
      </c>
      <c r="U30" s="17">
        <v>0.53603986874096099</v>
      </c>
      <c r="V30" s="17"/>
      <c r="W30" s="17">
        <v>0.52908584385402602</v>
      </c>
      <c r="X30" s="17">
        <v>0.46732732017435102</v>
      </c>
      <c r="Y30" s="17">
        <v>0.490266789087555</v>
      </c>
      <c r="Z30" s="17">
        <v>0.50211874242491294</v>
      </c>
      <c r="AA30" s="17">
        <v>0.51099003910898799</v>
      </c>
      <c r="AB30" s="17">
        <v>0.49288489594529</v>
      </c>
      <c r="AC30" s="17">
        <v>0.494040695819984</v>
      </c>
      <c r="AD30" s="17">
        <v>0.51240583512815396</v>
      </c>
      <c r="AE30" s="17">
        <v>0.62610779386326598</v>
      </c>
      <c r="AF30" s="17">
        <v>0.55840067225743095</v>
      </c>
      <c r="AG30" s="17"/>
      <c r="AH30" s="17">
        <v>0.48135193541899801</v>
      </c>
      <c r="AI30" s="17">
        <v>0.42320700083631602</v>
      </c>
      <c r="AJ30" s="17">
        <v>0.49543670799554501</v>
      </c>
      <c r="AK30" s="17">
        <v>0.50301032689265601</v>
      </c>
      <c r="AL30" s="17">
        <v>0.52876610177027406</v>
      </c>
      <c r="AM30" s="17">
        <v>0.57937143585536999</v>
      </c>
      <c r="AN30" s="17">
        <v>0.61094778066377198</v>
      </c>
      <c r="AO30" s="17"/>
      <c r="AP30" s="17">
        <v>0.535929251437815</v>
      </c>
      <c r="AQ30" s="17" t="s">
        <v>104</v>
      </c>
      <c r="AR30" s="17"/>
      <c r="AS30" s="17">
        <v>0.46637058615620902</v>
      </c>
      <c r="AT30" s="17">
        <v>0.64565309988395903</v>
      </c>
      <c r="AU30" s="17">
        <v>0.53753569467446005</v>
      </c>
      <c r="AV30" s="17"/>
      <c r="AW30" s="17">
        <v>0.56269824206316899</v>
      </c>
      <c r="AX30" s="17">
        <v>0.52855777495298695</v>
      </c>
      <c r="AY30" s="17"/>
      <c r="AZ30" s="17">
        <v>0.53189098000700796</v>
      </c>
      <c r="BA30" s="17">
        <v>0.53749419018934996</v>
      </c>
      <c r="BB30" s="17"/>
      <c r="BC30" s="17">
        <v>0.53577729837782495</v>
      </c>
      <c r="BD30" s="17">
        <v>0.53603986874096099</v>
      </c>
      <c r="BE30" s="17"/>
      <c r="BF30" s="17">
        <v>0.56823475371583498</v>
      </c>
      <c r="BG30" s="17">
        <v>0.51148582884786398</v>
      </c>
      <c r="BH30" s="17"/>
      <c r="BI30" s="17">
        <v>0.53596696960993195</v>
      </c>
      <c r="BJ30" s="17">
        <v>0.579383660711975</v>
      </c>
      <c r="BK30" s="17">
        <v>0.49992827046569699</v>
      </c>
      <c r="BL30" s="17">
        <v>0.55601554334485803</v>
      </c>
    </row>
    <row r="31" spans="2:64" x14ac:dyDescent="0.25">
      <c r="B31" t="s">
        <v>94</v>
      </c>
      <c r="C31" s="17">
        <v>0.42188910610581798</v>
      </c>
      <c r="D31" s="17">
        <v>0.47118282011569901</v>
      </c>
      <c r="E31" s="17">
        <v>0.42530612311032601</v>
      </c>
      <c r="F31" s="17">
        <v>0.53150177215880101</v>
      </c>
      <c r="G31" s="17">
        <v>0.1567407990895</v>
      </c>
      <c r="H31" s="17">
        <v>0.38769224371169098</v>
      </c>
      <c r="I31" s="17">
        <v>0.47372438607874101</v>
      </c>
      <c r="J31" s="17">
        <v>0.355898481540874</v>
      </c>
      <c r="K31" s="17">
        <v>0.28342999139692998</v>
      </c>
      <c r="L31" s="17">
        <v>0.358062863508818</v>
      </c>
      <c r="M31" s="17">
        <v>0.40335831674170303</v>
      </c>
      <c r="N31" s="17">
        <v>0.36815393940205798</v>
      </c>
      <c r="O31" s="17">
        <v>0.54823929088642298</v>
      </c>
      <c r="P31" s="17">
        <v>0</v>
      </c>
      <c r="Q31" s="17"/>
      <c r="R31" s="17">
        <v>0.20548713330304499</v>
      </c>
      <c r="S31" s="17">
        <v>0.35274729343408401</v>
      </c>
      <c r="T31" s="17">
        <v>0.39239266619309698</v>
      </c>
      <c r="U31" s="17">
        <v>0.49314366185305097</v>
      </c>
      <c r="V31" s="17"/>
      <c r="W31" s="17">
        <v>0.235789034332929</v>
      </c>
      <c r="X31" s="17">
        <v>0.176905153564482</v>
      </c>
      <c r="Y31" s="17">
        <v>0.29912489567253803</v>
      </c>
      <c r="Z31" s="17">
        <v>0.36551233924777099</v>
      </c>
      <c r="AA31" s="17">
        <v>0.45787457072616899</v>
      </c>
      <c r="AB31" s="17">
        <v>0.323375876161964</v>
      </c>
      <c r="AC31" s="17">
        <v>0.50318553357701001</v>
      </c>
      <c r="AD31" s="17">
        <v>0.44239258243743701</v>
      </c>
      <c r="AE31" s="17">
        <v>0.57218951287723196</v>
      </c>
      <c r="AF31" s="17">
        <v>0.53267706761008005</v>
      </c>
      <c r="AG31" s="17"/>
      <c r="AH31" s="17">
        <v>0.27023710993345801</v>
      </c>
      <c r="AI31" s="17">
        <v>0.22615254766123399</v>
      </c>
      <c r="AJ31" s="17">
        <v>0.33308084746856198</v>
      </c>
      <c r="AK31" s="17">
        <v>0.33091416585240302</v>
      </c>
      <c r="AL31" s="17">
        <v>0.515622737750147</v>
      </c>
      <c r="AM31" s="17">
        <v>0.53876785806595695</v>
      </c>
      <c r="AN31" s="17">
        <v>0.46936149813704298</v>
      </c>
      <c r="AO31" s="17"/>
      <c r="AP31" s="17">
        <v>0.42188910610581798</v>
      </c>
      <c r="AQ31" s="17" t="s">
        <v>104</v>
      </c>
      <c r="AR31" s="17"/>
      <c r="AS31" s="17">
        <v>0.38985661202336602</v>
      </c>
      <c r="AT31" s="17">
        <v>0.611911088927799</v>
      </c>
      <c r="AU31" s="17">
        <v>0.36062960710257802</v>
      </c>
      <c r="AV31" s="17"/>
      <c r="AW31" s="17">
        <v>0.62655760556158901</v>
      </c>
      <c r="AX31" s="17">
        <v>0.36552878038272901</v>
      </c>
      <c r="AY31" s="17"/>
      <c r="AZ31" s="17">
        <v>0.39413848437464499</v>
      </c>
      <c r="BA31" s="17">
        <v>0.432643218123898</v>
      </c>
      <c r="BB31" s="17"/>
      <c r="BC31" s="17">
        <v>0.32400796566870099</v>
      </c>
      <c r="BD31" s="17">
        <v>0.49314366185305097</v>
      </c>
      <c r="BE31" s="17"/>
      <c r="BF31" s="17">
        <v>0.47155716522940899</v>
      </c>
      <c r="BG31" s="17">
        <v>0.38430859279472701</v>
      </c>
      <c r="BH31" s="17"/>
      <c r="BI31" s="17">
        <v>0.27572825362599601</v>
      </c>
      <c r="BJ31" s="17">
        <v>0.34790571446284102</v>
      </c>
      <c r="BK31" s="17">
        <v>0.43607339667878098</v>
      </c>
      <c r="BL31" s="17">
        <v>0.54262740564417999</v>
      </c>
    </row>
    <row r="32" spans="2:64" x14ac:dyDescent="0.25">
      <c r="B32" t="s">
        <v>95</v>
      </c>
      <c r="C32" s="17">
        <v>0.40062078748748697</v>
      </c>
      <c r="D32" s="17">
        <v>0.44539189689238401</v>
      </c>
      <c r="E32" s="17">
        <v>0.64538387006480502</v>
      </c>
      <c r="F32" s="17">
        <v>0.26563519323314499</v>
      </c>
      <c r="G32" s="17">
        <v>0.116869999608034</v>
      </c>
      <c r="H32" s="17">
        <v>0.27157692986264098</v>
      </c>
      <c r="I32" s="17">
        <v>0.50335441756019506</v>
      </c>
      <c r="J32" s="17">
        <v>0.57930677567084399</v>
      </c>
      <c r="K32" s="17">
        <v>0.482804536942955</v>
      </c>
      <c r="L32" s="17">
        <v>0.28552277986130797</v>
      </c>
      <c r="M32" s="17">
        <v>0.29232527579371997</v>
      </c>
      <c r="N32" s="17">
        <v>0.39992428809921798</v>
      </c>
      <c r="O32" s="17">
        <v>0.42189855086993799</v>
      </c>
      <c r="P32" s="17">
        <v>0</v>
      </c>
      <c r="Q32" s="17"/>
      <c r="R32" s="17">
        <v>0.19995567571221801</v>
      </c>
      <c r="S32" s="17">
        <v>0.28776382526212901</v>
      </c>
      <c r="T32" s="17">
        <v>0.36629049613465697</v>
      </c>
      <c r="U32" s="17">
        <v>0.48217476051290697</v>
      </c>
      <c r="V32" s="17"/>
      <c r="W32" s="17">
        <v>0.181819982059019</v>
      </c>
      <c r="X32" s="17">
        <v>0.128110266831788</v>
      </c>
      <c r="Y32" s="17">
        <v>0.42206571570837298</v>
      </c>
      <c r="Z32" s="17">
        <v>0.172552989668564</v>
      </c>
      <c r="AA32" s="17">
        <v>0.35052534952611802</v>
      </c>
      <c r="AB32" s="17">
        <v>0.31534612427911202</v>
      </c>
      <c r="AC32" s="17">
        <v>0.47930790048946598</v>
      </c>
      <c r="AD32" s="17">
        <v>0.49234030028380799</v>
      </c>
      <c r="AE32" s="17">
        <v>0.61833560517981601</v>
      </c>
      <c r="AF32" s="17">
        <v>0.49097730963144198</v>
      </c>
      <c r="AG32" s="17"/>
      <c r="AH32" s="17">
        <v>0.17399532806010001</v>
      </c>
      <c r="AI32" s="17">
        <v>0.43778858575961099</v>
      </c>
      <c r="AJ32" s="17">
        <v>0.378657813657238</v>
      </c>
      <c r="AK32" s="17">
        <v>0.291856203777003</v>
      </c>
      <c r="AL32" s="17">
        <v>0.43530116788969098</v>
      </c>
      <c r="AM32" s="17">
        <v>0.49933498365098899</v>
      </c>
      <c r="AN32" s="17">
        <v>0.51026177551544105</v>
      </c>
      <c r="AO32" s="17"/>
      <c r="AP32" s="17">
        <v>0.40062078748748697</v>
      </c>
      <c r="AQ32" s="17" t="s">
        <v>104</v>
      </c>
      <c r="AR32" s="17"/>
      <c r="AS32" s="17">
        <v>0.36847571274971602</v>
      </c>
      <c r="AT32" s="17">
        <v>0.66412418346851598</v>
      </c>
      <c r="AU32" s="17">
        <v>0.31262634621784702</v>
      </c>
      <c r="AV32" s="17"/>
      <c r="AW32" s="17">
        <v>0.58058477836752498</v>
      </c>
      <c r="AX32" s="17">
        <v>0.35106343415076702</v>
      </c>
      <c r="AY32" s="17"/>
      <c r="AZ32" s="17">
        <v>0.386054025466538</v>
      </c>
      <c r="BA32" s="17">
        <v>0.40626579940943702</v>
      </c>
      <c r="BB32" s="17"/>
      <c r="BC32" s="17">
        <v>0.28859151717355402</v>
      </c>
      <c r="BD32" s="17">
        <v>0.48217476051290697</v>
      </c>
      <c r="BE32" s="17"/>
      <c r="BF32" s="17">
        <v>0.47830506253287502</v>
      </c>
      <c r="BG32" s="17">
        <v>0.34184226898042802</v>
      </c>
      <c r="BH32" s="17"/>
      <c r="BI32" s="17">
        <v>0.16198682174475099</v>
      </c>
      <c r="BJ32" s="17">
        <v>0.35181170173185899</v>
      </c>
      <c r="BK32" s="17">
        <v>0.389172486461762</v>
      </c>
      <c r="BL32" s="17">
        <v>0.58763145832319796</v>
      </c>
    </row>
    <row r="33" spans="2:64" x14ac:dyDescent="0.25">
      <c r="B33" t="s">
        <v>96</v>
      </c>
      <c r="C33" s="17">
        <v>0.36477253922129499</v>
      </c>
      <c r="D33" s="17">
        <v>0.37668113060782998</v>
      </c>
      <c r="E33" s="17">
        <v>0.22917871287771799</v>
      </c>
      <c r="F33" s="17">
        <v>0.31225502332996202</v>
      </c>
      <c r="G33" s="17">
        <v>0.17530499941205199</v>
      </c>
      <c r="H33" s="17">
        <v>0.241858863158052</v>
      </c>
      <c r="I33" s="17">
        <v>0.37182115263999999</v>
      </c>
      <c r="J33" s="17">
        <v>0.38811861380010798</v>
      </c>
      <c r="K33" s="17">
        <v>0.482804536942955</v>
      </c>
      <c r="L33" s="17">
        <v>0.34597766133095897</v>
      </c>
      <c r="M33" s="17">
        <v>0.311235305123581</v>
      </c>
      <c r="N33" s="17">
        <v>0.43133346391636401</v>
      </c>
      <c r="O33" s="17">
        <v>0.45892517557342399</v>
      </c>
      <c r="P33" s="17">
        <v>0</v>
      </c>
      <c r="Q33" s="17"/>
      <c r="R33" s="17">
        <v>0.25262031413563202</v>
      </c>
      <c r="S33" s="17">
        <v>0.25509015700899801</v>
      </c>
      <c r="T33" s="17">
        <v>0.33998148102604703</v>
      </c>
      <c r="U33" s="17">
        <v>0.424900938246011</v>
      </c>
      <c r="V33" s="17"/>
      <c r="W33" s="17">
        <v>0.24121568358502099</v>
      </c>
      <c r="X33" s="17">
        <v>0.31137392423147298</v>
      </c>
      <c r="Y33" s="17">
        <v>0.38434613351786101</v>
      </c>
      <c r="Z33" s="17">
        <v>0.391114801166907</v>
      </c>
      <c r="AA33" s="17">
        <v>0.27178459101407898</v>
      </c>
      <c r="AB33" s="17">
        <v>0.216201363000119</v>
      </c>
      <c r="AC33" s="17">
        <v>0.353902131034594</v>
      </c>
      <c r="AD33" s="17">
        <v>0.30818411573925297</v>
      </c>
      <c r="AE33" s="17">
        <v>0.55927090828204395</v>
      </c>
      <c r="AF33" s="17">
        <v>0.44942450281506502</v>
      </c>
      <c r="AG33" s="17"/>
      <c r="AH33" s="17">
        <v>0.28016383507236398</v>
      </c>
      <c r="AI33" s="17">
        <v>0.459235470929725</v>
      </c>
      <c r="AJ33" s="17">
        <v>0.38204517694560303</v>
      </c>
      <c r="AK33" s="17">
        <v>0.24727383709472001</v>
      </c>
      <c r="AL33" s="17">
        <v>0.36801986130148201</v>
      </c>
      <c r="AM33" s="17">
        <v>0.46236810693461999</v>
      </c>
      <c r="AN33" s="17">
        <v>0.42601141656318098</v>
      </c>
      <c r="AO33" s="17"/>
      <c r="AP33" s="17">
        <v>0.36477253922129499</v>
      </c>
      <c r="AQ33" s="17" t="s">
        <v>104</v>
      </c>
      <c r="AR33" s="17"/>
      <c r="AS33" s="17">
        <v>0.36893028297559999</v>
      </c>
      <c r="AT33" s="17">
        <v>0.52278121948596501</v>
      </c>
      <c r="AU33" s="17">
        <v>0.30549676074486198</v>
      </c>
      <c r="AV33" s="17"/>
      <c r="AW33" s="17">
        <v>0.49265741394900098</v>
      </c>
      <c r="AX33" s="17">
        <v>0.32955640574752798</v>
      </c>
      <c r="AY33" s="17"/>
      <c r="AZ33" s="17">
        <v>0.38171587536611101</v>
      </c>
      <c r="BA33" s="17">
        <v>0.35820654093028498</v>
      </c>
      <c r="BB33" s="17"/>
      <c r="BC33" s="17">
        <v>0.28217520621601799</v>
      </c>
      <c r="BD33" s="17">
        <v>0.424900938246011</v>
      </c>
      <c r="BE33" s="17"/>
      <c r="BF33" s="17">
        <v>0.41937759839382499</v>
      </c>
      <c r="BG33" s="17">
        <v>0.32345652669139202</v>
      </c>
      <c r="BH33" s="17"/>
      <c r="BI33" s="17">
        <v>0.24970583368737101</v>
      </c>
      <c r="BJ33" s="17">
        <v>0.22891785156616901</v>
      </c>
      <c r="BK33" s="17">
        <v>0.39172516965956999</v>
      </c>
      <c r="BL33" s="17">
        <v>0.53613748729549704</v>
      </c>
    </row>
    <row r="34" spans="2:64" x14ac:dyDescent="0.25">
      <c r="B34" t="s">
        <v>97</v>
      </c>
      <c r="C34" s="17">
        <v>0.33416129736588501</v>
      </c>
      <c r="D34" s="17">
        <v>0.418918972133203</v>
      </c>
      <c r="E34" s="17">
        <v>0.44925645983219598</v>
      </c>
      <c r="F34" s="17">
        <v>0.20464298019076499</v>
      </c>
      <c r="G34" s="17">
        <v>0.29217499902008598</v>
      </c>
      <c r="H34" s="17">
        <v>0.302990075554044</v>
      </c>
      <c r="I34" s="17">
        <v>0.44013162894781299</v>
      </c>
      <c r="J34" s="17">
        <v>0.141327794363936</v>
      </c>
      <c r="K34" s="17">
        <v>0.245797039930163</v>
      </c>
      <c r="L34" s="17">
        <v>0.25600286709574499</v>
      </c>
      <c r="M34" s="17">
        <v>0.125042055976713</v>
      </c>
      <c r="N34" s="17">
        <v>0.32860263052303901</v>
      </c>
      <c r="O34" s="17">
        <v>0.43024255895218</v>
      </c>
      <c r="P34" s="17">
        <v>0</v>
      </c>
      <c r="Q34" s="17"/>
      <c r="R34" s="17">
        <v>0.17187424265891299</v>
      </c>
      <c r="S34" s="17">
        <v>0.15236486143349101</v>
      </c>
      <c r="T34" s="17">
        <v>0.19346762704817499</v>
      </c>
      <c r="U34" s="17">
        <v>0.45268729200743901</v>
      </c>
      <c r="V34" s="17"/>
      <c r="W34" s="17">
        <v>0.21235223060417199</v>
      </c>
      <c r="X34" s="17">
        <v>0.150956553612526</v>
      </c>
      <c r="Y34" s="17">
        <v>3.1893671072268703E-2</v>
      </c>
      <c r="Z34" s="17">
        <v>0.20693938913401999</v>
      </c>
      <c r="AA34" s="17">
        <v>0.24491166939258499</v>
      </c>
      <c r="AB34" s="17">
        <v>0.32158083388866798</v>
      </c>
      <c r="AC34" s="17">
        <v>0.32555635527913701</v>
      </c>
      <c r="AD34" s="17">
        <v>0.33498982101393199</v>
      </c>
      <c r="AE34" s="17">
        <v>0.53956072356482998</v>
      </c>
      <c r="AF34" s="17">
        <v>0.48664223050152799</v>
      </c>
      <c r="AG34" s="17"/>
      <c r="AH34" s="17">
        <v>0.22732481699720899</v>
      </c>
      <c r="AI34" s="17">
        <v>0.35947995313067399</v>
      </c>
      <c r="AJ34" s="17">
        <v>0.32510389313829202</v>
      </c>
      <c r="AK34" s="17">
        <v>0.16588000286078899</v>
      </c>
      <c r="AL34" s="17">
        <v>0.39086154017950803</v>
      </c>
      <c r="AM34" s="17">
        <v>0.41531728143206997</v>
      </c>
      <c r="AN34" s="17">
        <v>0.446832752653396</v>
      </c>
      <c r="AO34" s="17"/>
      <c r="AP34" s="17">
        <v>0.33416129736588501</v>
      </c>
      <c r="AQ34" s="17" t="s">
        <v>104</v>
      </c>
      <c r="AR34" s="17"/>
      <c r="AS34" s="17">
        <v>0.30502706206403801</v>
      </c>
      <c r="AT34" s="17">
        <v>0.60352356833804099</v>
      </c>
      <c r="AU34" s="17">
        <v>0.24443002459065399</v>
      </c>
      <c r="AV34" s="17"/>
      <c r="AW34" s="17">
        <v>0.56015679795038098</v>
      </c>
      <c r="AX34" s="17">
        <v>0.27192807604084501</v>
      </c>
      <c r="AY34" s="17"/>
      <c r="AZ34" s="17">
        <v>0.38307194143969098</v>
      </c>
      <c r="BA34" s="17">
        <v>0.31520710778622202</v>
      </c>
      <c r="BB34" s="17"/>
      <c r="BC34" s="17">
        <v>0.171344205808768</v>
      </c>
      <c r="BD34" s="17">
        <v>0.45268729200743901</v>
      </c>
      <c r="BE34" s="17"/>
      <c r="BF34" s="17">
        <v>0.443307984346345</v>
      </c>
      <c r="BG34" s="17">
        <v>0.25157726659624902</v>
      </c>
      <c r="BH34" s="17"/>
      <c r="BI34" s="17">
        <v>0.11177898402467901</v>
      </c>
      <c r="BJ34" s="17">
        <v>0.16622930576084599</v>
      </c>
      <c r="BK34" s="17">
        <v>0.35158752098777002</v>
      </c>
      <c r="BL34" s="17">
        <v>0.61188816118828804</v>
      </c>
    </row>
    <row r="35" spans="2:64" x14ac:dyDescent="0.25">
      <c r="B35" t="s">
        <v>98</v>
      </c>
      <c r="C35" s="17">
        <v>0.322452039794139</v>
      </c>
      <c r="D35" s="17">
        <v>0.38225950680778498</v>
      </c>
      <c r="E35" s="17">
        <v>0.28647339109714698</v>
      </c>
      <c r="F35" s="17">
        <v>0.20148351543305801</v>
      </c>
      <c r="G35" s="17">
        <v>5.8434999804017201E-2</v>
      </c>
      <c r="H35" s="17">
        <v>0.28565575842921997</v>
      </c>
      <c r="I35" s="17">
        <v>0.28980789761044701</v>
      </c>
      <c r="J35" s="17">
        <v>0.25359617027971898</v>
      </c>
      <c r="K35" s="17">
        <v>0.245797039930163</v>
      </c>
      <c r="L35" s="17">
        <v>0.34680191477042999</v>
      </c>
      <c r="M35" s="17">
        <v>0.31914008064454802</v>
      </c>
      <c r="N35" s="17">
        <v>0.353239765586156</v>
      </c>
      <c r="O35" s="17">
        <v>0.33959095799015598</v>
      </c>
      <c r="P35" s="17">
        <v>1</v>
      </c>
      <c r="Q35" s="17"/>
      <c r="R35" s="17">
        <v>0.18480397283413999</v>
      </c>
      <c r="S35" s="17">
        <v>0.15540206322875399</v>
      </c>
      <c r="T35" s="17">
        <v>0.225592428976227</v>
      </c>
      <c r="U35" s="17">
        <v>0.42127256637808003</v>
      </c>
      <c r="V35" s="17"/>
      <c r="W35" s="17">
        <v>0.251566058702892</v>
      </c>
      <c r="X35" s="17">
        <v>0.201594043031189</v>
      </c>
      <c r="Y35" s="17">
        <v>0.138500501703375</v>
      </c>
      <c r="Z35" s="17">
        <v>0.27043054549805901</v>
      </c>
      <c r="AA35" s="17">
        <v>0.20886427837545299</v>
      </c>
      <c r="AB35" s="17">
        <v>0.34521687908931598</v>
      </c>
      <c r="AC35" s="17">
        <v>0.31403328745977999</v>
      </c>
      <c r="AD35" s="17">
        <v>0.31973914812239701</v>
      </c>
      <c r="AE35" s="17">
        <v>0.32094168785102101</v>
      </c>
      <c r="AF35" s="17">
        <v>0.46107468600756002</v>
      </c>
      <c r="AG35" s="17"/>
      <c r="AH35" s="17">
        <v>0.34929911329031499</v>
      </c>
      <c r="AI35" s="17">
        <v>0.25845179748605801</v>
      </c>
      <c r="AJ35" s="17">
        <v>0.31989420681275499</v>
      </c>
      <c r="AK35" s="17">
        <v>0.20578741860487801</v>
      </c>
      <c r="AL35" s="17">
        <v>0.34841897248751103</v>
      </c>
      <c r="AM35" s="17">
        <v>0.36473551788630199</v>
      </c>
      <c r="AN35" s="17">
        <v>0.41379605961645399</v>
      </c>
      <c r="AO35" s="17"/>
      <c r="AP35" s="17">
        <v>0.322452039794139</v>
      </c>
      <c r="AQ35" s="17" t="s">
        <v>104</v>
      </c>
      <c r="AR35" s="17"/>
      <c r="AS35" s="17">
        <v>0.35187572098590603</v>
      </c>
      <c r="AT35" s="17">
        <v>0.47621727594648999</v>
      </c>
      <c r="AU35" s="17">
        <v>0.24243250523688101</v>
      </c>
      <c r="AV35" s="17"/>
      <c r="AW35" s="17">
        <v>0.53552810796197103</v>
      </c>
      <c r="AX35" s="17">
        <v>0.26377649061257402</v>
      </c>
      <c r="AY35" s="17"/>
      <c r="AZ35" s="17">
        <v>0.26940565289580498</v>
      </c>
      <c r="BA35" s="17">
        <v>0.34300894091099798</v>
      </c>
      <c r="BB35" s="17"/>
      <c r="BC35" s="17">
        <v>0.18670400601303999</v>
      </c>
      <c r="BD35" s="17">
        <v>0.42127256637808003</v>
      </c>
      <c r="BE35" s="17"/>
      <c r="BF35" s="17">
        <v>0.408602085757511</v>
      </c>
      <c r="BG35" s="17">
        <v>0.25726803610634702</v>
      </c>
      <c r="BH35" s="17"/>
      <c r="BI35" s="17">
        <v>0.195309625039984</v>
      </c>
      <c r="BJ35" s="17">
        <v>0.13668456374038301</v>
      </c>
      <c r="BK35" s="17">
        <v>0.35969252784981298</v>
      </c>
      <c r="BL35" s="17">
        <v>0.548829554588386</v>
      </c>
    </row>
    <row r="36" spans="2:64" x14ac:dyDescent="0.25">
      <c r="B36" t="s">
        <v>99</v>
      </c>
      <c r="C36" s="17">
        <v>0.17577722194105999</v>
      </c>
      <c r="D36" s="17">
        <v>0.207822339058194</v>
      </c>
      <c r="E36" s="17">
        <v>5.72946782194294E-2</v>
      </c>
      <c r="F36" s="17">
        <v>0.145666162588237</v>
      </c>
      <c r="G36" s="17">
        <v>0.10758789944675901</v>
      </c>
      <c r="H36" s="17">
        <v>0.13390100604861099</v>
      </c>
      <c r="I36" s="17">
        <v>0.22746695983078499</v>
      </c>
      <c r="J36" s="17">
        <v>0.17151567051368499</v>
      </c>
      <c r="K36" s="17">
        <v>0.19937454554602399</v>
      </c>
      <c r="L36" s="17">
        <v>7.7143617635102704E-2</v>
      </c>
      <c r="M36" s="17">
        <v>0.16785984600565801</v>
      </c>
      <c r="N36" s="17">
        <v>0.14249394219162201</v>
      </c>
      <c r="O36" s="17">
        <v>0.26546942916598298</v>
      </c>
      <c r="P36" s="17">
        <v>0</v>
      </c>
      <c r="Q36" s="17"/>
      <c r="R36" s="17">
        <v>0.15990820896796901</v>
      </c>
      <c r="S36" s="17">
        <v>0.139089434982685</v>
      </c>
      <c r="T36" s="17">
        <v>0.14822907409133601</v>
      </c>
      <c r="U36" s="17">
        <v>0.19601404187186999</v>
      </c>
      <c r="V36" s="17"/>
      <c r="W36" s="17">
        <v>0.106272755462283</v>
      </c>
      <c r="X36" s="17">
        <v>0.11470186096683201</v>
      </c>
      <c r="Y36" s="17">
        <v>0.152757819330539</v>
      </c>
      <c r="Z36" s="17">
        <v>0.17137790824264501</v>
      </c>
      <c r="AA36" s="17">
        <v>0.14639399305887299</v>
      </c>
      <c r="AB36" s="17">
        <v>0.24107952858899301</v>
      </c>
      <c r="AC36" s="17">
        <v>0.141998632859209</v>
      </c>
      <c r="AD36" s="17">
        <v>0.170558474138674</v>
      </c>
      <c r="AE36" s="17">
        <v>0.144093194419946</v>
      </c>
      <c r="AF36" s="17">
        <v>0.23825918444216601</v>
      </c>
      <c r="AG36" s="17"/>
      <c r="AH36" s="17">
        <v>0.19883834738093001</v>
      </c>
      <c r="AI36" s="17">
        <v>0.22815180230795901</v>
      </c>
      <c r="AJ36" s="17">
        <v>0.12220677137777999</v>
      </c>
      <c r="AK36" s="17">
        <v>8.2446083184547603E-2</v>
      </c>
      <c r="AL36" s="17">
        <v>0.18472817360812099</v>
      </c>
      <c r="AM36" s="17">
        <v>0.19394424882976499</v>
      </c>
      <c r="AN36" s="17">
        <v>0.28030728078502598</v>
      </c>
      <c r="AO36" s="17"/>
      <c r="AP36" s="17">
        <v>0.17577722194105999</v>
      </c>
      <c r="AQ36" s="17" t="s">
        <v>104</v>
      </c>
      <c r="AR36" s="17"/>
      <c r="AS36" s="17">
        <v>0.13156275127507799</v>
      </c>
      <c r="AT36" s="17">
        <v>0.34847638991618501</v>
      </c>
      <c r="AU36" s="17">
        <v>0.13354721731151301</v>
      </c>
      <c r="AV36" s="17"/>
      <c r="AW36" s="17">
        <v>0.323907763811768</v>
      </c>
      <c r="AX36" s="17">
        <v>0.134985963825764</v>
      </c>
      <c r="AY36" s="17"/>
      <c r="AZ36" s="17">
        <v>0.18597725197179199</v>
      </c>
      <c r="BA36" s="17">
        <v>0.171824436068337</v>
      </c>
      <c r="BB36" s="17"/>
      <c r="BC36" s="17">
        <v>0.147978255364453</v>
      </c>
      <c r="BD36" s="17">
        <v>0.19601404187186999</v>
      </c>
      <c r="BE36" s="17"/>
      <c r="BF36" s="17">
        <v>0.21229092352838499</v>
      </c>
      <c r="BG36" s="17">
        <v>0.148149735126542</v>
      </c>
      <c r="BH36" s="17"/>
      <c r="BI36" s="17">
        <v>4.8091191109441003E-2</v>
      </c>
      <c r="BJ36" s="17">
        <v>8.2059742838217001E-2</v>
      </c>
      <c r="BK36" s="17">
        <v>0.20538703058673299</v>
      </c>
      <c r="BL36" s="17">
        <v>0.28051006143040502</v>
      </c>
    </row>
    <row r="37" spans="2:64" x14ac:dyDescent="0.25">
      <c r="B37" t="s">
        <v>100</v>
      </c>
      <c r="C37" s="17">
        <v>0.17441518777600501</v>
      </c>
      <c r="D37" s="17">
        <v>0.22849526255008901</v>
      </c>
      <c r="E37" s="17">
        <v>5.72946782194294E-2</v>
      </c>
      <c r="F37" s="17">
        <v>0.28477794580392102</v>
      </c>
      <c r="G37" s="17">
        <v>0</v>
      </c>
      <c r="H37" s="17">
        <v>0.16759697615230901</v>
      </c>
      <c r="I37" s="17">
        <v>0.15827463269025299</v>
      </c>
      <c r="J37" s="17">
        <v>0.28971829732347298</v>
      </c>
      <c r="K37" s="17">
        <v>0</v>
      </c>
      <c r="L37" s="17">
        <v>0.14395957159363601</v>
      </c>
      <c r="M37" s="17">
        <v>0.208683665885217</v>
      </c>
      <c r="N37" s="17">
        <v>0.100955311537593</v>
      </c>
      <c r="O37" s="17">
        <v>0.18937501004316601</v>
      </c>
      <c r="P37" s="17">
        <v>0</v>
      </c>
      <c r="Q37" s="17"/>
      <c r="R37" s="17">
        <v>0.101062916375509</v>
      </c>
      <c r="S37" s="17">
        <v>0.123950999292813</v>
      </c>
      <c r="T37" s="17">
        <v>0.152802140021498</v>
      </c>
      <c r="U37" s="17">
        <v>0.208997352184179</v>
      </c>
      <c r="V37" s="17"/>
      <c r="W37" s="17">
        <v>6.9343243136714805E-2</v>
      </c>
      <c r="X37" s="17">
        <v>7.96364507655105E-2</v>
      </c>
      <c r="Y37" s="17">
        <v>0.176822410252826</v>
      </c>
      <c r="Z37" s="17">
        <v>4.9175036512695301E-2</v>
      </c>
      <c r="AA37" s="17">
        <v>0.27586985027060901</v>
      </c>
      <c r="AB37" s="17">
        <v>2.3141825571889301E-2</v>
      </c>
      <c r="AC37" s="17">
        <v>8.5568914640568206E-2</v>
      </c>
      <c r="AD37" s="17">
        <v>0.217934858896835</v>
      </c>
      <c r="AE37" s="17">
        <v>0.18726108895739499</v>
      </c>
      <c r="AF37" s="17">
        <v>0.29214582407974798</v>
      </c>
      <c r="AG37" s="17"/>
      <c r="AH37" s="17">
        <v>0.161217248075396</v>
      </c>
      <c r="AI37" s="17">
        <v>2.75390810648194E-2</v>
      </c>
      <c r="AJ37" s="17">
        <v>0.178764793979523</v>
      </c>
      <c r="AK37" s="17">
        <v>6.0904437643857098E-2</v>
      </c>
      <c r="AL37" s="17">
        <v>0.21519788147330901</v>
      </c>
      <c r="AM37" s="17">
        <v>0.24314405345008799</v>
      </c>
      <c r="AN37" s="17">
        <v>0.21526209644271799</v>
      </c>
      <c r="AO37" s="17"/>
      <c r="AP37" s="17">
        <v>0.17441518777600501</v>
      </c>
      <c r="AQ37" s="17" t="s">
        <v>104</v>
      </c>
      <c r="AR37" s="17"/>
      <c r="AS37" s="17">
        <v>0.198142947465552</v>
      </c>
      <c r="AT37" s="17">
        <v>0.28234201681233401</v>
      </c>
      <c r="AU37" s="17">
        <v>0.12022126568307399</v>
      </c>
      <c r="AV37" s="17"/>
      <c r="AW37" s="17">
        <v>0.24402621305371899</v>
      </c>
      <c r="AX37" s="17">
        <v>0.15524614090752001</v>
      </c>
      <c r="AY37" s="17"/>
      <c r="AZ37" s="17">
        <v>0.178298380785954</v>
      </c>
      <c r="BA37" s="17">
        <v>0.17291034608195699</v>
      </c>
      <c r="BB37" s="17"/>
      <c r="BC37" s="17">
        <v>0.126910271696482</v>
      </c>
      <c r="BD37" s="17">
        <v>0.208997352184179</v>
      </c>
      <c r="BE37" s="17"/>
      <c r="BF37" s="17">
        <v>0.22811424945455799</v>
      </c>
      <c r="BG37" s="17">
        <v>0.13378468322614101</v>
      </c>
      <c r="BH37" s="17"/>
      <c r="BI37" s="17">
        <v>8.9664418222666395E-2</v>
      </c>
      <c r="BJ37" s="17">
        <v>0.109111497877188</v>
      </c>
      <c r="BK37" s="17">
        <v>0.19022072904982401</v>
      </c>
      <c r="BL37" s="17">
        <v>0.25280666853867301</v>
      </c>
    </row>
    <row r="38" spans="2:64" x14ac:dyDescent="0.25">
      <c r="B38" t="s">
        <v>101</v>
      </c>
      <c r="C38" s="17">
        <v>1.8060105705642301E-2</v>
      </c>
      <c r="D38" s="17">
        <v>1.1716046661653301E-2</v>
      </c>
      <c r="E38" s="17">
        <v>0</v>
      </c>
      <c r="F38" s="17">
        <v>0</v>
      </c>
      <c r="G38" s="17">
        <v>0</v>
      </c>
      <c r="H38" s="17">
        <v>1.7785692199560599E-2</v>
      </c>
      <c r="I38" s="17">
        <v>1.8790466417170699E-2</v>
      </c>
      <c r="J38" s="17">
        <v>3.6122127043754303E-2</v>
      </c>
      <c r="K38" s="17">
        <v>0</v>
      </c>
      <c r="L38" s="17">
        <v>0</v>
      </c>
      <c r="M38" s="17">
        <v>1.89100293298613E-2</v>
      </c>
      <c r="N38" s="17">
        <v>4.0544969766524899E-2</v>
      </c>
      <c r="O38" s="17">
        <v>3.5689139054461298E-2</v>
      </c>
      <c r="P38" s="17">
        <v>0</v>
      </c>
      <c r="Q38" s="17"/>
      <c r="R38" s="17">
        <v>0</v>
      </c>
      <c r="S38" s="17">
        <v>3.6860300957117897E-2</v>
      </c>
      <c r="T38" s="17">
        <v>0</v>
      </c>
      <c r="U38" s="17">
        <v>2.07577355810739E-2</v>
      </c>
      <c r="V38" s="17"/>
      <c r="W38" s="17">
        <v>1.7106643843174001E-2</v>
      </c>
      <c r="X38" s="17">
        <v>0</v>
      </c>
      <c r="Y38" s="17">
        <v>0</v>
      </c>
      <c r="Z38" s="17">
        <v>0</v>
      </c>
      <c r="AA38" s="17">
        <v>3.0839859195893101E-2</v>
      </c>
      <c r="AB38" s="17">
        <v>0</v>
      </c>
      <c r="AC38" s="17">
        <v>2.3159983275683801E-2</v>
      </c>
      <c r="AD38" s="17">
        <v>1.84367711374369E-2</v>
      </c>
      <c r="AE38" s="17">
        <v>0</v>
      </c>
      <c r="AF38" s="17">
        <v>2.4755444166212299E-2</v>
      </c>
      <c r="AG38" s="17"/>
      <c r="AH38" s="17">
        <v>1.8989747748460999E-2</v>
      </c>
      <c r="AI38" s="17">
        <v>0</v>
      </c>
      <c r="AJ38" s="17">
        <v>1.8528534668883E-2</v>
      </c>
      <c r="AK38" s="17">
        <v>1.84912867020539E-2</v>
      </c>
      <c r="AL38" s="17">
        <v>1.43800139712038E-2</v>
      </c>
      <c r="AM38" s="17">
        <v>1.36759561880038E-2</v>
      </c>
      <c r="AN38" s="17">
        <v>2.8159948853560299E-2</v>
      </c>
      <c r="AO38" s="17"/>
      <c r="AP38" s="17">
        <v>1.8060105705642301E-2</v>
      </c>
      <c r="AQ38" s="17" t="s">
        <v>104</v>
      </c>
      <c r="AR38" s="17"/>
      <c r="AS38" s="17">
        <v>1.10774210276804E-2</v>
      </c>
      <c r="AT38" s="17">
        <v>6.8517324269092E-3</v>
      </c>
      <c r="AU38" s="17">
        <v>6.7741659911058003E-3</v>
      </c>
      <c r="AV38" s="17"/>
      <c r="AW38" s="17">
        <v>0</v>
      </c>
      <c r="AX38" s="17">
        <v>2.30333841674966E-2</v>
      </c>
      <c r="AY38" s="17"/>
      <c r="AZ38" s="17">
        <v>2.10523089546149E-2</v>
      </c>
      <c r="BA38" s="17">
        <v>1.6900546498932099E-2</v>
      </c>
      <c r="BB38" s="17"/>
      <c r="BC38" s="17">
        <v>1.43544185967205E-2</v>
      </c>
      <c r="BD38" s="17">
        <v>2.07577355810739E-2</v>
      </c>
      <c r="BE38" s="17"/>
      <c r="BF38" s="17">
        <v>1.5853035299972999E-2</v>
      </c>
      <c r="BG38" s="17">
        <v>1.9730048929161099E-2</v>
      </c>
      <c r="BH38" s="17"/>
      <c r="BI38" s="17">
        <v>6.1832764019112398E-2</v>
      </c>
      <c r="BJ38" s="17">
        <v>2.6238811316897499E-2</v>
      </c>
      <c r="BK38" s="17">
        <v>1.2932619799964599E-2</v>
      </c>
      <c r="BL38" s="17">
        <v>0</v>
      </c>
    </row>
    <row r="39" spans="2:64" x14ac:dyDescent="0.25">
      <c r="B39" t="s">
        <v>102</v>
      </c>
      <c r="C39" s="17">
        <v>6.0368239650120401E-3</v>
      </c>
      <c r="D39" s="17">
        <v>5.7505423706827501E-3</v>
      </c>
      <c r="E39" s="17">
        <v>0</v>
      </c>
      <c r="F39" s="17">
        <v>0</v>
      </c>
      <c r="G39" s="17">
        <v>0</v>
      </c>
      <c r="H39" s="17">
        <v>1.7785692199560599E-2</v>
      </c>
      <c r="I39" s="17">
        <v>0</v>
      </c>
      <c r="J39" s="17">
        <v>0</v>
      </c>
      <c r="K39" s="17">
        <v>0</v>
      </c>
      <c r="L39" s="17">
        <v>4.2538400005238702E-2</v>
      </c>
      <c r="M39" s="17">
        <v>0</v>
      </c>
      <c r="N39" s="17">
        <v>0</v>
      </c>
      <c r="O39" s="17">
        <v>0</v>
      </c>
      <c r="P39" s="17">
        <v>0</v>
      </c>
      <c r="Q39" s="17"/>
      <c r="R39" s="17">
        <v>2.9560645285434201E-2</v>
      </c>
      <c r="S39" s="17">
        <v>0</v>
      </c>
      <c r="T39" s="17">
        <v>9.5239755194983303E-3</v>
      </c>
      <c r="U39" s="17">
        <v>2.0663696771586401E-3</v>
      </c>
      <c r="V39" s="17"/>
      <c r="W39" s="17">
        <v>0</v>
      </c>
      <c r="X39" s="17">
        <v>0</v>
      </c>
      <c r="Y39" s="17">
        <v>0</v>
      </c>
      <c r="Z39" s="17">
        <v>2.0528240317857199E-2</v>
      </c>
      <c r="AA39" s="17">
        <v>1.8137001463200499E-2</v>
      </c>
      <c r="AB39" s="17">
        <v>0</v>
      </c>
      <c r="AC39" s="17">
        <v>0</v>
      </c>
      <c r="AD39" s="17">
        <v>0</v>
      </c>
      <c r="AE39" s="17">
        <v>0</v>
      </c>
      <c r="AF39" s="17">
        <v>4.1409160217681998E-3</v>
      </c>
      <c r="AG39" s="17"/>
      <c r="AH39" s="17">
        <v>4.2695312593074498E-2</v>
      </c>
      <c r="AI39" s="17">
        <v>0</v>
      </c>
      <c r="AJ39" s="17">
        <v>0</v>
      </c>
      <c r="AK39" s="17">
        <v>0</v>
      </c>
      <c r="AL39" s="17">
        <v>5.6338217212141299E-3</v>
      </c>
      <c r="AM39" s="17">
        <v>0</v>
      </c>
      <c r="AN39" s="17">
        <v>0</v>
      </c>
      <c r="AO39" s="17"/>
      <c r="AP39" s="17">
        <v>6.0368239650120401E-3</v>
      </c>
      <c r="AQ39" s="17" t="s">
        <v>104</v>
      </c>
      <c r="AR39" s="17"/>
      <c r="AS39" s="17">
        <v>6.3948996329384203E-3</v>
      </c>
      <c r="AT39" s="17">
        <v>5.3837649692761802E-3</v>
      </c>
      <c r="AU39" s="17">
        <v>6.62296893047974E-3</v>
      </c>
      <c r="AV39" s="17"/>
      <c r="AW39" s="17">
        <v>0</v>
      </c>
      <c r="AX39" s="17">
        <v>7.6992066272475197E-3</v>
      </c>
      <c r="AY39" s="17"/>
      <c r="AZ39" s="17">
        <v>1.26310472970389E-2</v>
      </c>
      <c r="BA39" s="17">
        <v>3.4813851329806998E-3</v>
      </c>
      <c r="BB39" s="17"/>
      <c r="BC39" s="17">
        <v>1.14909677691943E-2</v>
      </c>
      <c r="BD39" s="17">
        <v>2.0663696771586401E-3</v>
      </c>
      <c r="BE39" s="17"/>
      <c r="BF39" s="17">
        <v>0</v>
      </c>
      <c r="BG39" s="17">
        <v>1.06044867119965E-2</v>
      </c>
      <c r="BH39" s="17"/>
      <c r="BI39" s="17">
        <v>0</v>
      </c>
      <c r="BJ39" s="17">
        <v>1.1851305132428699E-2</v>
      </c>
      <c r="BK39" s="17">
        <v>6.6443462497106504E-3</v>
      </c>
      <c r="BL39" s="17">
        <v>0</v>
      </c>
    </row>
    <row r="40" spans="2:64" x14ac:dyDescent="0.25">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row>
    <row r="41" spans="2:64" x14ac:dyDescent="0.25">
      <c r="B41" s="6" t="s">
        <v>110</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2:64" x14ac:dyDescent="0.25">
      <c r="B42" s="24" t="s">
        <v>106</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row>
    <row r="43" spans="2:64" x14ac:dyDescent="0.25">
      <c r="B43" t="s">
        <v>107</v>
      </c>
      <c r="C43" s="17">
        <v>0.67269921884139505</v>
      </c>
      <c r="D43" s="17">
        <v>0.64673278196051898</v>
      </c>
      <c r="E43" s="17">
        <v>0.66533289660666195</v>
      </c>
      <c r="F43" s="17">
        <v>0.68889311015252197</v>
      </c>
      <c r="G43" s="17">
        <v>0.78482420110648299</v>
      </c>
      <c r="H43" s="17">
        <v>0.60903121518315095</v>
      </c>
      <c r="I43" s="17">
        <v>0.67559593881928603</v>
      </c>
      <c r="J43" s="17">
        <v>0.632103197695014</v>
      </c>
      <c r="K43" s="17">
        <v>0.78263547859030302</v>
      </c>
      <c r="L43" s="17">
        <v>0.68372956207416902</v>
      </c>
      <c r="M43" s="17">
        <v>0.677182814878873</v>
      </c>
      <c r="N43" s="17">
        <v>0.68829886506787397</v>
      </c>
      <c r="O43" s="17">
        <v>0.70868247260486805</v>
      </c>
      <c r="P43" s="17">
        <v>0</v>
      </c>
      <c r="Q43" s="17"/>
      <c r="R43" s="17">
        <v>0.80902291518055403</v>
      </c>
      <c r="S43" s="17">
        <v>0.64092725901660996</v>
      </c>
      <c r="T43" s="17">
        <v>0.65252622361847301</v>
      </c>
      <c r="U43" s="17">
        <v>0.65840066358440097</v>
      </c>
      <c r="V43" s="17"/>
      <c r="W43" s="17">
        <v>0.798216234554179</v>
      </c>
      <c r="X43" s="17">
        <v>0.75540052991824602</v>
      </c>
      <c r="Y43" s="17">
        <v>0.64793434957954199</v>
      </c>
      <c r="Z43" s="17">
        <v>0.71494549134566099</v>
      </c>
      <c r="AA43" s="17">
        <v>0.62069513893792605</v>
      </c>
      <c r="AB43" s="17">
        <v>0.666391927422329</v>
      </c>
      <c r="AC43" s="17">
        <v>0.69399332088917998</v>
      </c>
      <c r="AD43" s="17">
        <v>0.62024166040637196</v>
      </c>
      <c r="AE43" s="17">
        <v>0.69467504110317102</v>
      </c>
      <c r="AF43" s="17">
        <v>0.65533781460938201</v>
      </c>
      <c r="AG43" s="17"/>
      <c r="AH43" s="17">
        <v>0.66310024712613502</v>
      </c>
      <c r="AI43" s="17">
        <v>0.80614199968324796</v>
      </c>
      <c r="AJ43" s="17">
        <v>0.66385826224940903</v>
      </c>
      <c r="AK43" s="17">
        <v>0.71562687289667704</v>
      </c>
      <c r="AL43" s="17">
        <v>0.57620589979438197</v>
      </c>
      <c r="AM43" s="17">
        <v>0.71576340711622999</v>
      </c>
      <c r="AN43" s="17">
        <v>0.72080463773807202</v>
      </c>
      <c r="AO43" s="17"/>
      <c r="AP43" s="17">
        <v>0.67269921884139505</v>
      </c>
      <c r="AQ43" s="17" t="s">
        <v>104</v>
      </c>
      <c r="AR43" s="17"/>
      <c r="AS43" s="17">
        <v>0</v>
      </c>
      <c r="AT43" s="17">
        <v>1</v>
      </c>
      <c r="AU43" s="17">
        <v>1</v>
      </c>
      <c r="AV43" s="17"/>
      <c r="AW43" s="17">
        <v>0.50415553271958602</v>
      </c>
      <c r="AX43" s="17">
        <v>0.71911172039221605</v>
      </c>
      <c r="AY43" s="17"/>
      <c r="AZ43" s="17">
        <v>0.67081223156590397</v>
      </c>
      <c r="BA43" s="17">
        <v>0.67343047714378201</v>
      </c>
      <c r="BB43" s="17"/>
      <c r="BC43" s="17">
        <v>0.69234089480836702</v>
      </c>
      <c r="BD43" s="17">
        <v>0.65840066358440097</v>
      </c>
      <c r="BE43" s="17"/>
      <c r="BF43" s="17">
        <v>0.69663000669958997</v>
      </c>
      <c r="BG43" s="17">
        <v>0.65459238504279704</v>
      </c>
      <c r="BH43" s="17"/>
      <c r="BI43" s="17">
        <v>0.59443346879441294</v>
      </c>
      <c r="BJ43" s="17">
        <v>0.64074367149496003</v>
      </c>
      <c r="BK43" s="17">
        <v>0.67811166730681904</v>
      </c>
      <c r="BL43" s="17">
        <v>0.72666824012206099</v>
      </c>
    </row>
    <row r="44" spans="2:64" x14ac:dyDescent="0.25">
      <c r="B44" t="s">
        <v>108</v>
      </c>
      <c r="C44" s="17">
        <v>0.51247673016499495</v>
      </c>
      <c r="D44" s="17">
        <v>0.60102331643990803</v>
      </c>
      <c r="E44" s="17">
        <v>0.50655113805162599</v>
      </c>
      <c r="F44" s="17">
        <v>0.49798663664246301</v>
      </c>
      <c r="G44" s="17">
        <v>0.29395686570220902</v>
      </c>
      <c r="H44" s="17">
        <v>0.58387719952498296</v>
      </c>
      <c r="I44" s="17">
        <v>0.52512965324144001</v>
      </c>
      <c r="J44" s="17">
        <v>0.52867242873226095</v>
      </c>
      <c r="K44" s="17">
        <v>0.36890100490970901</v>
      </c>
      <c r="L44" s="17">
        <v>0.42498596706492803</v>
      </c>
      <c r="M44" s="17">
        <v>0.394876915032084</v>
      </c>
      <c r="N44" s="17">
        <v>0.50652386508292402</v>
      </c>
      <c r="O44" s="17">
        <v>0.48085048146492998</v>
      </c>
      <c r="P44" s="17">
        <v>1</v>
      </c>
      <c r="Q44" s="17"/>
      <c r="R44" s="17">
        <v>0.275410455287454</v>
      </c>
      <c r="S44" s="17">
        <v>0.37993335932686301</v>
      </c>
      <c r="T44" s="17">
        <v>0.46325510070529002</v>
      </c>
      <c r="U44" s="17">
        <v>0.61066618442126597</v>
      </c>
      <c r="V44" s="17"/>
      <c r="W44" s="17">
        <v>0.267526187609604</v>
      </c>
      <c r="X44" s="17">
        <v>0.340307141342369</v>
      </c>
      <c r="Y44" s="17">
        <v>0.36352389774826599</v>
      </c>
      <c r="Z44" s="17">
        <v>0.38375014325867401</v>
      </c>
      <c r="AA44" s="17">
        <v>0.44124438092361901</v>
      </c>
      <c r="AB44" s="17">
        <v>0.53177271820703098</v>
      </c>
      <c r="AC44" s="17">
        <v>0.53622202286212295</v>
      </c>
      <c r="AD44" s="17">
        <v>0.55452365572816198</v>
      </c>
      <c r="AE44" s="17">
        <v>0.69686230433872898</v>
      </c>
      <c r="AF44" s="17">
        <v>0.63952615041231098</v>
      </c>
      <c r="AG44" s="17"/>
      <c r="AH44" s="17">
        <v>0.39541176373357501</v>
      </c>
      <c r="AI44" s="17">
        <v>0.31635716768814898</v>
      </c>
      <c r="AJ44" s="17">
        <v>0.48187780204554798</v>
      </c>
      <c r="AK44" s="17">
        <v>0.40578256569221999</v>
      </c>
      <c r="AL44" s="17">
        <v>0.60852690658778497</v>
      </c>
      <c r="AM44" s="17">
        <v>0.56487483925783699</v>
      </c>
      <c r="AN44" s="17">
        <v>0.593324863407653</v>
      </c>
      <c r="AO44" s="17"/>
      <c r="AP44" s="17">
        <v>0.51247673016499495</v>
      </c>
      <c r="AQ44" s="17" t="s">
        <v>104</v>
      </c>
      <c r="AR44" s="17"/>
      <c r="AS44" s="17">
        <v>1</v>
      </c>
      <c r="AT44" s="17">
        <v>1</v>
      </c>
      <c r="AU44" s="17">
        <v>0</v>
      </c>
      <c r="AV44" s="17"/>
      <c r="AW44" s="17">
        <v>1</v>
      </c>
      <c r="AX44" s="17">
        <v>0.378225634571147</v>
      </c>
      <c r="AY44" s="17"/>
      <c r="AZ44" s="17">
        <v>0.49823403714602399</v>
      </c>
      <c r="BA44" s="17">
        <v>0.51799615663582899</v>
      </c>
      <c r="BB44" s="17"/>
      <c r="BC44" s="17">
        <v>0.37759558943351101</v>
      </c>
      <c r="BD44" s="17">
        <v>0.61066618442126597</v>
      </c>
      <c r="BE44" s="17"/>
      <c r="BF44" s="17">
        <v>0.56504764894652404</v>
      </c>
      <c r="BG44" s="17">
        <v>0.47269981623064</v>
      </c>
      <c r="BH44" s="17"/>
      <c r="BI44" s="17">
        <v>0.301470508375485</v>
      </c>
      <c r="BJ44" s="17">
        <v>0.44534012679983598</v>
      </c>
      <c r="BK44" s="17">
        <v>0.56223589965720999</v>
      </c>
      <c r="BL44" s="17">
        <v>0.58616283898749</v>
      </c>
    </row>
    <row r="45" spans="2:64" x14ac:dyDescent="0.25">
      <c r="B45" t="s">
        <v>109</v>
      </c>
      <c r="C45" s="17">
        <v>3.6943032435687501E-2</v>
      </c>
      <c r="D45" s="17">
        <v>3.0288332282780699E-2</v>
      </c>
      <c r="E45" s="17">
        <v>0</v>
      </c>
      <c r="F45" s="17">
        <v>6.4383063492597606E-2</v>
      </c>
      <c r="G45" s="17">
        <v>0.10758789944675901</v>
      </c>
      <c r="H45" s="17">
        <v>3.5571384399121102E-2</v>
      </c>
      <c r="I45" s="17">
        <v>1.8790466417170699E-2</v>
      </c>
      <c r="J45" s="17">
        <v>3.6122127043754303E-2</v>
      </c>
      <c r="K45" s="17">
        <v>8.5471013512779095E-2</v>
      </c>
      <c r="L45" s="17">
        <v>0</v>
      </c>
      <c r="M45" s="17">
        <v>2.2490416738348899E-2</v>
      </c>
      <c r="N45" s="17">
        <v>4.5556747205147803E-2</v>
      </c>
      <c r="O45" s="17">
        <v>6.0291019311431299E-2</v>
      </c>
      <c r="P45" s="17">
        <v>0</v>
      </c>
      <c r="Q45" s="17"/>
      <c r="R45" s="17">
        <v>4.8002227002545403E-2</v>
      </c>
      <c r="S45" s="17">
        <v>6.4215359985690001E-2</v>
      </c>
      <c r="T45" s="17">
        <v>3.1142221009434399E-2</v>
      </c>
      <c r="U45" s="17">
        <v>2.83130888659376E-2</v>
      </c>
      <c r="V45" s="17"/>
      <c r="W45" s="17">
        <v>6.56790886044398E-2</v>
      </c>
      <c r="X45" s="17">
        <v>4.0887292400498501E-2</v>
      </c>
      <c r="Y45" s="17">
        <v>5.06908121409037E-2</v>
      </c>
      <c r="Z45" s="17">
        <v>1.9230893878807099E-2</v>
      </c>
      <c r="AA45" s="17">
        <v>3.0839859195893101E-2</v>
      </c>
      <c r="AB45" s="17">
        <v>0</v>
      </c>
      <c r="AC45" s="17">
        <v>0</v>
      </c>
      <c r="AD45" s="17">
        <v>1.32261407117254E-2</v>
      </c>
      <c r="AE45" s="17">
        <v>0</v>
      </c>
      <c r="AF45" s="17">
        <v>4.4712360046990501E-2</v>
      </c>
      <c r="AG45" s="17"/>
      <c r="AH45" s="17">
        <v>7.2909060151199995E-2</v>
      </c>
      <c r="AI45" s="17">
        <v>2.31646392123258E-2</v>
      </c>
      <c r="AJ45" s="17">
        <v>0</v>
      </c>
      <c r="AK45" s="17">
        <v>2.8700658823403599E-2</v>
      </c>
      <c r="AL45" s="17">
        <v>2.0296447473288199E-2</v>
      </c>
      <c r="AM45" s="17">
        <v>3.8586519433348898E-2</v>
      </c>
      <c r="AN45" s="17">
        <v>5.12368626247603E-2</v>
      </c>
      <c r="AO45" s="17"/>
      <c r="AP45" s="17">
        <v>3.6943032435687501E-2</v>
      </c>
      <c r="AQ45" s="17" t="s">
        <v>104</v>
      </c>
      <c r="AR45" s="17"/>
      <c r="AS45" s="17">
        <v>0</v>
      </c>
      <c r="AT45" s="17">
        <v>0</v>
      </c>
      <c r="AU45" s="17">
        <v>0</v>
      </c>
      <c r="AV45" s="17"/>
      <c r="AW45" s="17">
        <v>0</v>
      </c>
      <c r="AX45" s="17">
        <v>4.7116172644417698E-2</v>
      </c>
      <c r="AY45" s="17"/>
      <c r="AZ45" s="17">
        <v>5.6058190050300799E-2</v>
      </c>
      <c r="BA45" s="17">
        <v>2.95353949340065E-2</v>
      </c>
      <c r="BB45" s="17"/>
      <c r="BC45" s="17">
        <v>4.8797835397502203E-2</v>
      </c>
      <c r="BD45" s="17">
        <v>2.83130888659376E-2</v>
      </c>
      <c r="BE45" s="17"/>
      <c r="BF45" s="17">
        <v>3.1457122189000798E-2</v>
      </c>
      <c r="BG45" s="17">
        <v>4.1093855453274299E-2</v>
      </c>
      <c r="BH45" s="17"/>
      <c r="BI45" s="17">
        <v>0.17158413495268801</v>
      </c>
      <c r="BJ45" s="17">
        <v>5.4020080721352497E-2</v>
      </c>
      <c r="BK45" s="17">
        <v>1.3187978817553901E-2</v>
      </c>
      <c r="BL45" s="17">
        <v>7.9696526593316507E-3</v>
      </c>
    </row>
    <row r="46" spans="2:64" x14ac:dyDescent="0.25">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row>
    <row r="47" spans="2:64" x14ac:dyDescent="0.25">
      <c r="B47" s="6" t="s">
        <v>112</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row>
    <row r="48" spans="2:64" x14ac:dyDescent="0.25">
      <c r="B48" s="24" t="s">
        <v>106</v>
      </c>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row>
    <row r="49" spans="2:64" x14ac:dyDescent="0.25">
      <c r="B49" t="s">
        <v>53</v>
      </c>
      <c r="C49" s="17">
        <v>0.82924414008744696</v>
      </c>
      <c r="D49" s="17">
        <v>0.82757732980896204</v>
      </c>
      <c r="E49" s="17">
        <v>0.94270532178057098</v>
      </c>
      <c r="F49" s="17">
        <v>0.89756281705836205</v>
      </c>
      <c r="G49" s="17">
        <v>0.81853331552358</v>
      </c>
      <c r="H49" s="17">
        <v>0.88991833915409002</v>
      </c>
      <c r="I49" s="17">
        <v>0.80299847379558698</v>
      </c>
      <c r="J49" s="17">
        <v>0.81661582769830598</v>
      </c>
      <c r="K49" s="17">
        <v>0.79325147919847805</v>
      </c>
      <c r="L49" s="17">
        <v>0.74751032788206395</v>
      </c>
      <c r="M49" s="17">
        <v>0.74508553119269105</v>
      </c>
      <c r="N49" s="17">
        <v>0.86220091903485796</v>
      </c>
      <c r="O49" s="17">
        <v>0.86644907995784803</v>
      </c>
      <c r="P49" s="17">
        <v>1</v>
      </c>
      <c r="Q49" s="17"/>
      <c r="R49" s="17">
        <v>0.59669339330163296</v>
      </c>
      <c r="S49" s="17">
        <v>0.738410612748024</v>
      </c>
      <c r="T49" s="17">
        <v>0.84508187427319403</v>
      </c>
      <c r="U49" s="17">
        <v>0.89917681115472703</v>
      </c>
      <c r="V49" s="17"/>
      <c r="W49" s="17">
        <v>0.59401978467985095</v>
      </c>
      <c r="X49" s="17">
        <v>0.70428571175091603</v>
      </c>
      <c r="Y49" s="17">
        <v>0.83270864107735898</v>
      </c>
      <c r="Z49" s="17">
        <v>0.84847449024420496</v>
      </c>
      <c r="AA49" s="17">
        <v>0.75566875176616899</v>
      </c>
      <c r="AB49" s="17">
        <v>0.81424667921475502</v>
      </c>
      <c r="AC49" s="17">
        <v>0.83857367687031303</v>
      </c>
      <c r="AD49" s="17">
        <v>0.88078729658059596</v>
      </c>
      <c r="AE49" s="17">
        <v>0.90887654705709797</v>
      </c>
      <c r="AF49" s="17">
        <v>0.93615773744561703</v>
      </c>
      <c r="AG49" s="17"/>
      <c r="AH49" s="17">
        <v>0.66060984706243198</v>
      </c>
      <c r="AI49" s="17">
        <v>0.79674408132775398</v>
      </c>
      <c r="AJ49" s="17">
        <v>0.89317968749529597</v>
      </c>
      <c r="AK49" s="17">
        <v>0.75341000847304995</v>
      </c>
      <c r="AL49" s="17">
        <v>0.88956714101412404</v>
      </c>
      <c r="AM49" s="17">
        <v>0.88863784963504699</v>
      </c>
      <c r="AN49" s="17">
        <v>0.87275690186598998</v>
      </c>
      <c r="AO49" s="17"/>
      <c r="AP49" s="17">
        <v>0.82924414008744696</v>
      </c>
      <c r="AQ49" s="17" t="s">
        <v>104</v>
      </c>
      <c r="AR49" s="17"/>
      <c r="AS49" s="17">
        <v>0.86166639027884295</v>
      </c>
      <c r="AT49" s="17">
        <v>0.92418173718582597</v>
      </c>
      <c r="AU49" s="17">
        <v>0.78027696385744405</v>
      </c>
      <c r="AV49" s="17"/>
      <c r="AW49" s="17">
        <v>0.92577267951531805</v>
      </c>
      <c r="AX49" s="17">
        <v>0.80266271725884797</v>
      </c>
      <c r="AY49" s="17"/>
      <c r="AZ49" s="17">
        <v>0.78613593284553995</v>
      </c>
      <c r="BA49" s="17">
        <v>0.84594972939167901</v>
      </c>
      <c r="BB49" s="17"/>
      <c r="BC49" s="17">
        <v>0.73317884957940904</v>
      </c>
      <c r="BD49" s="17">
        <v>0.89917681115472703</v>
      </c>
      <c r="BE49" s="17"/>
      <c r="BF49" s="17">
        <v>0.89337590484918605</v>
      </c>
      <c r="BG49" s="17">
        <v>0.78071990375086797</v>
      </c>
      <c r="BH49" s="17"/>
      <c r="BI49" s="17">
        <v>0.55214466098913395</v>
      </c>
      <c r="BJ49" s="17">
        <v>0.72647503350754905</v>
      </c>
      <c r="BK49" s="17">
        <v>0.88291974108036197</v>
      </c>
      <c r="BL49" s="17">
        <v>0.96363202347447596</v>
      </c>
    </row>
    <row r="50" spans="2:64" x14ac:dyDescent="0.25">
      <c r="B50" t="s">
        <v>54</v>
      </c>
      <c r="C50" s="17">
        <v>0.142707532951521</v>
      </c>
      <c r="D50" s="17">
        <v>0.12686107575224601</v>
      </c>
      <c r="E50" s="17">
        <v>0</v>
      </c>
      <c r="F50" s="17">
        <v>3.8054119449040497E-2</v>
      </c>
      <c r="G50" s="17">
        <v>0.181466684476421</v>
      </c>
      <c r="H50" s="17">
        <v>7.1142768798242204E-2</v>
      </c>
      <c r="I50" s="17">
        <v>0.16240536263414701</v>
      </c>
      <c r="J50" s="17">
        <v>0.158002089344351</v>
      </c>
      <c r="K50" s="17">
        <v>0.20674852080152201</v>
      </c>
      <c r="L50" s="17">
        <v>0.25248967211793599</v>
      </c>
      <c r="M50" s="17">
        <v>0.23600443947744801</v>
      </c>
      <c r="N50" s="17">
        <v>0.115991707895245</v>
      </c>
      <c r="O50" s="17">
        <v>0.13355092004215199</v>
      </c>
      <c r="P50" s="17">
        <v>0</v>
      </c>
      <c r="Q50" s="17"/>
      <c r="R50" s="17">
        <v>0.39138894142193398</v>
      </c>
      <c r="S50" s="17">
        <v>0.23565788976052099</v>
      </c>
      <c r="T50" s="17">
        <v>0.136456389528298</v>
      </c>
      <c r="U50" s="17">
        <v>6.6564233132711606E-2</v>
      </c>
      <c r="V50" s="17"/>
      <c r="W50" s="17">
        <v>0.38139611532518802</v>
      </c>
      <c r="X50" s="17">
        <v>0.26817136653463602</v>
      </c>
      <c r="Y50" s="17">
        <v>0.16729135892264099</v>
      </c>
      <c r="Z50" s="17">
        <v>0.13599289113322999</v>
      </c>
      <c r="AA50" s="17">
        <v>0.20575716278203299</v>
      </c>
      <c r="AB50" s="17">
        <v>0.18575332078524501</v>
      </c>
      <c r="AC50" s="17">
        <v>0.16142632312968699</v>
      </c>
      <c r="AD50" s="17">
        <v>0.103488920376796</v>
      </c>
      <c r="AE50" s="17">
        <v>7.6767601971003296E-2</v>
      </c>
      <c r="AF50" s="17">
        <v>3.9672984914302802E-2</v>
      </c>
      <c r="AG50" s="17"/>
      <c r="AH50" s="17">
        <v>0.27591964083352299</v>
      </c>
      <c r="AI50" s="17">
        <v>0.20325591867224599</v>
      </c>
      <c r="AJ50" s="17">
        <v>0.106820312504704</v>
      </c>
      <c r="AK50" s="17">
        <v>0.20937298457957801</v>
      </c>
      <c r="AL50" s="17">
        <v>8.4569976930853899E-2</v>
      </c>
      <c r="AM50" s="17">
        <v>0.10501320358807099</v>
      </c>
      <c r="AN50" s="17">
        <v>0.115704641248411</v>
      </c>
      <c r="AO50" s="17"/>
      <c r="AP50" s="17">
        <v>0.142707532951521</v>
      </c>
      <c r="AQ50" s="17" t="s">
        <v>104</v>
      </c>
      <c r="AR50" s="17"/>
      <c r="AS50" s="17">
        <v>0.118010914041738</v>
      </c>
      <c r="AT50" s="17">
        <v>7.5818262814174101E-2</v>
      </c>
      <c r="AU50" s="17">
        <v>0.185783785026187</v>
      </c>
      <c r="AV50" s="17"/>
      <c r="AW50" s="17">
        <v>7.4227320484682197E-2</v>
      </c>
      <c r="AX50" s="17">
        <v>0.16156518369152301</v>
      </c>
      <c r="AY50" s="17"/>
      <c r="AZ50" s="17">
        <v>0.17891236501437499</v>
      </c>
      <c r="BA50" s="17">
        <v>0.12867718713183299</v>
      </c>
      <c r="BB50" s="17"/>
      <c r="BC50" s="17">
        <v>0.24730425585228399</v>
      </c>
      <c r="BD50" s="17">
        <v>6.6564233132711606E-2</v>
      </c>
      <c r="BE50" s="17"/>
      <c r="BF50" s="17">
        <v>8.3519145607103107E-2</v>
      </c>
      <c r="BG50" s="17">
        <v>0.187491444739256</v>
      </c>
      <c r="BH50" s="17"/>
      <c r="BI50" s="17">
        <v>0.33632382425518498</v>
      </c>
      <c r="BJ50" s="17">
        <v>0.23156850270191601</v>
      </c>
      <c r="BK50" s="17">
        <v>0.104172761877564</v>
      </c>
      <c r="BL50" s="17">
        <v>2.9571065699538102E-2</v>
      </c>
    </row>
    <row r="51" spans="2:64" x14ac:dyDescent="0.25">
      <c r="B51" t="s">
        <v>111</v>
      </c>
      <c r="C51" s="17">
        <v>2.8048326961032301E-2</v>
      </c>
      <c r="D51" s="17">
        <v>4.5561594438791798E-2</v>
      </c>
      <c r="E51" s="17">
        <v>5.72946782194294E-2</v>
      </c>
      <c r="F51" s="17">
        <v>6.4383063492597606E-2</v>
      </c>
      <c r="G51" s="17">
        <v>0</v>
      </c>
      <c r="H51" s="17">
        <v>3.8938892047667498E-2</v>
      </c>
      <c r="I51" s="17">
        <v>3.4596163570266097E-2</v>
      </c>
      <c r="J51" s="17">
        <v>2.5382082957343E-2</v>
      </c>
      <c r="K51" s="17">
        <v>0</v>
      </c>
      <c r="L51" s="17">
        <v>0</v>
      </c>
      <c r="M51" s="17">
        <v>1.89100293298613E-2</v>
      </c>
      <c r="N51" s="17">
        <v>2.1807373069896802E-2</v>
      </c>
      <c r="O51" s="17">
        <v>0</v>
      </c>
      <c r="P51" s="17">
        <v>0</v>
      </c>
      <c r="Q51" s="17"/>
      <c r="R51" s="17">
        <v>1.19176652764338E-2</v>
      </c>
      <c r="S51" s="17">
        <v>2.5931497491454899E-2</v>
      </c>
      <c r="T51" s="17">
        <v>1.8461736198507901E-2</v>
      </c>
      <c r="U51" s="17">
        <v>3.4258955712561302E-2</v>
      </c>
      <c r="V51" s="17"/>
      <c r="W51" s="17">
        <v>2.4584099994960799E-2</v>
      </c>
      <c r="X51" s="17">
        <v>2.75429217144482E-2</v>
      </c>
      <c r="Y51" s="17">
        <v>0</v>
      </c>
      <c r="Z51" s="17">
        <v>1.5532618622564999E-2</v>
      </c>
      <c r="AA51" s="17">
        <v>3.85740854517986E-2</v>
      </c>
      <c r="AB51" s="17">
        <v>0</v>
      </c>
      <c r="AC51" s="17">
        <v>0</v>
      </c>
      <c r="AD51" s="17">
        <v>1.5723783042608599E-2</v>
      </c>
      <c r="AE51" s="17">
        <v>1.4355850971898799E-2</v>
      </c>
      <c r="AF51" s="17">
        <v>2.4169277640080498E-2</v>
      </c>
      <c r="AG51" s="17"/>
      <c r="AH51" s="17">
        <v>6.3470512104045404E-2</v>
      </c>
      <c r="AI51" s="17">
        <v>0</v>
      </c>
      <c r="AJ51" s="17">
        <v>0</v>
      </c>
      <c r="AK51" s="17">
        <v>3.7217006947371803E-2</v>
      </c>
      <c r="AL51" s="17">
        <v>2.5862882055021501E-2</v>
      </c>
      <c r="AM51" s="17">
        <v>6.3489467768819401E-3</v>
      </c>
      <c r="AN51" s="17">
        <v>1.15384568856E-2</v>
      </c>
      <c r="AO51" s="17"/>
      <c r="AP51" s="17">
        <v>2.8048326961032301E-2</v>
      </c>
      <c r="AQ51" s="17" t="s">
        <v>104</v>
      </c>
      <c r="AR51" s="17"/>
      <c r="AS51" s="17">
        <v>2.03226956794186E-2</v>
      </c>
      <c r="AT51" s="17">
        <v>0</v>
      </c>
      <c r="AU51" s="17">
        <v>3.3939251116369702E-2</v>
      </c>
      <c r="AV51" s="17"/>
      <c r="AW51" s="17">
        <v>0</v>
      </c>
      <c r="AX51" s="17">
        <v>3.5772099049629101E-2</v>
      </c>
      <c r="AY51" s="17"/>
      <c r="AZ51" s="17">
        <v>3.4951702140085202E-2</v>
      </c>
      <c r="BA51" s="17">
        <v>2.5373083476488301E-2</v>
      </c>
      <c r="BB51" s="17"/>
      <c r="BC51" s="17">
        <v>1.9516894568306901E-2</v>
      </c>
      <c r="BD51" s="17">
        <v>3.4258955712561302E-2</v>
      </c>
      <c r="BE51" s="17"/>
      <c r="BF51" s="17">
        <v>2.3104949543711201E-2</v>
      </c>
      <c r="BG51" s="17">
        <v>3.1788651509875997E-2</v>
      </c>
      <c r="BH51" s="17"/>
      <c r="BI51" s="17">
        <v>0.111531514755682</v>
      </c>
      <c r="BJ51" s="17">
        <v>4.19564637905354E-2</v>
      </c>
      <c r="BK51" s="17">
        <v>1.2907497042074599E-2</v>
      </c>
      <c r="BL51" s="17">
        <v>6.7969108259864396E-3</v>
      </c>
    </row>
    <row r="52" spans="2:64" x14ac:dyDescent="0.25">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row>
    <row r="53" spans="2:64" x14ac:dyDescent="0.25">
      <c r="B53" s="6" t="s">
        <v>122</v>
      </c>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row>
    <row r="54" spans="2:64" x14ac:dyDescent="0.25">
      <c r="B54" s="24" t="s">
        <v>82</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row>
    <row r="55" spans="2:64" x14ac:dyDescent="0.25">
      <c r="B55" t="s">
        <v>113</v>
      </c>
      <c r="C55" s="17">
        <v>0.17608153958779099</v>
      </c>
      <c r="D55" s="17">
        <v>0.22815038545275601</v>
      </c>
      <c r="E55" s="17">
        <v>0.23995675049721399</v>
      </c>
      <c r="F55" s="17">
        <v>7.03704976706781E-2</v>
      </c>
      <c r="G55" s="17">
        <v>5.7037813825110202E-2</v>
      </c>
      <c r="H55" s="17">
        <v>0.18517419471167501</v>
      </c>
      <c r="I55" s="17">
        <v>0.181985767267826</v>
      </c>
      <c r="J55" s="17">
        <v>0.197798011060422</v>
      </c>
      <c r="K55" s="17">
        <v>0.11397238998772</v>
      </c>
      <c r="L55" s="17">
        <v>0.114095721670497</v>
      </c>
      <c r="M55" s="17">
        <v>0.163171566053883</v>
      </c>
      <c r="N55" s="17">
        <v>0.215400747345071</v>
      </c>
      <c r="O55" s="17">
        <v>0.130324642766423</v>
      </c>
      <c r="P55" s="17">
        <v>0.70393903573207395</v>
      </c>
      <c r="Q55" s="17"/>
      <c r="R55" s="17">
        <v>7.7994619281427702E-2</v>
      </c>
      <c r="S55" s="17">
        <v>0.196944576264068</v>
      </c>
      <c r="T55" s="17">
        <v>0.20473321980180101</v>
      </c>
      <c r="U55" s="17">
        <v>0.21360698410509199</v>
      </c>
      <c r="V55" s="17"/>
      <c r="W55" s="17">
        <v>9.5234082610328397E-2</v>
      </c>
      <c r="X55" s="17">
        <v>3.00817778939656E-2</v>
      </c>
      <c r="Y55" s="17">
        <v>0.14108831296665</v>
      </c>
      <c r="Z55" s="17">
        <v>0.27654527708447402</v>
      </c>
      <c r="AA55" s="17">
        <v>0.26475541005147102</v>
      </c>
      <c r="AB55" s="17">
        <v>0.267020522492879</v>
      </c>
      <c r="AC55" s="17">
        <v>0.33350059776404301</v>
      </c>
      <c r="AD55" s="17">
        <v>0.146264831918368</v>
      </c>
      <c r="AE55" s="17">
        <v>0.22931630719336901</v>
      </c>
      <c r="AF55" s="17">
        <v>0.179369312780394</v>
      </c>
      <c r="AG55" s="17"/>
      <c r="AH55" s="17">
        <v>0.189461336389223</v>
      </c>
      <c r="AI55" s="17">
        <v>0.20156856192686601</v>
      </c>
      <c r="AJ55" s="17">
        <v>0.16617493452028101</v>
      </c>
      <c r="AK55" s="17">
        <v>0.10394495632402601</v>
      </c>
      <c r="AL55" s="17">
        <v>0.21083372979430401</v>
      </c>
      <c r="AM55" s="17">
        <v>0.208847170131784</v>
      </c>
      <c r="AN55" s="17">
        <v>0.25523765081509697</v>
      </c>
      <c r="AO55" s="17"/>
      <c r="AP55" s="17">
        <v>0.23652725017510201</v>
      </c>
      <c r="AQ55" s="17">
        <v>7.8012629997133695E-2</v>
      </c>
      <c r="AR55" s="17"/>
      <c r="AS55" s="17">
        <v>0.311071192363577</v>
      </c>
      <c r="AT55" s="17">
        <v>0.31389174611294801</v>
      </c>
      <c r="AU55" s="17">
        <v>0.15671592003017701</v>
      </c>
      <c r="AV55" s="17"/>
      <c r="AW55" s="17">
        <v>0.41029062251412801</v>
      </c>
      <c r="AX55" s="17">
        <v>0.13997189804842</v>
      </c>
      <c r="AY55" s="17"/>
      <c r="AZ55" s="17">
        <v>0.11086757838162201</v>
      </c>
      <c r="BA55" s="17">
        <v>0.208849593816304</v>
      </c>
      <c r="BB55" s="17"/>
      <c r="BC55" s="17">
        <v>0.142435053045155</v>
      </c>
      <c r="BD55" s="17">
        <v>0.21360698410509199</v>
      </c>
      <c r="BE55" s="17"/>
      <c r="BF55" s="17">
        <v>0.261890134434556</v>
      </c>
      <c r="BG55" s="17">
        <v>0.13227704607860799</v>
      </c>
      <c r="BH55" s="17"/>
      <c r="BI55" s="17">
        <v>7.3660895635211804E-2</v>
      </c>
      <c r="BJ55" s="17">
        <v>0.155200836309661</v>
      </c>
      <c r="BK55" s="17">
        <v>0.23270916742523601</v>
      </c>
      <c r="BL55" s="17">
        <v>0.25731340050841001</v>
      </c>
    </row>
    <row r="56" spans="2:64" x14ac:dyDescent="0.25">
      <c r="B56" t="s">
        <v>114</v>
      </c>
      <c r="C56" s="17">
        <v>0.16382152573976599</v>
      </c>
      <c r="D56" s="17">
        <v>0.104008175313998</v>
      </c>
      <c r="E56" s="17">
        <v>5.97613985311298E-2</v>
      </c>
      <c r="F56" s="17">
        <v>0.216581710643172</v>
      </c>
      <c r="G56" s="17">
        <v>0.119154987500616</v>
      </c>
      <c r="H56" s="17">
        <v>0.23854184378714699</v>
      </c>
      <c r="I56" s="17">
        <v>0.117513797072923</v>
      </c>
      <c r="J56" s="17">
        <v>0.249552080609032</v>
      </c>
      <c r="K56" s="17">
        <v>0.112413361760755</v>
      </c>
      <c r="L56" s="17">
        <v>0.25390437864616999</v>
      </c>
      <c r="M56" s="17">
        <v>0.24103045865022499</v>
      </c>
      <c r="N56" s="17">
        <v>0.14630291623844099</v>
      </c>
      <c r="O56" s="17">
        <v>0.179313976377034</v>
      </c>
      <c r="P56" s="17">
        <v>0</v>
      </c>
      <c r="Q56" s="17"/>
      <c r="R56" s="17">
        <v>0.24705490644021999</v>
      </c>
      <c r="S56" s="17">
        <v>0.201864653341084</v>
      </c>
      <c r="T56" s="17">
        <v>0.12891378094445399</v>
      </c>
      <c r="U56" s="17">
        <v>0.11707801389985199</v>
      </c>
      <c r="V56" s="17"/>
      <c r="W56" s="17">
        <v>0.21381195806563399</v>
      </c>
      <c r="X56" s="17">
        <v>0.202577026241897</v>
      </c>
      <c r="Y56" s="17">
        <v>0.36623480857503699</v>
      </c>
      <c r="Z56" s="17">
        <v>0.15055546693931501</v>
      </c>
      <c r="AA56" s="17">
        <v>0.202874607236851</v>
      </c>
      <c r="AB56" s="17">
        <v>0.14259377682020299</v>
      </c>
      <c r="AC56" s="17">
        <v>0.14495065695168999</v>
      </c>
      <c r="AD56" s="17">
        <v>0.132653941776739</v>
      </c>
      <c r="AE56" s="17">
        <v>0.170093239661048</v>
      </c>
      <c r="AF56" s="17">
        <v>0.10145920532858201</v>
      </c>
      <c r="AG56" s="17"/>
      <c r="AH56" s="17">
        <v>0.20634335373905599</v>
      </c>
      <c r="AI56" s="17">
        <v>0.25133058982472201</v>
      </c>
      <c r="AJ56" s="17">
        <v>0.13704313417537201</v>
      </c>
      <c r="AK56" s="17">
        <v>0.12714784660664999</v>
      </c>
      <c r="AL56" s="17">
        <v>0.12923847544556799</v>
      </c>
      <c r="AM56" s="17">
        <v>0.163986097463893</v>
      </c>
      <c r="AN56" s="17">
        <v>0.26578080638510299</v>
      </c>
      <c r="AO56" s="17"/>
      <c r="AP56" s="17">
        <v>0.15840806172786601</v>
      </c>
      <c r="AQ56" s="17">
        <v>0.17260448995007999</v>
      </c>
      <c r="AR56" s="17"/>
      <c r="AS56" s="17">
        <v>0.129109427967704</v>
      </c>
      <c r="AT56" s="17">
        <v>0.149830322838368</v>
      </c>
      <c r="AU56" s="17">
        <v>0.18783356093009801</v>
      </c>
      <c r="AV56" s="17"/>
      <c r="AW56" s="17">
        <v>0.19951908153230299</v>
      </c>
      <c r="AX56" s="17">
        <v>0.158317785545772</v>
      </c>
      <c r="AY56" s="17"/>
      <c r="AZ56" s="17">
        <v>0.20714123206947399</v>
      </c>
      <c r="BA56" s="17">
        <v>0.14205467612780201</v>
      </c>
      <c r="BB56" s="17"/>
      <c r="BC56" s="17">
        <v>0.20573321958664501</v>
      </c>
      <c r="BD56" s="17">
        <v>0.11707801389985199</v>
      </c>
      <c r="BE56" s="17"/>
      <c r="BF56" s="17">
        <v>0.17036939765403999</v>
      </c>
      <c r="BG56" s="17">
        <v>0.16047889772820201</v>
      </c>
      <c r="BH56" s="17"/>
      <c r="BI56" s="17">
        <v>0.171785281734363</v>
      </c>
      <c r="BJ56" s="17">
        <v>0.151097856777372</v>
      </c>
      <c r="BK56" s="17">
        <v>0.15499228209678301</v>
      </c>
      <c r="BL56" s="17">
        <v>0.193379941225507</v>
      </c>
    </row>
    <row r="57" spans="2:64" x14ac:dyDescent="0.25">
      <c r="B57" t="s">
        <v>115</v>
      </c>
      <c r="C57" s="17">
        <v>0.14359475545140299</v>
      </c>
      <c r="D57" s="17">
        <v>0.110812706983988</v>
      </c>
      <c r="E57" s="17">
        <v>5.97613985311298E-2</v>
      </c>
      <c r="F57" s="17">
        <v>0.22338118562482201</v>
      </c>
      <c r="G57" s="17">
        <v>6.1958726898302799E-2</v>
      </c>
      <c r="H57" s="17">
        <v>0.177696441887151</v>
      </c>
      <c r="I57" s="17">
        <v>0.18557492950198501</v>
      </c>
      <c r="J57" s="17">
        <v>0.144290348484644</v>
      </c>
      <c r="K57" s="17">
        <v>0.196289330661262</v>
      </c>
      <c r="L57" s="17">
        <v>0.116924481562543</v>
      </c>
      <c r="M57" s="17">
        <v>0.210106171887116</v>
      </c>
      <c r="N57" s="17">
        <v>0.20321800512697599</v>
      </c>
      <c r="O57" s="17">
        <v>6.8104046513283098E-2</v>
      </c>
      <c r="P57" s="17">
        <v>0</v>
      </c>
      <c r="Q57" s="17"/>
      <c r="R57" s="17">
        <v>6.5197882001383906E-2</v>
      </c>
      <c r="S57" s="17">
        <v>0.15450679297891101</v>
      </c>
      <c r="T57" s="17">
        <v>0.17642839835296301</v>
      </c>
      <c r="U57" s="17">
        <v>0.17275604370103301</v>
      </c>
      <c r="V57" s="17"/>
      <c r="W57" s="17">
        <v>7.6826485373760994E-2</v>
      </c>
      <c r="X57" s="17">
        <v>8.6864331590134E-2</v>
      </c>
      <c r="Y57" s="17">
        <v>0.137585123227524</v>
      </c>
      <c r="Z57" s="17">
        <v>0.10636326705271899</v>
      </c>
      <c r="AA57" s="17">
        <v>0.14114361323918601</v>
      </c>
      <c r="AB57" s="17">
        <v>0.10554058519599401</v>
      </c>
      <c r="AC57" s="17">
        <v>0.17804343761642499</v>
      </c>
      <c r="AD57" s="17">
        <v>0.21469180289966</v>
      </c>
      <c r="AE57" s="17">
        <v>0.22668514773953799</v>
      </c>
      <c r="AF57" s="17">
        <v>0.20228581857178601</v>
      </c>
      <c r="AG57" s="17"/>
      <c r="AH57" s="17">
        <v>0.145142499118633</v>
      </c>
      <c r="AI57" s="17">
        <v>0.14647889956677701</v>
      </c>
      <c r="AJ57" s="17">
        <v>0.208796252562364</v>
      </c>
      <c r="AK57" s="17">
        <v>7.8232199892235801E-2</v>
      </c>
      <c r="AL57" s="17">
        <v>0.16637333716084701</v>
      </c>
      <c r="AM57" s="17">
        <v>0.163001572211321</v>
      </c>
      <c r="AN57" s="17">
        <v>0.22020637679174601</v>
      </c>
      <c r="AO57" s="17"/>
      <c r="AP57" s="17">
        <v>0.16671879668023901</v>
      </c>
      <c r="AQ57" s="17">
        <v>0.10607762666580101</v>
      </c>
      <c r="AR57" s="17"/>
      <c r="AS57" s="17">
        <v>0.17184362082324101</v>
      </c>
      <c r="AT57" s="17">
        <v>0.15522426444135801</v>
      </c>
      <c r="AU57" s="17">
        <v>0.169875819461248</v>
      </c>
      <c r="AV57" s="17"/>
      <c r="AW57" s="17">
        <v>0.17623894650350999</v>
      </c>
      <c r="AX57" s="17">
        <v>0.138561773713435</v>
      </c>
      <c r="AY57" s="17"/>
      <c r="AZ57" s="17">
        <v>0.10028467000625201</v>
      </c>
      <c r="BA57" s="17">
        <v>0.16535677085822001</v>
      </c>
      <c r="BB57" s="17"/>
      <c r="BC57" s="17">
        <v>0.117447832869188</v>
      </c>
      <c r="BD57" s="17">
        <v>0.17275604370103301</v>
      </c>
      <c r="BE57" s="17"/>
      <c r="BF57" s="17">
        <v>0.140903395373778</v>
      </c>
      <c r="BG57" s="17">
        <v>0.144968669862444</v>
      </c>
      <c r="BH57" s="17"/>
      <c r="BI57" s="17">
        <v>7.8688643611507902E-2</v>
      </c>
      <c r="BJ57" s="17">
        <v>0.12775214821613501</v>
      </c>
      <c r="BK57" s="17">
        <v>0.15357656584646101</v>
      </c>
      <c r="BL57" s="17">
        <v>0.26759672672582202</v>
      </c>
    </row>
    <row r="58" spans="2:64" x14ac:dyDescent="0.25">
      <c r="B58" t="s">
        <v>116</v>
      </c>
      <c r="C58" s="17">
        <v>0.115002167847415</v>
      </c>
      <c r="D58" s="17">
        <v>0.15999716739463199</v>
      </c>
      <c r="E58" s="17">
        <v>6.5418950803578901E-2</v>
      </c>
      <c r="F58" s="17">
        <v>0.111873787963871</v>
      </c>
      <c r="G58" s="17">
        <v>9.2938090347454094E-2</v>
      </c>
      <c r="H58" s="17">
        <v>7.4258101423945594E-2</v>
      </c>
      <c r="I58" s="17">
        <v>0.19240817028850499</v>
      </c>
      <c r="J58" s="17">
        <v>0.13749986187555199</v>
      </c>
      <c r="K58" s="17">
        <v>8.58629448893235E-2</v>
      </c>
      <c r="L58" s="17">
        <v>6.5486769765261799E-2</v>
      </c>
      <c r="M58" s="17">
        <v>4.3439810266667801E-2</v>
      </c>
      <c r="N58" s="17">
        <v>0.109078194302604</v>
      </c>
      <c r="O58" s="17">
        <v>0.12776447848273101</v>
      </c>
      <c r="P58" s="17">
        <v>0</v>
      </c>
      <c r="Q58" s="17"/>
      <c r="R58" s="17">
        <v>4.5897267097956003E-2</v>
      </c>
      <c r="S58" s="17">
        <v>7.7768761151375695E-2</v>
      </c>
      <c r="T58" s="17">
        <v>8.5700026557517295E-2</v>
      </c>
      <c r="U58" s="17">
        <v>0.171248862252009</v>
      </c>
      <c r="V58" s="17"/>
      <c r="W58" s="17">
        <v>6.52039942279347E-2</v>
      </c>
      <c r="X58" s="17">
        <v>5.6489530224072201E-2</v>
      </c>
      <c r="Y58" s="17">
        <v>2.2681881564029199E-2</v>
      </c>
      <c r="Z58" s="17">
        <v>0.13632294516927601</v>
      </c>
      <c r="AA58" s="17">
        <v>5.8490952180539402E-2</v>
      </c>
      <c r="AB58" s="17">
        <v>7.5912640092077294E-2</v>
      </c>
      <c r="AC58" s="17">
        <v>6.1417997185808301E-2</v>
      </c>
      <c r="AD58" s="17">
        <v>9.9897367163951395E-2</v>
      </c>
      <c r="AE58" s="17">
        <v>0.16202336632377701</v>
      </c>
      <c r="AF58" s="17">
        <v>0.23532458410382201</v>
      </c>
      <c r="AG58" s="17"/>
      <c r="AH58" s="17">
        <v>2.9190626938658398E-2</v>
      </c>
      <c r="AI58" s="17">
        <v>0.105468503135142</v>
      </c>
      <c r="AJ58" s="17">
        <v>0.145955391766973</v>
      </c>
      <c r="AK58" s="17">
        <v>9.1482167200280198E-2</v>
      </c>
      <c r="AL58" s="17">
        <v>0.148773610876104</v>
      </c>
      <c r="AM58" s="17">
        <v>0.15134839895956501</v>
      </c>
      <c r="AN58" s="17">
        <v>0.13733315350473499</v>
      </c>
      <c r="AO58" s="17"/>
      <c r="AP58" s="17">
        <v>0.14786320442496301</v>
      </c>
      <c r="AQ58" s="17">
        <v>6.1687449666977298E-2</v>
      </c>
      <c r="AR58" s="17"/>
      <c r="AS58" s="17">
        <v>0.124621618082284</v>
      </c>
      <c r="AT58" s="17">
        <v>0.197960105883806</v>
      </c>
      <c r="AU58" s="17">
        <v>0.143991536095494</v>
      </c>
      <c r="AV58" s="17"/>
      <c r="AW58" s="17">
        <v>0.15739008001211199</v>
      </c>
      <c r="AX58" s="17">
        <v>0.108466928928645</v>
      </c>
      <c r="AY58" s="17"/>
      <c r="AZ58" s="17">
        <v>0.12160888057045501</v>
      </c>
      <c r="BA58" s="17">
        <v>0.11168249339770001</v>
      </c>
      <c r="BB58" s="17"/>
      <c r="BC58" s="17">
        <v>6.4569623457985406E-2</v>
      </c>
      <c r="BD58" s="17">
        <v>0.171248862252009</v>
      </c>
      <c r="BE58" s="17"/>
      <c r="BF58" s="17">
        <v>0.16033378302844301</v>
      </c>
      <c r="BG58" s="17">
        <v>9.1860797842415104E-2</v>
      </c>
      <c r="BH58" s="17"/>
      <c r="BI58" s="17">
        <v>3.71222254847067E-2</v>
      </c>
      <c r="BJ58" s="17">
        <v>8.9991997984517194E-2</v>
      </c>
      <c r="BK58" s="17">
        <v>0.140599580665521</v>
      </c>
      <c r="BL58" s="17">
        <v>0.23660016639754</v>
      </c>
    </row>
    <row r="59" spans="2:64" x14ac:dyDescent="0.25">
      <c r="B59" t="s">
        <v>117</v>
      </c>
      <c r="C59" s="17">
        <v>9.1910297057729601E-2</v>
      </c>
      <c r="D59" s="17">
        <v>6.6540878414795404E-2</v>
      </c>
      <c r="E59" s="17">
        <v>0.23745265622119999</v>
      </c>
      <c r="F59" s="17">
        <v>0.111873787963871</v>
      </c>
      <c r="G59" s="17">
        <v>0.10466923268271799</v>
      </c>
      <c r="H59" s="17">
        <v>9.4092571159235194E-2</v>
      </c>
      <c r="I59" s="17">
        <v>1.2390583727458699E-2</v>
      </c>
      <c r="J59" s="17">
        <v>0.10844227961281799</v>
      </c>
      <c r="K59" s="17">
        <v>5.4093319012465099E-2</v>
      </c>
      <c r="L59" s="17">
        <v>0.13039169037544501</v>
      </c>
      <c r="M59" s="17">
        <v>7.3858183403975194E-2</v>
      </c>
      <c r="N59" s="17">
        <v>9.5973752373432294E-2</v>
      </c>
      <c r="O59" s="17">
        <v>0.12541395962406199</v>
      </c>
      <c r="P59" s="17">
        <v>0.35196951786603697</v>
      </c>
      <c r="Q59" s="17"/>
      <c r="R59" s="17">
        <v>0.135977419124959</v>
      </c>
      <c r="S59" s="17">
        <v>5.26645114458019E-2</v>
      </c>
      <c r="T59" s="17">
        <v>3.6949938799355202E-2</v>
      </c>
      <c r="U59" s="17">
        <v>9.58534697156425E-2</v>
      </c>
      <c r="V59" s="17"/>
      <c r="W59" s="17">
        <v>8.7692302025812699E-2</v>
      </c>
      <c r="X59" s="17">
        <v>0.12455355110180399</v>
      </c>
      <c r="Y59" s="17">
        <v>0.22036062634943901</v>
      </c>
      <c r="Z59" s="17">
        <v>1.2288016852611701E-2</v>
      </c>
      <c r="AA59" s="17">
        <v>0.143087617329307</v>
      </c>
      <c r="AB59" s="17">
        <v>3.42648182152991E-2</v>
      </c>
      <c r="AC59" s="17">
        <v>0.10026142614294201</v>
      </c>
      <c r="AD59" s="17">
        <v>0.14205741604882099</v>
      </c>
      <c r="AE59" s="17">
        <v>3.6485230478418798E-2</v>
      </c>
      <c r="AF59" s="17">
        <v>7.2327161002101306E-2</v>
      </c>
      <c r="AG59" s="17"/>
      <c r="AH59" s="17">
        <v>3.75478866719961E-2</v>
      </c>
      <c r="AI59" s="17">
        <v>2.09365747666817E-2</v>
      </c>
      <c r="AJ59" s="17">
        <v>0.10680510332295801</v>
      </c>
      <c r="AK59" s="17">
        <v>9.5160707699869895E-2</v>
      </c>
      <c r="AL59" s="17">
        <v>0.10587536683476199</v>
      </c>
      <c r="AM59" s="17">
        <v>8.4783089363362998E-2</v>
      </c>
      <c r="AN59" s="17">
        <v>0.11156995652414201</v>
      </c>
      <c r="AO59" s="17"/>
      <c r="AP59" s="17">
        <v>7.5428688091620899E-2</v>
      </c>
      <c r="AQ59" s="17">
        <v>0.118650547174752</v>
      </c>
      <c r="AR59" s="17"/>
      <c r="AS59" s="17">
        <v>6.07910750835782E-2</v>
      </c>
      <c r="AT59" s="17">
        <v>7.8183219124562803E-2</v>
      </c>
      <c r="AU59" s="17">
        <v>7.7591907190105405E-2</v>
      </c>
      <c r="AV59" s="17"/>
      <c r="AW59" s="17">
        <v>4.6884767487680501E-2</v>
      </c>
      <c r="AX59" s="17">
        <v>9.8852195777371393E-2</v>
      </c>
      <c r="AY59" s="17"/>
      <c r="AZ59" s="17">
        <v>0.128117462077</v>
      </c>
      <c r="BA59" s="17">
        <v>7.3717285548103001E-2</v>
      </c>
      <c r="BB59" s="17"/>
      <c r="BC59" s="17">
        <v>8.8374725195054293E-2</v>
      </c>
      <c r="BD59" s="17">
        <v>9.58534697156425E-2</v>
      </c>
      <c r="BE59" s="17"/>
      <c r="BF59" s="17">
        <v>4.9685766004091102E-2</v>
      </c>
      <c r="BG59" s="17">
        <v>0.113465529371816</v>
      </c>
      <c r="BH59" s="17"/>
      <c r="BI59" s="17">
        <v>0.123234733208913</v>
      </c>
      <c r="BJ59" s="17">
        <v>8.8176225445227699E-2</v>
      </c>
      <c r="BK59" s="17">
        <v>8.0591393679738499E-2</v>
      </c>
      <c r="BL59" s="17">
        <v>7.7644063658803095E-2</v>
      </c>
    </row>
    <row r="60" spans="2:64" x14ac:dyDescent="0.25">
      <c r="B60" t="s">
        <v>118</v>
      </c>
      <c r="C60" s="17">
        <v>6.6919338681842397E-2</v>
      </c>
      <c r="D60" s="17">
        <v>0.105723295987122</v>
      </c>
      <c r="E60" s="17">
        <v>2.98806992655649E-2</v>
      </c>
      <c r="F60" s="17">
        <v>8.4472376228025794E-2</v>
      </c>
      <c r="G60" s="17">
        <v>6.1958726898302799E-2</v>
      </c>
      <c r="H60" s="17">
        <v>7.4258101423945594E-2</v>
      </c>
      <c r="I60" s="17">
        <v>3.0024055350009501E-2</v>
      </c>
      <c r="J60" s="17">
        <v>0.17999637455727199</v>
      </c>
      <c r="K60" s="17">
        <v>2.6550416871431601E-2</v>
      </c>
      <c r="L60" s="17">
        <v>2.0095216976777401E-2</v>
      </c>
      <c r="M60" s="17">
        <v>4.2676283538981598E-2</v>
      </c>
      <c r="N60" s="17">
        <v>5.5746235930644802E-2</v>
      </c>
      <c r="O60" s="17">
        <v>4.8434757810338999E-2</v>
      </c>
      <c r="P60" s="17">
        <v>0</v>
      </c>
      <c r="Q60" s="17"/>
      <c r="R60" s="17">
        <v>4.9665759475986303E-2</v>
      </c>
      <c r="S60" s="17">
        <v>7.1754098281854306E-2</v>
      </c>
      <c r="T60" s="17">
        <v>4.2394898419123202E-2</v>
      </c>
      <c r="U60" s="17">
        <v>8.1082569766050105E-2</v>
      </c>
      <c r="V60" s="17"/>
      <c r="W60" s="17">
        <v>6.1666213350289698E-2</v>
      </c>
      <c r="X60" s="17">
        <v>6.1515770582961697E-2</v>
      </c>
      <c r="Y60" s="17">
        <v>5.6152889968270503E-2</v>
      </c>
      <c r="Z60" s="17">
        <v>0.117046052470927</v>
      </c>
      <c r="AA60" s="17">
        <v>4.3761074575209398E-2</v>
      </c>
      <c r="AB60" s="17">
        <v>9.5831559319067394E-2</v>
      </c>
      <c r="AC60" s="17">
        <v>8.37643251014768E-2</v>
      </c>
      <c r="AD60" s="17">
        <v>4.3078438113984499E-2</v>
      </c>
      <c r="AE60" s="17">
        <v>6.0751614500994998E-2</v>
      </c>
      <c r="AF60" s="17">
        <v>8.3363516866894402E-2</v>
      </c>
      <c r="AG60" s="17"/>
      <c r="AH60" s="17">
        <v>6.3599244000428906E-2</v>
      </c>
      <c r="AI60" s="17">
        <v>0.15694845094443199</v>
      </c>
      <c r="AJ60" s="17">
        <v>7.7948714453820303E-2</v>
      </c>
      <c r="AK60" s="17">
        <v>4.5245543868235198E-2</v>
      </c>
      <c r="AL60" s="17">
        <v>6.2431589686989898E-2</v>
      </c>
      <c r="AM60" s="17">
        <v>7.38892084333789E-2</v>
      </c>
      <c r="AN60" s="17">
        <v>9.87432129690404E-2</v>
      </c>
      <c r="AO60" s="17"/>
      <c r="AP60" s="17">
        <v>9.1570027527972803E-2</v>
      </c>
      <c r="AQ60" s="17">
        <v>2.69253316247717E-2</v>
      </c>
      <c r="AR60" s="17"/>
      <c r="AS60" s="17">
        <v>0.102181500767509</v>
      </c>
      <c r="AT60" s="17">
        <v>0.119375763484035</v>
      </c>
      <c r="AU60" s="17">
        <v>7.8532547752835399E-2</v>
      </c>
      <c r="AV60" s="17"/>
      <c r="AW60" s="17">
        <v>0.126539085536474</v>
      </c>
      <c r="AX60" s="17">
        <v>5.7727348086559299E-2</v>
      </c>
      <c r="AY60" s="17"/>
      <c r="AZ60" s="17">
        <v>5.5087404701650002E-2</v>
      </c>
      <c r="BA60" s="17">
        <v>7.2864529667334296E-2</v>
      </c>
      <c r="BB60" s="17"/>
      <c r="BC60" s="17">
        <v>5.42201429706414E-2</v>
      </c>
      <c r="BD60" s="17">
        <v>8.1082569766050105E-2</v>
      </c>
      <c r="BE60" s="17"/>
      <c r="BF60" s="17">
        <v>9.9149844524079794E-2</v>
      </c>
      <c r="BG60" s="17">
        <v>5.0465963743292402E-2</v>
      </c>
      <c r="BH60" s="17"/>
      <c r="BI60" s="17">
        <v>2.66407217802563E-2</v>
      </c>
      <c r="BJ60" s="17">
        <v>3.8679431592020898E-2</v>
      </c>
      <c r="BK60" s="17">
        <v>0.10619624548965501</v>
      </c>
      <c r="BL60" s="17">
        <v>0.105395225260821</v>
      </c>
    </row>
    <row r="61" spans="2:64" x14ac:dyDescent="0.25">
      <c r="B61" t="s">
        <v>119</v>
      </c>
      <c r="C61" s="17">
        <v>3.8310546445580601E-2</v>
      </c>
      <c r="D61" s="17">
        <v>4.9347534163955202E-2</v>
      </c>
      <c r="E61" s="17">
        <v>0</v>
      </c>
      <c r="F61" s="17">
        <v>5.9403722205859197E-2</v>
      </c>
      <c r="G61" s="17">
        <v>2.6058450375958799E-2</v>
      </c>
      <c r="H61" s="17">
        <v>3.61587189983422E-2</v>
      </c>
      <c r="I61" s="17">
        <v>1.2390583727458699E-2</v>
      </c>
      <c r="J61" s="17">
        <v>8.9355731447604503E-2</v>
      </c>
      <c r="K61" s="17">
        <v>5.8320042748290002E-2</v>
      </c>
      <c r="L61" s="17">
        <v>9.1807553492337397E-3</v>
      </c>
      <c r="M61" s="17">
        <v>4.4605047168407803E-2</v>
      </c>
      <c r="N61" s="17">
        <v>5.4330162894729597E-2</v>
      </c>
      <c r="O61" s="17">
        <v>9.6869515620677908E-3</v>
      </c>
      <c r="P61" s="17">
        <v>0</v>
      </c>
      <c r="Q61" s="17"/>
      <c r="R61" s="17">
        <v>3.6208469599954898E-2</v>
      </c>
      <c r="S61" s="17">
        <v>3.6222900807531898E-2</v>
      </c>
      <c r="T61" s="17">
        <v>3.8493394565997902E-2</v>
      </c>
      <c r="U61" s="17">
        <v>4.0037234602784501E-2</v>
      </c>
      <c r="V61" s="17"/>
      <c r="W61" s="17">
        <v>5.6727469726370099E-2</v>
      </c>
      <c r="X61" s="17">
        <v>9.3920818894508706E-2</v>
      </c>
      <c r="Y61" s="17">
        <v>0</v>
      </c>
      <c r="Z61" s="17">
        <v>2.4709819865173899E-2</v>
      </c>
      <c r="AA61" s="17">
        <v>0</v>
      </c>
      <c r="AB61" s="17">
        <v>3.3839382364094998E-2</v>
      </c>
      <c r="AC61" s="17">
        <v>4.2295944891580603E-2</v>
      </c>
      <c r="AD61" s="17">
        <v>1.51001462464439E-2</v>
      </c>
      <c r="AE61" s="17">
        <v>2.4300645800398001E-2</v>
      </c>
      <c r="AF61" s="17">
        <v>5.2684747096369798E-2</v>
      </c>
      <c r="AG61" s="17"/>
      <c r="AH61" s="17">
        <v>2.5698927299100699E-2</v>
      </c>
      <c r="AI61" s="17">
        <v>0.19774157507426901</v>
      </c>
      <c r="AJ61" s="17">
        <v>3.0046908532044201E-2</v>
      </c>
      <c r="AK61" s="17">
        <v>2.0567825408172001E-2</v>
      </c>
      <c r="AL61" s="17">
        <v>2.6127262704543901E-2</v>
      </c>
      <c r="AM61" s="17">
        <v>5.8373669660213998E-2</v>
      </c>
      <c r="AN61" s="17">
        <v>4.1070180246952602E-2</v>
      </c>
      <c r="AO61" s="17"/>
      <c r="AP61" s="17">
        <v>4.9974521844588997E-2</v>
      </c>
      <c r="AQ61" s="17">
        <v>1.93865675931734E-2</v>
      </c>
      <c r="AR61" s="17"/>
      <c r="AS61" s="17">
        <v>3.7615460376342301E-2</v>
      </c>
      <c r="AT61" s="17">
        <v>5.3616957912968201E-2</v>
      </c>
      <c r="AU61" s="17">
        <v>6.0240630014209498E-2</v>
      </c>
      <c r="AV61" s="17"/>
      <c r="AW61" s="17">
        <v>4.6828307769887403E-2</v>
      </c>
      <c r="AX61" s="17">
        <v>3.6997304002991997E-2</v>
      </c>
      <c r="AY61" s="17"/>
      <c r="AZ61" s="17">
        <v>3.04195312181503E-2</v>
      </c>
      <c r="BA61" s="17">
        <v>4.2275544278989399E-2</v>
      </c>
      <c r="BB61" s="17"/>
      <c r="BC61" s="17">
        <v>3.6762343870181298E-2</v>
      </c>
      <c r="BD61" s="17">
        <v>4.0037234602784501E-2</v>
      </c>
      <c r="BE61" s="17"/>
      <c r="BF61" s="17">
        <v>5.5183032723049898E-2</v>
      </c>
      <c r="BG61" s="17">
        <v>2.9697298356097E-2</v>
      </c>
      <c r="BH61" s="17"/>
      <c r="BI61" s="17">
        <v>9.8342058541512796E-3</v>
      </c>
      <c r="BJ61" s="17">
        <v>3.0901616960814501E-2</v>
      </c>
      <c r="BK61" s="17">
        <v>4.6255887182626E-2</v>
      </c>
      <c r="BL61" s="17">
        <v>8.4487701643910798E-2</v>
      </c>
    </row>
    <row r="62" spans="2:64" x14ac:dyDescent="0.25">
      <c r="B62" t="s">
        <v>120</v>
      </c>
      <c r="C62" s="17">
        <v>3.6993764650851003E-2</v>
      </c>
      <c r="D62" s="17">
        <v>5.2708119085594599E-2</v>
      </c>
      <c r="E62" s="17">
        <v>0</v>
      </c>
      <c r="F62" s="17">
        <v>0</v>
      </c>
      <c r="G62" s="17">
        <v>7.3689869233566199E-2</v>
      </c>
      <c r="H62" s="17">
        <v>6.5154363519938904E-2</v>
      </c>
      <c r="I62" s="17">
        <v>5.5183050620278298E-2</v>
      </c>
      <c r="J62" s="17">
        <v>8.0098174580713902E-2</v>
      </c>
      <c r="K62" s="17">
        <v>2.6550416871431601E-2</v>
      </c>
      <c r="L62" s="17">
        <v>2.9275972326011101E-2</v>
      </c>
      <c r="M62" s="17">
        <v>2.423128721363E-2</v>
      </c>
      <c r="N62" s="17">
        <v>1.5186208607878501E-2</v>
      </c>
      <c r="O62" s="17">
        <v>1.15210597379176E-2</v>
      </c>
      <c r="P62" s="17">
        <v>0</v>
      </c>
      <c r="Q62" s="17"/>
      <c r="R62" s="17">
        <v>7.8690949272761296E-2</v>
      </c>
      <c r="S62" s="17">
        <v>3.12071435636147E-2</v>
      </c>
      <c r="T62" s="17">
        <v>2.5223781539308002E-2</v>
      </c>
      <c r="U62" s="17">
        <v>1.9950439696199199E-2</v>
      </c>
      <c r="V62" s="17"/>
      <c r="W62" s="17">
        <v>7.8320635319046802E-2</v>
      </c>
      <c r="X62" s="17">
        <v>4.4664870797752998E-2</v>
      </c>
      <c r="Y62" s="17">
        <v>5.3347378226312199E-2</v>
      </c>
      <c r="Z62" s="17">
        <v>0.10253081255716</v>
      </c>
      <c r="AA62" s="17">
        <v>3.92469657493816E-2</v>
      </c>
      <c r="AB62" s="17">
        <v>2.0889877011113001E-2</v>
      </c>
      <c r="AC62" s="17">
        <v>0</v>
      </c>
      <c r="AD62" s="17">
        <v>1.33577630124707E-2</v>
      </c>
      <c r="AE62" s="17">
        <v>2.4300645800398001E-2</v>
      </c>
      <c r="AF62" s="17">
        <v>1.4552991053364699E-2</v>
      </c>
      <c r="AG62" s="17"/>
      <c r="AH62" s="17">
        <v>9.3512605269427798E-2</v>
      </c>
      <c r="AI62" s="17">
        <v>6.1919452327093401E-2</v>
      </c>
      <c r="AJ62" s="17">
        <v>3.3475993521592702E-2</v>
      </c>
      <c r="AK62" s="17">
        <v>3.6438541724373302E-2</v>
      </c>
      <c r="AL62" s="17">
        <v>9.2608834158308794E-3</v>
      </c>
      <c r="AM62" s="17">
        <v>4.2755741359124702E-2</v>
      </c>
      <c r="AN62" s="17">
        <v>3.5775414188376202E-2</v>
      </c>
      <c r="AO62" s="17"/>
      <c r="AP62" s="17">
        <v>3.3274613664552102E-2</v>
      </c>
      <c r="AQ62" s="17">
        <v>4.3027825269635701E-2</v>
      </c>
      <c r="AR62" s="17"/>
      <c r="AS62" s="17">
        <v>1.4380331116878401E-2</v>
      </c>
      <c r="AT62" s="17">
        <v>6.4749041376891595E-2</v>
      </c>
      <c r="AU62" s="17">
        <v>3.2662732969658097E-2</v>
      </c>
      <c r="AV62" s="17"/>
      <c r="AW62" s="17">
        <v>6.8788467214071697E-2</v>
      </c>
      <c r="AX62" s="17">
        <v>3.2091754455243399E-2</v>
      </c>
      <c r="AY62" s="17"/>
      <c r="AZ62" s="17">
        <v>4.12923430280163E-2</v>
      </c>
      <c r="BA62" s="17">
        <v>3.4833858293941297E-2</v>
      </c>
      <c r="BB62" s="17"/>
      <c r="BC62" s="17">
        <v>5.2275342553654E-2</v>
      </c>
      <c r="BD62" s="17">
        <v>1.9950439696199199E-2</v>
      </c>
      <c r="BE62" s="17"/>
      <c r="BF62" s="17">
        <v>4.7405982143499302E-2</v>
      </c>
      <c r="BG62" s="17">
        <v>3.16784239861145E-2</v>
      </c>
      <c r="BH62" s="17"/>
      <c r="BI62" s="17">
        <v>3.56795500167729E-2</v>
      </c>
      <c r="BJ62" s="17">
        <v>3.2079477906566699E-2</v>
      </c>
      <c r="BK62" s="17">
        <v>3.7051723307543E-2</v>
      </c>
      <c r="BL62" s="17">
        <v>5.10241275812576E-2</v>
      </c>
    </row>
    <row r="63" spans="2:64" x14ac:dyDescent="0.25">
      <c r="B63" t="s">
        <v>121</v>
      </c>
      <c r="C63" s="17">
        <v>0.34709567474712699</v>
      </c>
      <c r="D63" s="17">
        <v>0.32490232819342801</v>
      </c>
      <c r="E63" s="17">
        <v>0.40306779621932698</v>
      </c>
      <c r="F63" s="17">
        <v>0.32949005282261501</v>
      </c>
      <c r="G63" s="17">
        <v>0.49547219258542602</v>
      </c>
      <c r="H63" s="17">
        <v>0.299743142003913</v>
      </c>
      <c r="I63" s="17">
        <v>0.35347008988495099</v>
      </c>
      <c r="J63" s="17">
        <v>0.338988449560848</v>
      </c>
      <c r="K63" s="17">
        <v>0.43836113895807599</v>
      </c>
      <c r="L63" s="17">
        <v>0.37376926611780198</v>
      </c>
      <c r="M63" s="17">
        <v>0.31883633438203801</v>
      </c>
      <c r="N63" s="17">
        <v>0.26590123152803402</v>
      </c>
      <c r="O63" s="17">
        <v>0.42161254092753903</v>
      </c>
      <c r="P63" s="17">
        <v>0.296060964267926</v>
      </c>
      <c r="Q63" s="17"/>
      <c r="R63" s="17">
        <v>0.44354845824995798</v>
      </c>
      <c r="S63" s="17">
        <v>0.365133618519209</v>
      </c>
      <c r="T63" s="17">
        <v>0.38369263606839499</v>
      </c>
      <c r="U63" s="17">
        <v>0.28054357609398201</v>
      </c>
      <c r="V63" s="17"/>
      <c r="W63" s="17">
        <v>0.471321928763131</v>
      </c>
      <c r="X63" s="17">
        <v>0.42335716948337399</v>
      </c>
      <c r="Y63" s="17">
        <v>0.21736159250471601</v>
      </c>
      <c r="Z63" s="17">
        <v>0.34902433835889302</v>
      </c>
      <c r="AA63" s="17">
        <v>0.31732523853504302</v>
      </c>
      <c r="AB63" s="17">
        <v>0.35885429195834501</v>
      </c>
      <c r="AC63" s="17">
        <v>0.26616418875405001</v>
      </c>
      <c r="AD63" s="17">
        <v>0.24653598646143299</v>
      </c>
      <c r="AE63" s="17">
        <v>0.30982663978429498</v>
      </c>
      <c r="AF63" s="17">
        <v>0.24137060472604999</v>
      </c>
      <c r="AG63" s="17"/>
      <c r="AH63" s="17">
        <v>0.38204901989169499</v>
      </c>
      <c r="AI63" s="17">
        <v>0.25429730851238602</v>
      </c>
      <c r="AJ63" s="17">
        <v>0.26885535993586201</v>
      </c>
      <c r="AK63" s="17">
        <v>0.51220181330794101</v>
      </c>
      <c r="AL63" s="17">
        <v>0.25811266545546202</v>
      </c>
      <c r="AM63" s="17">
        <v>0.27104236425836298</v>
      </c>
      <c r="AN63" s="17">
        <v>0.19464847834723401</v>
      </c>
      <c r="AO63" s="17"/>
      <c r="AP63" s="17">
        <v>0.26537008594108502</v>
      </c>
      <c r="AQ63" s="17">
        <v>0.47968968848257598</v>
      </c>
      <c r="AR63" s="17"/>
      <c r="AS63" s="17">
        <v>0.22865421058149701</v>
      </c>
      <c r="AT63" s="17">
        <v>0.22299737536273101</v>
      </c>
      <c r="AU63" s="17">
        <v>0.29084576749195201</v>
      </c>
      <c r="AV63" s="17"/>
      <c r="AW63" s="17">
        <v>0.148354614135674</v>
      </c>
      <c r="AX63" s="17">
        <v>0.37773696486349301</v>
      </c>
      <c r="AY63" s="17"/>
      <c r="AZ63" s="17">
        <v>0.40627519150848301</v>
      </c>
      <c r="BA63" s="17">
        <v>0.31735974736920403</v>
      </c>
      <c r="BB63" s="17"/>
      <c r="BC63" s="17">
        <v>0.40676836671709898</v>
      </c>
      <c r="BD63" s="17">
        <v>0.28054357609398201</v>
      </c>
      <c r="BE63" s="17"/>
      <c r="BF63" s="17">
        <v>0.24553970993455501</v>
      </c>
      <c r="BG63" s="17">
        <v>0.39893905488166098</v>
      </c>
      <c r="BH63" s="17"/>
      <c r="BI63" s="17">
        <v>0.50457471614631599</v>
      </c>
      <c r="BJ63" s="17">
        <v>0.400584033973093</v>
      </c>
      <c r="BK63" s="17">
        <v>0.27189370772774502</v>
      </c>
      <c r="BL63" s="17">
        <v>0.14833722184046499</v>
      </c>
    </row>
    <row r="64" spans="2:64" x14ac:dyDescent="0.25">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row>
    <row r="65" spans="2:64" x14ac:dyDescent="0.25">
      <c r="B65" s="6" t="s">
        <v>141</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row>
    <row r="66" spans="2:64" x14ac:dyDescent="0.25">
      <c r="B66" s="24" t="s">
        <v>82</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row>
    <row r="67" spans="2:64" x14ac:dyDescent="0.25">
      <c r="B67" t="s">
        <v>123</v>
      </c>
      <c r="C67" s="17">
        <v>1.5470460271394501E-2</v>
      </c>
      <c r="D67" s="17">
        <v>8.0304310831781599E-3</v>
      </c>
      <c r="E67" s="17">
        <v>0</v>
      </c>
      <c r="F67" s="17">
        <v>6.2404643832189702E-2</v>
      </c>
      <c r="G67" s="17">
        <v>3.0979363449151399E-2</v>
      </c>
      <c r="H67" s="17">
        <v>0</v>
      </c>
      <c r="I67" s="17">
        <v>1.4736592249589901E-2</v>
      </c>
      <c r="J67" s="17">
        <v>1.6048043475982599E-2</v>
      </c>
      <c r="K67" s="17">
        <v>3.1769625876858401E-2</v>
      </c>
      <c r="L67" s="17">
        <v>9.1807553492337397E-3</v>
      </c>
      <c r="M67" s="17">
        <v>2.6612947604328901E-2</v>
      </c>
      <c r="N67" s="17">
        <v>8.8951471101066104E-3</v>
      </c>
      <c r="O67" s="17">
        <v>2.12080112999854E-2</v>
      </c>
      <c r="P67" s="17">
        <v>0</v>
      </c>
      <c r="Q67" s="17"/>
      <c r="R67" s="17">
        <v>3.1707105880584403E-2</v>
      </c>
      <c r="S67" s="17">
        <v>1.8454950533823899E-2</v>
      </c>
      <c r="T67" s="17">
        <v>6.40449696017049E-3</v>
      </c>
      <c r="U67" s="17">
        <v>8.3696687029838398E-3</v>
      </c>
      <c r="V67" s="17"/>
      <c r="W67" s="17">
        <v>2.7123203792405501E-2</v>
      </c>
      <c r="X67" s="17">
        <v>0</v>
      </c>
      <c r="Y67" s="17">
        <v>0</v>
      </c>
      <c r="Z67" s="17">
        <v>1.3919959081668499E-2</v>
      </c>
      <c r="AA67" s="17">
        <v>1.9446738516572099E-2</v>
      </c>
      <c r="AB67" s="17">
        <v>0</v>
      </c>
      <c r="AC67" s="17">
        <v>2.46110777889871E-2</v>
      </c>
      <c r="AD67" s="17">
        <v>1.2037357848593701E-2</v>
      </c>
      <c r="AE67" s="17">
        <v>0</v>
      </c>
      <c r="AF67" s="17">
        <v>1.32845047091438E-2</v>
      </c>
      <c r="AG67" s="17"/>
      <c r="AH67" s="17">
        <v>9.2948691377484193E-3</v>
      </c>
      <c r="AI67" s="17">
        <v>0</v>
      </c>
      <c r="AJ67" s="17">
        <v>0</v>
      </c>
      <c r="AK67" s="17">
        <v>2.8905830954768001E-2</v>
      </c>
      <c r="AL67" s="17">
        <v>0</v>
      </c>
      <c r="AM67" s="17">
        <v>2.27204118206863E-2</v>
      </c>
      <c r="AN67" s="17">
        <v>1.89370538751766E-2</v>
      </c>
      <c r="AO67" s="17"/>
      <c r="AP67" s="17">
        <v>9.87463004988221E-3</v>
      </c>
      <c r="AQ67" s="17">
        <v>2.45493008168369E-2</v>
      </c>
      <c r="AR67" s="17"/>
      <c r="AS67" s="17">
        <v>1.4581366828491199E-2</v>
      </c>
      <c r="AT67" s="17">
        <v>5.7414746053884597E-3</v>
      </c>
      <c r="AU67" s="17">
        <v>6.5705925935162701E-3</v>
      </c>
      <c r="AV67" s="17"/>
      <c r="AW67" s="17">
        <v>1.5483952573405201E-2</v>
      </c>
      <c r="AX67" s="17">
        <v>1.54683800694525E-2</v>
      </c>
      <c r="AY67" s="17"/>
      <c r="AZ67" s="17">
        <v>3.2371866217902397E-2</v>
      </c>
      <c r="BA67" s="17">
        <v>6.9780120846879004E-3</v>
      </c>
      <c r="BB67" s="17"/>
      <c r="BC67" s="17">
        <v>2.18372519515952E-2</v>
      </c>
      <c r="BD67" s="17">
        <v>8.3696687029838398E-3</v>
      </c>
      <c r="BE67" s="17"/>
      <c r="BF67" s="17">
        <v>2.3345401067134701E-3</v>
      </c>
      <c r="BG67" s="17">
        <v>2.2176225942286399E-2</v>
      </c>
      <c r="BH67" s="17"/>
      <c r="BI67" s="17">
        <v>4.4897860329421203E-2</v>
      </c>
      <c r="BJ67" s="17">
        <v>9.4314398859211696E-3</v>
      </c>
      <c r="BK67" s="17">
        <v>7.0620505051351397E-3</v>
      </c>
      <c r="BL67" s="17">
        <v>0</v>
      </c>
    </row>
    <row r="68" spans="2:64" x14ac:dyDescent="0.25">
      <c r="B68" t="s">
        <v>124</v>
      </c>
      <c r="C68" s="17">
        <v>4.6020570319449099E-3</v>
      </c>
      <c r="D68" s="17">
        <v>1.1003916749892199E-2</v>
      </c>
      <c r="E68" s="17">
        <v>0</v>
      </c>
      <c r="F68" s="17">
        <v>0</v>
      </c>
      <c r="G68" s="17">
        <v>0</v>
      </c>
      <c r="H68" s="17">
        <v>1.5981811147603098E-2</v>
      </c>
      <c r="I68" s="17">
        <v>0</v>
      </c>
      <c r="J68" s="17">
        <v>0</v>
      </c>
      <c r="K68" s="17">
        <v>0</v>
      </c>
      <c r="L68" s="17">
        <v>0</v>
      </c>
      <c r="M68" s="17">
        <v>1.01868799773889E-2</v>
      </c>
      <c r="N68" s="17">
        <v>0</v>
      </c>
      <c r="O68" s="17">
        <v>0</v>
      </c>
      <c r="P68" s="17">
        <v>0</v>
      </c>
      <c r="Q68" s="17"/>
      <c r="R68" s="17">
        <v>0</v>
      </c>
      <c r="S68" s="17">
        <v>6.9972279181047901E-3</v>
      </c>
      <c r="T68" s="17">
        <v>0</v>
      </c>
      <c r="U68" s="17">
        <v>7.5075183757197898E-3</v>
      </c>
      <c r="V68" s="17"/>
      <c r="W68" s="17">
        <v>6.3126643360257697E-3</v>
      </c>
      <c r="X68" s="17">
        <v>0</v>
      </c>
      <c r="Y68" s="17">
        <v>0</v>
      </c>
      <c r="Z68" s="17">
        <v>1.0479823694402301E-2</v>
      </c>
      <c r="AA68" s="17">
        <v>0</v>
      </c>
      <c r="AB68" s="17">
        <v>0</v>
      </c>
      <c r="AC68" s="17">
        <v>1.4886883331178101E-2</v>
      </c>
      <c r="AD68" s="17">
        <v>0</v>
      </c>
      <c r="AE68" s="17">
        <v>1.31617542809357E-2</v>
      </c>
      <c r="AF68" s="17">
        <v>3.9307742464401302E-3</v>
      </c>
      <c r="AG68" s="17"/>
      <c r="AH68" s="17">
        <v>0</v>
      </c>
      <c r="AI68" s="17">
        <v>2.2487502263933298E-2</v>
      </c>
      <c r="AJ68" s="17">
        <v>1.0045917503900799E-2</v>
      </c>
      <c r="AK68" s="17">
        <v>0</v>
      </c>
      <c r="AL68" s="17">
        <v>5.41918792006828E-3</v>
      </c>
      <c r="AM68" s="17">
        <v>4.9768322511301701E-3</v>
      </c>
      <c r="AN68" s="17">
        <v>0</v>
      </c>
      <c r="AO68" s="17"/>
      <c r="AP68" s="17">
        <v>5.7367424546586002E-3</v>
      </c>
      <c r="AQ68" s="17">
        <v>2.7611098240663801E-3</v>
      </c>
      <c r="AR68" s="17"/>
      <c r="AS68" s="17">
        <v>4.8386776260412601E-3</v>
      </c>
      <c r="AT68" s="17">
        <v>6.8517324269092E-3</v>
      </c>
      <c r="AU68" s="17">
        <v>3.11808513929159E-3</v>
      </c>
      <c r="AV68" s="17"/>
      <c r="AW68" s="17">
        <v>7.0485704081416998E-3</v>
      </c>
      <c r="AX68" s="17">
        <v>4.22486106698942E-3</v>
      </c>
      <c r="AY68" s="17"/>
      <c r="AZ68" s="17">
        <v>5.7473652277916596E-3</v>
      </c>
      <c r="BA68" s="17">
        <v>4.0265741081087101E-3</v>
      </c>
      <c r="BB68" s="17"/>
      <c r="BC68" s="17">
        <v>1.99692957080595E-3</v>
      </c>
      <c r="BD68" s="17">
        <v>7.5075183757197898E-3</v>
      </c>
      <c r="BE68" s="17"/>
      <c r="BF68" s="17">
        <v>0</v>
      </c>
      <c r="BG68" s="17">
        <v>6.9513645546320502E-3</v>
      </c>
      <c r="BH68" s="17"/>
      <c r="BI68" s="17">
        <v>0</v>
      </c>
      <c r="BJ68" s="17">
        <v>2.87893524305557E-3</v>
      </c>
      <c r="BK68" s="17">
        <v>1.1468733973727999E-2</v>
      </c>
      <c r="BL68" s="17">
        <v>0</v>
      </c>
    </row>
    <row r="69" spans="2:64" x14ac:dyDescent="0.25">
      <c r="B69" t="s">
        <v>115</v>
      </c>
      <c r="C69" s="17">
        <v>0.11807529623855401</v>
      </c>
      <c r="D69" s="17">
        <v>0.10302473206833</v>
      </c>
      <c r="E69" s="17">
        <v>2.98806992655649E-2</v>
      </c>
      <c r="F69" s="17">
        <v>0.13277514150286801</v>
      </c>
      <c r="G69" s="17">
        <v>0.158163439675953</v>
      </c>
      <c r="H69" s="17">
        <v>0.17378634641716401</v>
      </c>
      <c r="I69" s="17">
        <v>0.13242343235799101</v>
      </c>
      <c r="J69" s="17">
        <v>0.10307874746498701</v>
      </c>
      <c r="K69" s="17">
        <v>1.8777688919824301E-2</v>
      </c>
      <c r="L69" s="17">
        <v>0.124371530633467</v>
      </c>
      <c r="M69" s="17">
        <v>0.152674056110081</v>
      </c>
      <c r="N69" s="17">
        <v>0.178176697292067</v>
      </c>
      <c r="O69" s="17">
        <v>5.6582986775365503E-2</v>
      </c>
      <c r="P69" s="17">
        <v>0</v>
      </c>
      <c r="Q69" s="17"/>
      <c r="R69" s="17">
        <v>2.7163024937518598E-2</v>
      </c>
      <c r="S69" s="17">
        <v>0.16256005017476899</v>
      </c>
      <c r="T69" s="17">
        <v>0.17299857810241301</v>
      </c>
      <c r="U69" s="17">
        <v>0.137239562551006</v>
      </c>
      <c r="V69" s="17"/>
      <c r="W69" s="17">
        <v>6.6126945332319206E-2</v>
      </c>
      <c r="X69" s="17">
        <v>6.3000157182316302E-2</v>
      </c>
      <c r="Y69" s="17">
        <v>7.8983441759951104E-2</v>
      </c>
      <c r="Z69" s="17">
        <v>0.17647614339463299</v>
      </c>
      <c r="AA69" s="17">
        <v>0.106046222321325</v>
      </c>
      <c r="AB69" s="17">
        <v>0.1126728212384</v>
      </c>
      <c r="AC69" s="17">
        <v>8.6281185610345104E-2</v>
      </c>
      <c r="AD69" s="17">
        <v>0.19145819290602001</v>
      </c>
      <c r="AE69" s="17">
        <v>0.149609633611374</v>
      </c>
      <c r="AF69" s="17">
        <v>0.166704757149361</v>
      </c>
      <c r="AG69" s="17"/>
      <c r="AH69" s="17">
        <v>0.10460254048353</v>
      </c>
      <c r="AI69" s="17">
        <v>0.15921295122175999</v>
      </c>
      <c r="AJ69" s="17">
        <v>0.190720150666154</v>
      </c>
      <c r="AK69" s="17">
        <v>4.7249945956933E-2</v>
      </c>
      <c r="AL69" s="17">
        <v>0.155215846184483</v>
      </c>
      <c r="AM69" s="17">
        <v>0.13808528717381699</v>
      </c>
      <c r="AN69" s="17">
        <v>0.16451710323709101</v>
      </c>
      <c r="AO69" s="17"/>
      <c r="AP69" s="17">
        <v>0.145868831565687</v>
      </c>
      <c r="AQ69" s="17">
        <v>7.2982242046325599E-2</v>
      </c>
      <c r="AR69" s="17"/>
      <c r="AS69" s="17">
        <v>0.14407311133526601</v>
      </c>
      <c r="AT69" s="17">
        <v>0.116440417750729</v>
      </c>
      <c r="AU69" s="17">
        <v>0.160235421695645</v>
      </c>
      <c r="AV69" s="17"/>
      <c r="AW69" s="17">
        <v>0.126986746800762</v>
      </c>
      <c r="AX69" s="17">
        <v>0.116701355990906</v>
      </c>
      <c r="AY69" s="17"/>
      <c r="AZ69" s="17">
        <v>9.6566767888875402E-2</v>
      </c>
      <c r="BA69" s="17">
        <v>0.12888268487592899</v>
      </c>
      <c r="BB69" s="17"/>
      <c r="BC69" s="17">
        <v>0.10089201601694101</v>
      </c>
      <c r="BD69" s="17">
        <v>0.137239562551006</v>
      </c>
      <c r="BE69" s="17"/>
      <c r="BF69" s="17">
        <v>0.11184796481055</v>
      </c>
      <c r="BG69" s="17">
        <v>0.121254291298486</v>
      </c>
      <c r="BH69" s="17"/>
      <c r="BI69" s="17">
        <v>4.6687045652386301E-2</v>
      </c>
      <c r="BJ69" s="17">
        <v>0.12838963427803399</v>
      </c>
      <c r="BK69" s="17">
        <v>0.121638324410489</v>
      </c>
      <c r="BL69" s="17">
        <v>0.20995454613008199</v>
      </c>
    </row>
    <row r="70" spans="2:64" x14ac:dyDescent="0.25">
      <c r="B70" t="s">
        <v>125</v>
      </c>
      <c r="C70" s="17">
        <v>1.14925425859961E-2</v>
      </c>
      <c r="D70" s="17">
        <v>1.8339861249820299E-2</v>
      </c>
      <c r="E70" s="17">
        <v>0</v>
      </c>
      <c r="F70" s="17">
        <v>0</v>
      </c>
      <c r="G70" s="17">
        <v>6.1958726898302799E-2</v>
      </c>
      <c r="H70" s="17">
        <v>1.1230004696724799E-2</v>
      </c>
      <c r="I70" s="17">
        <v>1.2390583727458699E-2</v>
      </c>
      <c r="J70" s="17">
        <v>0</v>
      </c>
      <c r="K70" s="17">
        <v>2.2323693135606702E-2</v>
      </c>
      <c r="L70" s="17">
        <v>1.0914461627543601E-2</v>
      </c>
      <c r="M70" s="17">
        <v>0</v>
      </c>
      <c r="N70" s="17">
        <v>7.4790740741914399E-3</v>
      </c>
      <c r="O70" s="17">
        <v>0</v>
      </c>
      <c r="P70" s="17">
        <v>0</v>
      </c>
      <c r="Q70" s="17"/>
      <c r="R70" s="17">
        <v>0</v>
      </c>
      <c r="S70" s="17">
        <v>0</v>
      </c>
      <c r="T70" s="17">
        <v>0</v>
      </c>
      <c r="U70" s="17">
        <v>2.4310010722737301E-2</v>
      </c>
      <c r="V70" s="17"/>
      <c r="W70" s="17">
        <v>0</v>
      </c>
      <c r="X70" s="17">
        <v>0</v>
      </c>
      <c r="Y70" s="17">
        <v>0</v>
      </c>
      <c r="Z70" s="17">
        <v>1.16454351232116E-2</v>
      </c>
      <c r="AA70" s="17">
        <v>1.2614637041393401E-2</v>
      </c>
      <c r="AB70" s="17">
        <v>0</v>
      </c>
      <c r="AC70" s="17">
        <v>3.6798906633162001E-2</v>
      </c>
      <c r="AD70" s="17">
        <v>0</v>
      </c>
      <c r="AE70" s="17">
        <v>1.41146011840488E-2</v>
      </c>
      <c r="AF70" s="17">
        <v>2.9390844678308901E-2</v>
      </c>
      <c r="AG70" s="17"/>
      <c r="AH70" s="17">
        <v>0</v>
      </c>
      <c r="AI70" s="17">
        <v>0</v>
      </c>
      <c r="AJ70" s="17">
        <v>0</v>
      </c>
      <c r="AK70" s="17">
        <v>5.9185436424367601E-3</v>
      </c>
      <c r="AL70" s="17">
        <v>3.2997853411105303E-2</v>
      </c>
      <c r="AM70" s="17">
        <v>2.0092679859513601E-2</v>
      </c>
      <c r="AN70" s="17">
        <v>0</v>
      </c>
      <c r="AO70" s="17"/>
      <c r="AP70" s="17">
        <v>1.02781970190867E-2</v>
      </c>
      <c r="AQ70" s="17">
        <v>1.34627327691528E-2</v>
      </c>
      <c r="AR70" s="17"/>
      <c r="AS70" s="17">
        <v>4.8386776260412601E-3</v>
      </c>
      <c r="AT70" s="17">
        <v>2.7062209007352098E-2</v>
      </c>
      <c r="AU70" s="17">
        <v>3.11808513929159E-3</v>
      </c>
      <c r="AV70" s="17"/>
      <c r="AW70" s="17">
        <v>2.0280805150672002E-2</v>
      </c>
      <c r="AX70" s="17">
        <v>1.0137595087806499E-2</v>
      </c>
      <c r="AY70" s="17"/>
      <c r="AZ70" s="17">
        <v>9.7474827868713008E-3</v>
      </c>
      <c r="BA70" s="17">
        <v>1.23693826532471E-2</v>
      </c>
      <c r="BB70" s="17"/>
      <c r="BC70" s="17">
        <v>0</v>
      </c>
      <c r="BD70" s="17">
        <v>2.4310010722737301E-2</v>
      </c>
      <c r="BE70" s="17"/>
      <c r="BF70" s="17">
        <v>1.0799126474911099E-2</v>
      </c>
      <c r="BG70" s="17">
        <v>1.1846525093126401E-2</v>
      </c>
      <c r="BH70" s="17"/>
      <c r="BI70" s="17">
        <v>5.5636902700192999E-3</v>
      </c>
      <c r="BJ70" s="17">
        <v>3.1991429030279002E-3</v>
      </c>
      <c r="BK70" s="17">
        <v>2.1809856917580899E-2</v>
      </c>
      <c r="BL70" s="17">
        <v>1.55632583191486E-2</v>
      </c>
    </row>
    <row r="71" spans="2:64" x14ac:dyDescent="0.25">
      <c r="B71" t="s">
        <v>126</v>
      </c>
      <c r="C71" s="17">
        <v>5.8735909351368904E-3</v>
      </c>
      <c r="D71" s="17">
        <v>1.0421278161252901E-2</v>
      </c>
      <c r="E71" s="17">
        <v>0</v>
      </c>
      <c r="F71" s="17">
        <v>3.7335989810023E-2</v>
      </c>
      <c r="G71" s="17">
        <v>0</v>
      </c>
      <c r="H71" s="17">
        <v>0</v>
      </c>
      <c r="I71" s="17">
        <v>0</v>
      </c>
      <c r="J71" s="17">
        <v>0</v>
      </c>
      <c r="K71" s="17">
        <v>0</v>
      </c>
      <c r="L71" s="17">
        <v>0</v>
      </c>
      <c r="M71" s="17">
        <v>0</v>
      </c>
      <c r="N71" s="17">
        <v>7.4790740741914399E-3</v>
      </c>
      <c r="O71" s="17">
        <v>0</v>
      </c>
      <c r="P71" s="17">
        <v>0.35196951786603697</v>
      </c>
      <c r="Q71" s="17"/>
      <c r="R71" s="17">
        <v>0</v>
      </c>
      <c r="S71" s="17">
        <v>9.2712115113810604E-3</v>
      </c>
      <c r="T71" s="17">
        <v>5.76345995523547E-3</v>
      </c>
      <c r="U71" s="17">
        <v>7.9268281094122001E-3</v>
      </c>
      <c r="V71" s="17"/>
      <c r="W71" s="17">
        <v>0</v>
      </c>
      <c r="X71" s="17">
        <v>0</v>
      </c>
      <c r="Y71" s="17">
        <v>0</v>
      </c>
      <c r="Z71" s="17">
        <v>0</v>
      </c>
      <c r="AA71" s="17">
        <v>2.0246172892429502E-2</v>
      </c>
      <c r="AB71" s="17">
        <v>1.2347127209131E-2</v>
      </c>
      <c r="AC71" s="17">
        <v>0</v>
      </c>
      <c r="AD71" s="17">
        <v>0</v>
      </c>
      <c r="AE71" s="17">
        <v>0</v>
      </c>
      <c r="AF71" s="17">
        <v>1.6946748451212901E-2</v>
      </c>
      <c r="AG71" s="17"/>
      <c r="AH71" s="17">
        <v>6.5737634954770802E-3</v>
      </c>
      <c r="AI71" s="17">
        <v>0</v>
      </c>
      <c r="AJ71" s="17">
        <v>0</v>
      </c>
      <c r="AK71" s="17">
        <v>1.28451137630647E-2</v>
      </c>
      <c r="AL71" s="17">
        <v>8.0292768796643502E-3</v>
      </c>
      <c r="AM71" s="17">
        <v>5.5581681920377898E-3</v>
      </c>
      <c r="AN71" s="17">
        <v>0</v>
      </c>
      <c r="AO71" s="17"/>
      <c r="AP71" s="17">
        <v>6.6839398122243996E-3</v>
      </c>
      <c r="AQ71" s="17">
        <v>4.5588569367798802E-3</v>
      </c>
      <c r="AR71" s="17"/>
      <c r="AS71" s="17">
        <v>1.76157949344544E-2</v>
      </c>
      <c r="AT71" s="17">
        <v>0</v>
      </c>
      <c r="AU71" s="17">
        <v>0</v>
      </c>
      <c r="AV71" s="17"/>
      <c r="AW71" s="17">
        <v>1.5916756805752E-2</v>
      </c>
      <c r="AX71" s="17">
        <v>4.3251662755244601E-3</v>
      </c>
      <c r="AY71" s="17"/>
      <c r="AZ71" s="17">
        <v>0</v>
      </c>
      <c r="BA71" s="17">
        <v>8.8248937347046395E-3</v>
      </c>
      <c r="BB71" s="17"/>
      <c r="BC71" s="17">
        <v>4.0325943036048804E-3</v>
      </c>
      <c r="BD71" s="17">
        <v>7.9268281094122001E-3</v>
      </c>
      <c r="BE71" s="17"/>
      <c r="BF71" s="17">
        <v>9.1634838470280502E-3</v>
      </c>
      <c r="BG71" s="17">
        <v>4.19413105163461E-3</v>
      </c>
      <c r="BH71" s="17"/>
      <c r="BI71" s="17">
        <v>4.51510103102037E-3</v>
      </c>
      <c r="BJ71" s="17">
        <v>8.9730896229936897E-3</v>
      </c>
      <c r="BK71" s="17">
        <v>6.5324532837668396E-3</v>
      </c>
      <c r="BL71" s="17">
        <v>0</v>
      </c>
    </row>
    <row r="72" spans="2:64" x14ac:dyDescent="0.25">
      <c r="B72" t="s">
        <v>127</v>
      </c>
      <c r="C72" s="17">
        <v>4.9357175045681399E-2</v>
      </c>
      <c r="D72" s="17">
        <v>5.8930012166944899E-2</v>
      </c>
      <c r="E72" s="17">
        <v>3.5538251538014001E-2</v>
      </c>
      <c r="F72" s="17">
        <v>6.8538311726117795E-2</v>
      </c>
      <c r="G72" s="17">
        <v>0</v>
      </c>
      <c r="H72" s="17">
        <v>2.7211815844328E-2</v>
      </c>
      <c r="I72" s="17">
        <v>2.7127175977048602E-2</v>
      </c>
      <c r="J72" s="17">
        <v>3.63374241226012E-2</v>
      </c>
      <c r="K72" s="17">
        <v>9.1648696852113701E-2</v>
      </c>
      <c r="L72" s="17">
        <v>7.1255935566396603E-2</v>
      </c>
      <c r="M72" s="17">
        <v>9.8542367378877893E-2</v>
      </c>
      <c r="N72" s="17">
        <v>3.1560429792176499E-2</v>
      </c>
      <c r="O72" s="17">
        <v>2.3472790004868901E-2</v>
      </c>
      <c r="P72" s="17">
        <v>0</v>
      </c>
      <c r="Q72" s="17"/>
      <c r="R72" s="17">
        <v>4.45235812089236E-2</v>
      </c>
      <c r="S72" s="17">
        <v>8.6536684680521198E-2</v>
      </c>
      <c r="T72" s="17">
        <v>5.61175807397368E-2</v>
      </c>
      <c r="U72" s="17">
        <v>3.8264543154505302E-2</v>
      </c>
      <c r="V72" s="17"/>
      <c r="W72" s="17">
        <v>6.0251105092987998E-2</v>
      </c>
      <c r="X72" s="17">
        <v>1.7176374046983099E-2</v>
      </c>
      <c r="Y72" s="17">
        <v>4.4682067712735203E-2</v>
      </c>
      <c r="Z72" s="17">
        <v>4.5761058931406799E-2</v>
      </c>
      <c r="AA72" s="17">
        <v>7.6164169392907793E-2</v>
      </c>
      <c r="AB72" s="17">
        <v>0.102791248774776</v>
      </c>
      <c r="AC72" s="17">
        <v>3.78365192595186E-2</v>
      </c>
      <c r="AD72" s="17">
        <v>3.58768772737399E-2</v>
      </c>
      <c r="AE72" s="17">
        <v>0.100124445365475</v>
      </c>
      <c r="AF72" s="17">
        <v>3.6287779888418102E-2</v>
      </c>
      <c r="AG72" s="17"/>
      <c r="AH72" s="17">
        <v>5.1860526597326803E-2</v>
      </c>
      <c r="AI72" s="17">
        <v>0</v>
      </c>
      <c r="AJ72" s="17">
        <v>5.5721703853610097E-2</v>
      </c>
      <c r="AK72" s="17">
        <v>5.8157090218888902E-2</v>
      </c>
      <c r="AL72" s="17">
        <v>3.1778756696079498E-2</v>
      </c>
      <c r="AM72" s="17">
        <v>8.0846246692048804E-2</v>
      </c>
      <c r="AN72" s="17">
        <v>4.5835212125899603E-2</v>
      </c>
      <c r="AO72" s="17"/>
      <c r="AP72" s="17">
        <v>4.6056015862624297E-2</v>
      </c>
      <c r="AQ72" s="17">
        <v>5.4713073393505E-2</v>
      </c>
      <c r="AR72" s="17"/>
      <c r="AS72" s="17">
        <v>4.4261348191061201E-2</v>
      </c>
      <c r="AT72" s="17">
        <v>4.3383313927567703E-2</v>
      </c>
      <c r="AU72" s="17">
        <v>5.2306184313109502E-2</v>
      </c>
      <c r="AV72" s="17"/>
      <c r="AW72" s="17">
        <v>1.3013828493631601E-2</v>
      </c>
      <c r="AX72" s="17">
        <v>5.4960481287858201E-2</v>
      </c>
      <c r="AY72" s="17"/>
      <c r="AZ72" s="17">
        <v>4.0584752349508903E-2</v>
      </c>
      <c r="BA72" s="17">
        <v>5.376505362424E-2</v>
      </c>
      <c r="BB72" s="17"/>
      <c r="BC72" s="17">
        <v>5.93031755381416E-2</v>
      </c>
      <c r="BD72" s="17">
        <v>3.8264543154505302E-2</v>
      </c>
      <c r="BE72" s="17"/>
      <c r="BF72" s="17">
        <v>5.5298153443496499E-2</v>
      </c>
      <c r="BG72" s="17">
        <v>4.6324360557458998E-2</v>
      </c>
      <c r="BH72" s="17"/>
      <c r="BI72" s="17">
        <v>6.3082296924791198E-2</v>
      </c>
      <c r="BJ72" s="17">
        <v>3.1839093139970298E-2</v>
      </c>
      <c r="BK72" s="17">
        <v>5.0370178527770898E-2</v>
      </c>
      <c r="BL72" s="17">
        <v>6.4060651173659097E-2</v>
      </c>
    </row>
    <row r="73" spans="2:64" x14ac:dyDescent="0.25">
      <c r="B73" t="s">
        <v>128</v>
      </c>
      <c r="C73" s="17">
        <v>0.13682429891012901</v>
      </c>
      <c r="D73" s="17">
        <v>9.8480439303505807E-2</v>
      </c>
      <c r="E73" s="17">
        <v>2.98806992655649E-2</v>
      </c>
      <c r="F73" s="17">
        <v>0.154177066810983</v>
      </c>
      <c r="G73" s="17">
        <v>7.5067175474883702E-2</v>
      </c>
      <c r="H73" s="17">
        <v>0.23854184378714699</v>
      </c>
      <c r="I73" s="17">
        <v>0.10709139405224399</v>
      </c>
      <c r="J73" s="17">
        <v>0.19908292272248501</v>
      </c>
      <c r="K73" s="17">
        <v>8.06437358838967E-2</v>
      </c>
      <c r="L73" s="17">
        <v>0.207084956027766</v>
      </c>
      <c r="M73" s="17">
        <v>0.18354624114731599</v>
      </c>
      <c r="N73" s="17">
        <v>0.13926080346471201</v>
      </c>
      <c r="O73" s="17">
        <v>0.12686607183974699</v>
      </c>
      <c r="P73" s="17">
        <v>0</v>
      </c>
      <c r="Q73" s="17"/>
      <c r="R73" s="17">
        <v>0.17111857231380401</v>
      </c>
      <c r="S73" s="17">
        <v>0.18699046349932399</v>
      </c>
      <c r="T73" s="17">
        <v>0.102569193730009</v>
      </c>
      <c r="U73" s="17">
        <v>0.111919003656528</v>
      </c>
      <c r="V73" s="17"/>
      <c r="W73" s="17">
        <v>0.14253062557229301</v>
      </c>
      <c r="X73" s="17">
        <v>0.18332470457313199</v>
      </c>
      <c r="Y73" s="17">
        <v>0.29310962357451398</v>
      </c>
      <c r="Z73" s="17">
        <v>0.109210481835958</v>
      </c>
      <c r="AA73" s="17">
        <v>0.20173513245305699</v>
      </c>
      <c r="AB73" s="17">
        <v>0.14151150996843201</v>
      </c>
      <c r="AC73" s="17">
        <v>0.15336075918082201</v>
      </c>
      <c r="AD73" s="17">
        <v>0.12112422082700899</v>
      </c>
      <c r="AE73" s="17">
        <v>0.144941823169803</v>
      </c>
      <c r="AF73" s="17">
        <v>0.101678275207109</v>
      </c>
      <c r="AG73" s="17"/>
      <c r="AH73" s="17">
        <v>0.178793076464487</v>
      </c>
      <c r="AI73" s="17">
        <v>0.18125986853758599</v>
      </c>
      <c r="AJ73" s="17">
        <v>0.123568498448096</v>
      </c>
      <c r="AK73" s="17">
        <v>0.116223119701031</v>
      </c>
      <c r="AL73" s="17">
        <v>0.10946119960256399</v>
      </c>
      <c r="AM73" s="17">
        <v>0.114262053268541</v>
      </c>
      <c r="AN73" s="17">
        <v>0.23868802136473999</v>
      </c>
      <c r="AO73" s="17"/>
      <c r="AP73" s="17">
        <v>0.126634985216347</v>
      </c>
      <c r="AQ73" s="17">
        <v>0.15335574297319399</v>
      </c>
      <c r="AR73" s="17"/>
      <c r="AS73" s="17">
        <v>0.13117851216439799</v>
      </c>
      <c r="AT73" s="17">
        <v>0.123758295239942</v>
      </c>
      <c r="AU73" s="17">
        <v>0.13285399558129399</v>
      </c>
      <c r="AV73" s="17"/>
      <c r="AW73" s="17">
        <v>0.15079690357423201</v>
      </c>
      <c r="AX73" s="17">
        <v>0.134670045370992</v>
      </c>
      <c r="AY73" s="17"/>
      <c r="AZ73" s="17">
        <v>0.13850349644940199</v>
      </c>
      <c r="BA73" s="17">
        <v>0.135980552647678</v>
      </c>
      <c r="BB73" s="17"/>
      <c r="BC73" s="17">
        <v>0.15915516513622499</v>
      </c>
      <c r="BD73" s="17">
        <v>0.111919003656528</v>
      </c>
      <c r="BE73" s="17"/>
      <c r="BF73" s="17">
        <v>0.14597008059909</v>
      </c>
      <c r="BG73" s="17">
        <v>0.132155462002289</v>
      </c>
      <c r="BH73" s="17"/>
      <c r="BI73" s="17">
        <v>0.14897724132337301</v>
      </c>
      <c r="BJ73" s="17">
        <v>0.128162369288089</v>
      </c>
      <c r="BK73" s="17">
        <v>0.13057409058644801</v>
      </c>
      <c r="BL73" s="17">
        <v>0.143543665736686</v>
      </c>
    </row>
    <row r="74" spans="2:64" x14ac:dyDescent="0.25">
      <c r="B74" t="s">
        <v>129</v>
      </c>
      <c r="C74" s="17">
        <v>4.7385385845089403E-2</v>
      </c>
      <c r="D74" s="17">
        <v>6.5571470083623004E-2</v>
      </c>
      <c r="E74" s="17">
        <v>9.7539267359408405E-2</v>
      </c>
      <c r="F74" s="17">
        <v>0.111873787963871</v>
      </c>
      <c r="G74" s="17">
        <v>2.6058450375958799E-2</v>
      </c>
      <c r="H74" s="17">
        <v>5.6150023483624197E-2</v>
      </c>
      <c r="I74" s="17">
        <v>3.5203570475596302E-2</v>
      </c>
      <c r="J74" s="17">
        <v>3.2585442202739803E-2</v>
      </c>
      <c r="K74" s="17">
        <v>6.3425075191037697E-2</v>
      </c>
      <c r="L74" s="17">
        <v>2.6447212433964501E-2</v>
      </c>
      <c r="M74" s="17">
        <v>1.01868799773889E-2</v>
      </c>
      <c r="N74" s="17">
        <v>5.0205553825996597E-2</v>
      </c>
      <c r="O74" s="17">
        <v>2.7522132089162099E-2</v>
      </c>
      <c r="P74" s="17">
        <v>0</v>
      </c>
      <c r="Q74" s="17"/>
      <c r="R74" s="17">
        <v>1.25106405567062E-2</v>
      </c>
      <c r="S74" s="17">
        <v>4.4018121291666101E-2</v>
      </c>
      <c r="T74" s="17">
        <v>7.11484266586251E-2</v>
      </c>
      <c r="U74" s="17">
        <v>6.0517365614771598E-2</v>
      </c>
      <c r="V74" s="17"/>
      <c r="W74" s="17">
        <v>2.10145294543874E-2</v>
      </c>
      <c r="X74" s="17">
        <v>4.4626050540225698E-2</v>
      </c>
      <c r="Y74" s="17">
        <v>1.60416809343557E-2</v>
      </c>
      <c r="Z74" s="17">
        <v>1.6636487785561899E-2</v>
      </c>
      <c r="AA74" s="17">
        <v>2.97885344123319E-2</v>
      </c>
      <c r="AB74" s="17">
        <v>4.1704678087710403E-2</v>
      </c>
      <c r="AC74" s="17">
        <v>4.4851582930177901E-2</v>
      </c>
      <c r="AD74" s="17">
        <v>7.5555112621606302E-2</v>
      </c>
      <c r="AE74" s="17">
        <v>6.7772065779616003E-2</v>
      </c>
      <c r="AF74" s="17">
        <v>7.7043963733139001E-2</v>
      </c>
      <c r="AG74" s="17"/>
      <c r="AH74" s="17">
        <v>3.0034229973080299E-2</v>
      </c>
      <c r="AI74" s="17">
        <v>9.4885186430532398E-2</v>
      </c>
      <c r="AJ74" s="17">
        <v>3.3385892953128E-2</v>
      </c>
      <c r="AK74" s="17">
        <v>3.08938512816095E-2</v>
      </c>
      <c r="AL74" s="17">
        <v>7.2557071777275897E-2</v>
      </c>
      <c r="AM74" s="17">
        <v>5.2259441776759903E-2</v>
      </c>
      <c r="AN74" s="17">
        <v>5.0769092666502598E-2</v>
      </c>
      <c r="AO74" s="17"/>
      <c r="AP74" s="17">
        <v>6.3505731070029603E-2</v>
      </c>
      <c r="AQ74" s="17">
        <v>2.1231260712400401E-2</v>
      </c>
      <c r="AR74" s="17"/>
      <c r="AS74" s="17">
        <v>8.71397380234748E-2</v>
      </c>
      <c r="AT74" s="17">
        <v>4.6506448375834002E-2</v>
      </c>
      <c r="AU74" s="17">
        <v>5.3811352557148001E-2</v>
      </c>
      <c r="AV74" s="17"/>
      <c r="AW74" s="17">
        <v>2.5213395953765001E-2</v>
      </c>
      <c r="AX74" s="17">
        <v>5.0803795571932001E-2</v>
      </c>
      <c r="AY74" s="17"/>
      <c r="AZ74" s="17">
        <v>3.5463900694650802E-2</v>
      </c>
      <c r="BA74" s="17">
        <v>5.3375573600422901E-2</v>
      </c>
      <c r="BB74" s="17"/>
      <c r="BC74" s="17">
        <v>3.5610842297842303E-2</v>
      </c>
      <c r="BD74" s="17">
        <v>6.0517365614771598E-2</v>
      </c>
      <c r="BE74" s="17"/>
      <c r="BF74" s="17">
        <v>5.2431313893544898E-2</v>
      </c>
      <c r="BG74" s="17">
        <v>4.4809486276507798E-2</v>
      </c>
      <c r="BH74" s="17"/>
      <c r="BI74" s="17">
        <v>2.3796762614968499E-2</v>
      </c>
      <c r="BJ74" s="17">
        <v>6.1548560960165602E-2</v>
      </c>
      <c r="BK74" s="17">
        <v>5.37741516244854E-2</v>
      </c>
      <c r="BL74" s="17">
        <v>4.2216026017185201E-2</v>
      </c>
    </row>
    <row r="75" spans="2:64" x14ac:dyDescent="0.25">
      <c r="B75" t="s">
        <v>130</v>
      </c>
      <c r="C75" s="17">
        <v>2.1135708685454599E-2</v>
      </c>
      <c r="D75" s="17">
        <v>5.2200191697756703E-3</v>
      </c>
      <c r="E75" s="17">
        <v>2.98806992655649E-2</v>
      </c>
      <c r="F75" s="17">
        <v>0</v>
      </c>
      <c r="G75" s="17">
        <v>7.3689869233566199E-2</v>
      </c>
      <c r="H75" s="17">
        <v>1.1230004696724799E-2</v>
      </c>
      <c r="I75" s="17">
        <v>0</v>
      </c>
      <c r="J75" s="17">
        <v>1.9086548165213098E-2</v>
      </c>
      <c r="K75" s="17">
        <v>0</v>
      </c>
      <c r="L75" s="17">
        <v>5.1923936488146201E-2</v>
      </c>
      <c r="M75" s="17">
        <v>1.01868799773889E-2</v>
      </c>
      <c r="N75" s="17">
        <v>2.1249209646154801E-2</v>
      </c>
      <c r="O75" s="17">
        <v>5.6201861042771799E-2</v>
      </c>
      <c r="P75" s="17">
        <v>0</v>
      </c>
      <c r="Q75" s="17"/>
      <c r="R75" s="17">
        <v>4.4017500760278203E-2</v>
      </c>
      <c r="S75" s="17">
        <v>1.7860031822299099E-2</v>
      </c>
      <c r="T75" s="17">
        <v>6.4366806399791298E-3</v>
      </c>
      <c r="U75" s="17">
        <v>1.4026035638304599E-2</v>
      </c>
      <c r="V75" s="17"/>
      <c r="W75" s="17">
        <v>3.5791715899348202E-2</v>
      </c>
      <c r="X75" s="17">
        <v>5.3832421157312002E-2</v>
      </c>
      <c r="Y75" s="17">
        <v>0</v>
      </c>
      <c r="Z75" s="17">
        <v>1.49142024128415E-2</v>
      </c>
      <c r="AA75" s="17">
        <v>2.5921674881689501E-2</v>
      </c>
      <c r="AB75" s="17">
        <v>3.6988224588287003E-2</v>
      </c>
      <c r="AC75" s="17">
        <v>0</v>
      </c>
      <c r="AD75" s="17">
        <v>1.39501632714803E-2</v>
      </c>
      <c r="AE75" s="17">
        <v>1.3569582991578301E-2</v>
      </c>
      <c r="AF75" s="17">
        <v>8.9989134754994895E-3</v>
      </c>
      <c r="AG75" s="17"/>
      <c r="AH75" s="17">
        <v>0.11323557264378301</v>
      </c>
      <c r="AI75" s="17">
        <v>0</v>
      </c>
      <c r="AJ75" s="17">
        <v>0</v>
      </c>
      <c r="AK75" s="17">
        <v>5.60749997535504E-3</v>
      </c>
      <c r="AL75" s="17">
        <v>5.58710629743632E-3</v>
      </c>
      <c r="AM75" s="17">
        <v>1.9254043807470402E-2</v>
      </c>
      <c r="AN75" s="17">
        <v>6.8844007969300998E-3</v>
      </c>
      <c r="AO75" s="17"/>
      <c r="AP75" s="17">
        <v>1.6493474426269E-2</v>
      </c>
      <c r="AQ75" s="17">
        <v>2.8667406922422398E-2</v>
      </c>
      <c r="AR75" s="17"/>
      <c r="AS75" s="17">
        <v>1.06453404273361E-2</v>
      </c>
      <c r="AT75" s="17">
        <v>7.4165556111697303E-3</v>
      </c>
      <c r="AU75" s="17">
        <v>2.6088937311334801E-2</v>
      </c>
      <c r="AV75" s="17"/>
      <c r="AW75" s="17">
        <v>7.0485704081416998E-3</v>
      </c>
      <c r="AX75" s="17">
        <v>2.33076206674903E-2</v>
      </c>
      <c r="AY75" s="17"/>
      <c r="AZ75" s="17">
        <v>2.2224482840091299E-2</v>
      </c>
      <c r="BA75" s="17">
        <v>2.0588632417093099E-2</v>
      </c>
      <c r="BB75" s="17"/>
      <c r="BC75" s="17">
        <v>2.75104637771145E-2</v>
      </c>
      <c r="BD75" s="17">
        <v>1.4026035638304599E-2</v>
      </c>
      <c r="BE75" s="17"/>
      <c r="BF75" s="17">
        <v>1.6045144323029201E-2</v>
      </c>
      <c r="BG75" s="17">
        <v>2.3734394679207901E-2</v>
      </c>
      <c r="BH75" s="17"/>
      <c r="BI75" s="17">
        <v>4.7922347684930103E-2</v>
      </c>
      <c r="BJ75" s="17">
        <v>1.70764172579379E-2</v>
      </c>
      <c r="BK75" s="17">
        <v>9.8379394492739396E-3</v>
      </c>
      <c r="BL75" s="17">
        <v>1.27347560100183E-2</v>
      </c>
    </row>
    <row r="76" spans="2:64" x14ac:dyDescent="0.25">
      <c r="B76" t="s">
        <v>131</v>
      </c>
      <c r="C76" s="17">
        <v>7.1056370213867001E-2</v>
      </c>
      <c r="D76" s="17">
        <v>0.10370045847328099</v>
      </c>
      <c r="E76" s="17">
        <v>7.2404963993597901E-2</v>
      </c>
      <c r="F76" s="17">
        <v>8.4472376228025794E-2</v>
      </c>
      <c r="G76" s="17">
        <v>0</v>
      </c>
      <c r="H76" s="17">
        <v>2.7211815844328E-2</v>
      </c>
      <c r="I76" s="17">
        <v>9.0008793280523303E-2</v>
      </c>
      <c r="J76" s="17">
        <v>0.13128080969789199</v>
      </c>
      <c r="K76" s="17">
        <v>6.9325003716507003E-2</v>
      </c>
      <c r="L76" s="17">
        <v>4.5724369004667399E-2</v>
      </c>
      <c r="M76" s="17">
        <v>2.03737599547777E-2</v>
      </c>
      <c r="N76" s="17">
        <v>6.2037297428416703E-2</v>
      </c>
      <c r="O76" s="17">
        <v>7.7840542871790999E-2</v>
      </c>
      <c r="P76" s="17">
        <v>0.296060964267926</v>
      </c>
      <c r="Q76" s="17"/>
      <c r="R76" s="17">
        <v>4.66874757455744E-2</v>
      </c>
      <c r="S76" s="17">
        <v>8.6607426078319505E-2</v>
      </c>
      <c r="T76" s="17">
        <v>8.0206931396223896E-2</v>
      </c>
      <c r="U76" s="17">
        <v>7.6533951414299098E-2</v>
      </c>
      <c r="V76" s="17"/>
      <c r="W76" s="17">
        <v>7.4397512858656895E-2</v>
      </c>
      <c r="X76" s="17">
        <v>6.19133616340777E-2</v>
      </c>
      <c r="Y76" s="17">
        <v>3.4152703819564499E-2</v>
      </c>
      <c r="Z76" s="17">
        <v>9.9408414790560701E-2</v>
      </c>
      <c r="AA76" s="17">
        <v>5.2243835307154103E-2</v>
      </c>
      <c r="AB76" s="17">
        <v>9.3584743024732103E-2</v>
      </c>
      <c r="AC76" s="17">
        <v>0.18809969129711601</v>
      </c>
      <c r="AD76" s="17">
        <v>7.3468077478494404E-2</v>
      </c>
      <c r="AE76" s="17">
        <v>8.6361646537451903E-2</v>
      </c>
      <c r="AF76" s="17">
        <v>5.2636893575594999E-2</v>
      </c>
      <c r="AG76" s="17"/>
      <c r="AH76" s="17">
        <v>6.5960690417781506E-2</v>
      </c>
      <c r="AI76" s="17">
        <v>9.2043437790485599E-2</v>
      </c>
      <c r="AJ76" s="17">
        <v>4.0321254321717299E-2</v>
      </c>
      <c r="AK76" s="17">
        <v>6.3119058342851503E-2</v>
      </c>
      <c r="AL76" s="17">
        <v>9.2331724776663904E-2</v>
      </c>
      <c r="AM76" s="17">
        <v>9.1748441572427106E-2</v>
      </c>
      <c r="AN76" s="17">
        <v>7.8202876892115997E-2</v>
      </c>
      <c r="AO76" s="17"/>
      <c r="AP76" s="17">
        <v>9.8823204975578005E-2</v>
      </c>
      <c r="AQ76" s="17">
        <v>2.6006635809113901E-2</v>
      </c>
      <c r="AR76" s="17"/>
      <c r="AS76" s="17">
        <v>0.12308704374811</v>
      </c>
      <c r="AT76" s="17">
        <v>0.13643319522424899</v>
      </c>
      <c r="AU76" s="17">
        <v>7.2749585927287794E-2</v>
      </c>
      <c r="AV76" s="17"/>
      <c r="AW76" s="17">
        <v>0.19760989428353301</v>
      </c>
      <c r="AX76" s="17">
        <v>5.1544734146631098E-2</v>
      </c>
      <c r="AY76" s="17"/>
      <c r="AZ76" s="17">
        <v>4.53623495566607E-2</v>
      </c>
      <c r="BA76" s="17">
        <v>8.3966842859166696E-2</v>
      </c>
      <c r="BB76" s="17"/>
      <c r="BC76" s="17">
        <v>6.6144999688687603E-2</v>
      </c>
      <c r="BD76" s="17">
        <v>7.6533951414299098E-2</v>
      </c>
      <c r="BE76" s="17"/>
      <c r="BF76" s="17">
        <v>0.108283049056436</v>
      </c>
      <c r="BG76" s="17">
        <v>5.2052495198319101E-2</v>
      </c>
      <c r="BH76" s="17"/>
      <c r="BI76" s="17">
        <v>2.3926846698000302E-2</v>
      </c>
      <c r="BJ76" s="17">
        <v>5.1732441756360201E-2</v>
      </c>
      <c r="BK76" s="17">
        <v>0.112375277307909</v>
      </c>
      <c r="BL76" s="17">
        <v>9.6768151559677704E-2</v>
      </c>
    </row>
    <row r="77" spans="2:64" x14ac:dyDescent="0.25">
      <c r="B77" t="s">
        <v>132</v>
      </c>
      <c r="C77" s="17">
        <v>9.44007926600164E-2</v>
      </c>
      <c r="D77" s="17">
        <v>0.13021506438129299</v>
      </c>
      <c r="E77" s="17">
        <v>9.5299650069143801E-2</v>
      </c>
      <c r="F77" s="17">
        <v>7.4537798153847701E-2</v>
      </c>
      <c r="G77" s="17">
        <v>6.1958726898302799E-2</v>
      </c>
      <c r="H77" s="17">
        <v>3.5816280882892702E-2</v>
      </c>
      <c r="I77" s="17">
        <v>0.127180544462899</v>
      </c>
      <c r="J77" s="17">
        <v>0.118413313710339</v>
      </c>
      <c r="K77" s="17">
        <v>8.06437358838967E-2</v>
      </c>
      <c r="L77" s="17">
        <v>6.5486769765261799E-2</v>
      </c>
      <c r="M77" s="17">
        <v>4.3439810266667801E-2</v>
      </c>
      <c r="N77" s="17">
        <v>0.100183047192498</v>
      </c>
      <c r="O77" s="17">
        <v>0.106556467182746</v>
      </c>
      <c r="P77" s="17">
        <v>0</v>
      </c>
      <c r="Q77" s="17"/>
      <c r="R77" s="17">
        <v>2.9205238150002401E-2</v>
      </c>
      <c r="S77" s="17">
        <v>3.5202726463135298E-2</v>
      </c>
      <c r="T77" s="17">
        <v>9.1248839489000297E-2</v>
      </c>
      <c r="U77" s="17">
        <v>0.14855479607497701</v>
      </c>
      <c r="V77" s="17"/>
      <c r="W77" s="17">
        <v>3.8486512938557198E-2</v>
      </c>
      <c r="X77" s="17">
        <v>0</v>
      </c>
      <c r="Y77" s="17">
        <v>0</v>
      </c>
      <c r="Z77" s="17">
        <v>9.8085456490283093E-2</v>
      </c>
      <c r="AA77" s="17">
        <v>4.62454692248477E-2</v>
      </c>
      <c r="AB77" s="17">
        <v>9.3124097577763701E-2</v>
      </c>
      <c r="AC77" s="17">
        <v>4.6603447368110298E-2</v>
      </c>
      <c r="AD77" s="17">
        <v>9.8229276656738904E-2</v>
      </c>
      <c r="AE77" s="17">
        <v>0.111848258205781</v>
      </c>
      <c r="AF77" s="17">
        <v>0.22150392360186399</v>
      </c>
      <c r="AG77" s="17"/>
      <c r="AH77" s="17">
        <v>7.9114290268374292E-3</v>
      </c>
      <c r="AI77" s="17">
        <v>6.1128989302217197E-2</v>
      </c>
      <c r="AJ77" s="17">
        <v>0.11518999436876</v>
      </c>
      <c r="AK77" s="17">
        <v>5.99193983818255E-2</v>
      </c>
      <c r="AL77" s="17">
        <v>0.13785489178702201</v>
      </c>
      <c r="AM77" s="17">
        <v>0.140886799975596</v>
      </c>
      <c r="AN77" s="17">
        <v>0.108203891603118</v>
      </c>
      <c r="AO77" s="17"/>
      <c r="AP77" s="17">
        <v>0.12295554102470101</v>
      </c>
      <c r="AQ77" s="17">
        <v>4.8072723909541801E-2</v>
      </c>
      <c r="AR77" s="17"/>
      <c r="AS77" s="17">
        <v>0.107401985319793</v>
      </c>
      <c r="AT77" s="17">
        <v>0.17576125805831899</v>
      </c>
      <c r="AU77" s="17">
        <v>0.110752119702602</v>
      </c>
      <c r="AV77" s="17"/>
      <c r="AW77" s="17">
        <v>0.11774310716672801</v>
      </c>
      <c r="AX77" s="17">
        <v>9.0801945856104405E-2</v>
      </c>
      <c r="AY77" s="17"/>
      <c r="AZ77" s="17">
        <v>0.10914541216518001</v>
      </c>
      <c r="BA77" s="17">
        <v>8.6992064795800905E-2</v>
      </c>
      <c r="BB77" s="17"/>
      <c r="BC77" s="17">
        <v>4.5844620426234703E-2</v>
      </c>
      <c r="BD77" s="17">
        <v>0.14855479607497701</v>
      </c>
      <c r="BE77" s="17"/>
      <c r="BF77" s="17">
        <v>0.132526587971003</v>
      </c>
      <c r="BG77" s="17">
        <v>7.4937927008680405E-2</v>
      </c>
      <c r="BH77" s="17"/>
      <c r="BI77" s="17">
        <v>3.8169145402939503E-2</v>
      </c>
      <c r="BJ77" s="17">
        <v>7.6005728519881896E-2</v>
      </c>
      <c r="BK77" s="17">
        <v>0.116551518621669</v>
      </c>
      <c r="BL77" s="17">
        <v>0.172913918235651</v>
      </c>
    </row>
    <row r="78" spans="2:64" x14ac:dyDescent="0.25">
      <c r="B78" t="s">
        <v>133</v>
      </c>
      <c r="C78" s="17">
        <v>2.1151147565636099E-2</v>
      </c>
      <c r="D78" s="17">
        <v>1.8339861249820299E-2</v>
      </c>
      <c r="E78" s="17">
        <v>0</v>
      </c>
      <c r="F78" s="17">
        <v>0</v>
      </c>
      <c r="G78" s="17">
        <v>3.0979363449151399E-2</v>
      </c>
      <c r="H78" s="17">
        <v>4.1409798314662398E-2</v>
      </c>
      <c r="I78" s="17">
        <v>0</v>
      </c>
      <c r="J78" s="17">
        <v>0</v>
      </c>
      <c r="K78" s="17">
        <v>3.7555377839648602E-2</v>
      </c>
      <c r="L78" s="17">
        <v>2.8513734928457501E-2</v>
      </c>
      <c r="M78" s="17">
        <v>0</v>
      </c>
      <c r="N78" s="17">
        <v>0</v>
      </c>
      <c r="O78" s="17">
        <v>8.1508759223490504E-2</v>
      </c>
      <c r="P78" s="17">
        <v>0</v>
      </c>
      <c r="Q78" s="17"/>
      <c r="R78" s="17">
        <v>1.9146766348130801E-2</v>
      </c>
      <c r="S78" s="17">
        <v>4.24080677723273E-2</v>
      </c>
      <c r="T78" s="17">
        <v>1.8296047605399102E-2</v>
      </c>
      <c r="U78" s="17">
        <v>1.62110491224867E-2</v>
      </c>
      <c r="V78" s="17"/>
      <c r="W78" s="17">
        <v>0</v>
      </c>
      <c r="X78" s="17">
        <v>3.7184619999869897E-2</v>
      </c>
      <c r="Y78" s="17">
        <v>2.3813773489921201E-2</v>
      </c>
      <c r="Z78" s="17">
        <v>5.85430354414005E-2</v>
      </c>
      <c r="AA78" s="17">
        <v>3.6330152981253701E-2</v>
      </c>
      <c r="AB78" s="17">
        <v>2.4494225117418101E-2</v>
      </c>
      <c r="AC78" s="17">
        <v>1.4886883331178101E-2</v>
      </c>
      <c r="AD78" s="17">
        <v>1.2583753992835499E-2</v>
      </c>
      <c r="AE78" s="17">
        <v>4.4872339962176398E-2</v>
      </c>
      <c r="AF78" s="17">
        <v>8.5397659234535492E-3</v>
      </c>
      <c r="AG78" s="17"/>
      <c r="AH78" s="17">
        <v>0</v>
      </c>
      <c r="AI78" s="17">
        <v>0</v>
      </c>
      <c r="AJ78" s="17">
        <v>1.3276899004901199E-2</v>
      </c>
      <c r="AK78" s="17">
        <v>3.1721456451957702E-2</v>
      </c>
      <c r="AL78" s="17">
        <v>1.2366288739128499E-2</v>
      </c>
      <c r="AM78" s="17">
        <v>3.08781866592709E-2</v>
      </c>
      <c r="AN78" s="17">
        <v>3.0560671016826899E-2</v>
      </c>
      <c r="AO78" s="17"/>
      <c r="AP78" s="17">
        <v>1.7483168999883301E-2</v>
      </c>
      <c r="AQ78" s="17">
        <v>2.7102184535011901E-2</v>
      </c>
      <c r="AR78" s="17"/>
      <c r="AS78" s="17">
        <v>0</v>
      </c>
      <c r="AT78" s="17">
        <v>0</v>
      </c>
      <c r="AU78" s="17">
        <v>3.8801455431764199E-2</v>
      </c>
      <c r="AV78" s="17"/>
      <c r="AW78" s="17">
        <v>0</v>
      </c>
      <c r="AX78" s="17">
        <v>2.4412166938576799E-2</v>
      </c>
      <c r="AY78" s="17"/>
      <c r="AZ78" s="17">
        <v>1.1393948152602E-2</v>
      </c>
      <c r="BA78" s="17">
        <v>2.60538468277456E-2</v>
      </c>
      <c r="BB78" s="17"/>
      <c r="BC78" s="17">
        <v>2.55805942497409E-2</v>
      </c>
      <c r="BD78" s="17">
        <v>1.62110491224867E-2</v>
      </c>
      <c r="BE78" s="17"/>
      <c r="BF78" s="17">
        <v>2.5451750788012598E-2</v>
      </c>
      <c r="BG78" s="17">
        <v>1.8955729422773199E-2</v>
      </c>
      <c r="BH78" s="17"/>
      <c r="BI78" s="17">
        <v>1.55382330198075E-2</v>
      </c>
      <c r="BJ78" s="17">
        <v>3.4419928859347103E-2</v>
      </c>
      <c r="BK78" s="17">
        <v>1.8147570285601301E-2</v>
      </c>
      <c r="BL78" s="17">
        <v>9.2671905267060293E-3</v>
      </c>
    </row>
    <row r="79" spans="2:64" x14ac:dyDescent="0.25">
      <c r="B79" t="s">
        <v>134</v>
      </c>
      <c r="C79" s="17">
        <v>8.13564392584262E-2</v>
      </c>
      <c r="D79" s="17">
        <v>9.0450008220327699E-2</v>
      </c>
      <c r="E79" s="17">
        <v>0.25601825094186598</v>
      </c>
      <c r="F79" s="17">
        <v>2.20677323958362E-2</v>
      </c>
      <c r="G79" s="17">
        <v>2.6058450375958799E-2</v>
      </c>
      <c r="H79" s="17">
        <v>4.4920018786899399E-2</v>
      </c>
      <c r="I79" s="17">
        <v>7.2375321657972502E-2</v>
      </c>
      <c r="J79" s="17">
        <v>0.14182327822684501</v>
      </c>
      <c r="K79" s="17">
        <v>5.0547314796682702E-2</v>
      </c>
      <c r="L79" s="17">
        <v>4.3990662726357599E-2</v>
      </c>
      <c r="M79" s="17">
        <v>7.7857977457686703E-2</v>
      </c>
      <c r="N79" s="17">
        <v>8.3286507074571497E-2</v>
      </c>
      <c r="O79" s="17">
        <v>9.8187213113708705E-2</v>
      </c>
      <c r="P79" s="17">
        <v>0</v>
      </c>
      <c r="Q79" s="17"/>
      <c r="R79" s="17">
        <v>7.6520716532512204E-2</v>
      </c>
      <c r="S79" s="17">
        <v>5.8243239649126997E-2</v>
      </c>
      <c r="T79" s="17">
        <v>9.4194967528417994E-2</v>
      </c>
      <c r="U79" s="17">
        <v>8.7824494982699494E-2</v>
      </c>
      <c r="V79" s="17"/>
      <c r="W79" s="17">
        <v>4.15838357762707E-2</v>
      </c>
      <c r="X79" s="17">
        <v>7.4148223918869702E-2</v>
      </c>
      <c r="Y79" s="17">
        <v>0.13167726622684001</v>
      </c>
      <c r="Z79" s="17">
        <v>4.6302462107441399E-2</v>
      </c>
      <c r="AA79" s="17">
        <v>0.101784545435848</v>
      </c>
      <c r="AB79" s="17">
        <v>0.107547922421869</v>
      </c>
      <c r="AC79" s="17">
        <v>8.4809956648819698E-2</v>
      </c>
      <c r="AD79" s="17">
        <v>0.10319858044203201</v>
      </c>
      <c r="AE79" s="17">
        <v>9.1763058722762497E-2</v>
      </c>
      <c r="AF79" s="17">
        <v>9.2602862152055807E-2</v>
      </c>
      <c r="AG79" s="17"/>
      <c r="AH79" s="17">
        <v>4.2403124322258498E-2</v>
      </c>
      <c r="AI79" s="17">
        <v>8.7929852426339203E-2</v>
      </c>
      <c r="AJ79" s="17">
        <v>0.116791716423006</v>
      </c>
      <c r="AK79" s="17">
        <v>9.7161071924262196E-2</v>
      </c>
      <c r="AL79" s="17">
        <v>7.5275019517235697E-2</v>
      </c>
      <c r="AM79" s="17">
        <v>0.11059209783793</v>
      </c>
      <c r="AN79" s="17">
        <v>4.4389922050154497E-2</v>
      </c>
      <c r="AO79" s="17"/>
      <c r="AP79" s="17">
        <v>9.4293975550133705E-2</v>
      </c>
      <c r="AQ79" s="17">
        <v>6.0366197525977501E-2</v>
      </c>
      <c r="AR79" s="17"/>
      <c r="AS79" s="17">
        <v>8.8533992401470196E-2</v>
      </c>
      <c r="AT79" s="17">
        <v>0.135316281129956</v>
      </c>
      <c r="AU79" s="17">
        <v>8.5514470222376404E-2</v>
      </c>
      <c r="AV79" s="17"/>
      <c r="AW79" s="17">
        <v>0.14029404320026501</v>
      </c>
      <c r="AX79" s="17">
        <v>7.2269619375362304E-2</v>
      </c>
      <c r="AY79" s="17"/>
      <c r="AZ79" s="17">
        <v>4.85116083963981E-2</v>
      </c>
      <c r="BA79" s="17">
        <v>9.7859978974573297E-2</v>
      </c>
      <c r="BB79" s="17"/>
      <c r="BC79" s="17">
        <v>7.5556978314440998E-2</v>
      </c>
      <c r="BD79" s="17">
        <v>8.7824494982699494E-2</v>
      </c>
      <c r="BE79" s="17"/>
      <c r="BF79" s="17">
        <v>8.7206747241823895E-2</v>
      </c>
      <c r="BG79" s="17">
        <v>7.8369911177607499E-2</v>
      </c>
      <c r="BH79" s="17"/>
      <c r="BI79" s="17">
        <v>6.7679443975656506E-2</v>
      </c>
      <c r="BJ79" s="17">
        <v>7.8987509215375507E-2</v>
      </c>
      <c r="BK79" s="17">
        <v>9.3144293410592993E-2</v>
      </c>
      <c r="BL79" s="17">
        <v>7.6851293700509804E-2</v>
      </c>
    </row>
    <row r="80" spans="2:64" x14ac:dyDescent="0.25">
      <c r="B80" t="s">
        <v>135</v>
      </c>
      <c r="C80" s="17">
        <v>2.8205889454840101E-2</v>
      </c>
      <c r="D80" s="17">
        <v>3.3818084827537398E-2</v>
      </c>
      <c r="E80" s="17">
        <v>0</v>
      </c>
      <c r="F80" s="17">
        <v>2.6235032879005801E-2</v>
      </c>
      <c r="G80" s="17">
        <v>0</v>
      </c>
      <c r="H80" s="17">
        <v>3.8784258656502299E-2</v>
      </c>
      <c r="I80" s="17">
        <v>6.5227625825605803E-2</v>
      </c>
      <c r="J80" s="17">
        <v>0</v>
      </c>
      <c r="K80" s="17">
        <v>0</v>
      </c>
      <c r="L80" s="17">
        <v>4.1494719050493997E-2</v>
      </c>
      <c r="M80" s="17">
        <v>3.0871269898580099E-2</v>
      </c>
      <c r="N80" s="17">
        <v>1.4958148148382901E-2</v>
      </c>
      <c r="O80" s="17">
        <v>3.2729071037902902E-2</v>
      </c>
      <c r="P80" s="17">
        <v>0</v>
      </c>
      <c r="Q80" s="17"/>
      <c r="R80" s="17">
        <v>3.51674153386618E-2</v>
      </c>
      <c r="S80" s="17">
        <v>2.4659357458070699E-2</v>
      </c>
      <c r="T80" s="17">
        <v>2.2890427226886601E-2</v>
      </c>
      <c r="U80" s="17">
        <v>2.7080804068782501E-2</v>
      </c>
      <c r="V80" s="17"/>
      <c r="W80" s="17">
        <v>3.01090260714027E-2</v>
      </c>
      <c r="X80" s="17">
        <v>6.1856672247435601E-2</v>
      </c>
      <c r="Y80" s="17">
        <v>1.9258267803746801E-2</v>
      </c>
      <c r="Z80" s="17">
        <v>4.0903207051381903E-2</v>
      </c>
      <c r="AA80" s="17">
        <v>0</v>
      </c>
      <c r="AB80" s="17">
        <v>1.46787754392897E-2</v>
      </c>
      <c r="AC80" s="17">
        <v>3.4497247050101799E-2</v>
      </c>
      <c r="AD80" s="17">
        <v>1.33577630124707E-2</v>
      </c>
      <c r="AE80" s="17">
        <v>6.2493261642727803E-2</v>
      </c>
      <c r="AF80" s="17">
        <v>2.0805691558832499E-2</v>
      </c>
      <c r="AG80" s="17"/>
      <c r="AH80" s="17">
        <v>3.27563579323151E-2</v>
      </c>
      <c r="AI80" s="17">
        <v>3.95010854560474E-2</v>
      </c>
      <c r="AJ80" s="17">
        <v>2.2430493356997701E-2</v>
      </c>
      <c r="AK80" s="17">
        <v>2.82740992345549E-2</v>
      </c>
      <c r="AL80" s="17">
        <v>2.0236210575728299E-2</v>
      </c>
      <c r="AM80" s="17">
        <v>3.5774574002340999E-2</v>
      </c>
      <c r="AN80" s="17">
        <v>2.6197018151719601E-2</v>
      </c>
      <c r="AO80" s="17"/>
      <c r="AP80" s="17">
        <v>3.0458654783273201E-2</v>
      </c>
      <c r="AQ80" s="17">
        <v>2.4550936321251601E-2</v>
      </c>
      <c r="AR80" s="17"/>
      <c r="AS80" s="17">
        <v>4.0830753431498001E-2</v>
      </c>
      <c r="AT80" s="17">
        <v>2.5270488909115801E-2</v>
      </c>
      <c r="AU80" s="17">
        <v>2.4481341471465901E-2</v>
      </c>
      <c r="AV80" s="17"/>
      <c r="AW80" s="17">
        <v>5.8530917750697201E-2</v>
      </c>
      <c r="AX80" s="17">
        <v>2.3530469151951599E-2</v>
      </c>
      <c r="AY80" s="17"/>
      <c r="AZ80" s="17">
        <v>4.2738451771040901E-2</v>
      </c>
      <c r="BA80" s="17">
        <v>2.0903713950563702E-2</v>
      </c>
      <c r="BB80" s="17"/>
      <c r="BC80" s="17">
        <v>2.92146761804403E-2</v>
      </c>
      <c r="BD80" s="17">
        <v>2.7080804068782501E-2</v>
      </c>
      <c r="BE80" s="17"/>
      <c r="BF80" s="17">
        <v>2.87929208953649E-2</v>
      </c>
      <c r="BG80" s="17">
        <v>2.79062153374387E-2</v>
      </c>
      <c r="BH80" s="17"/>
      <c r="BI80" s="17">
        <v>3.9160575034887998E-2</v>
      </c>
      <c r="BJ80" s="17">
        <v>2.51756377394101E-2</v>
      </c>
      <c r="BK80" s="17">
        <v>1.7563057261169E-2</v>
      </c>
      <c r="BL80" s="17">
        <v>3.4295169126236001E-2</v>
      </c>
    </row>
    <row r="81" spans="2:64" x14ac:dyDescent="0.25">
      <c r="B81" t="s">
        <v>136</v>
      </c>
      <c r="C81" s="17">
        <v>3.4381561905832497E-2</v>
      </c>
      <c r="D81" s="17">
        <v>3.3011750249676501E-2</v>
      </c>
      <c r="E81" s="17">
        <v>0</v>
      </c>
      <c r="F81" s="17">
        <v>2.6235032879005801E-2</v>
      </c>
      <c r="G81" s="17">
        <v>0.11407562765022</v>
      </c>
      <c r="H81" s="17">
        <v>1.1230004696724799E-2</v>
      </c>
      <c r="I81" s="17">
        <v>4.5625973496275299E-2</v>
      </c>
      <c r="J81" s="17">
        <v>1.6048043475982599E-2</v>
      </c>
      <c r="K81" s="17">
        <v>6.76517989268626E-2</v>
      </c>
      <c r="L81" s="17">
        <v>3.1009678604320998E-2</v>
      </c>
      <c r="M81" s="17">
        <v>2.3066050311890001E-2</v>
      </c>
      <c r="N81" s="17">
        <v>2.7540271143926601E-2</v>
      </c>
      <c r="O81" s="17">
        <v>4.28466931290045E-2</v>
      </c>
      <c r="P81" s="17">
        <v>0</v>
      </c>
      <c r="Q81" s="17"/>
      <c r="R81" s="17">
        <v>4.8051122299186599E-3</v>
      </c>
      <c r="S81" s="17">
        <v>1.8544357707544801E-2</v>
      </c>
      <c r="T81" s="17">
        <v>6.1138997483336899E-2</v>
      </c>
      <c r="U81" s="17">
        <v>4.7878104927791501E-2</v>
      </c>
      <c r="V81" s="17"/>
      <c r="W81" s="17">
        <v>8.6961868450727408E-3</v>
      </c>
      <c r="X81" s="17">
        <v>3.4926360849530103E-2</v>
      </c>
      <c r="Y81" s="17">
        <v>3.2247044771782703E-2</v>
      </c>
      <c r="Z81" s="17">
        <v>9.1434580138711492E-3</v>
      </c>
      <c r="AA81" s="17">
        <v>4.46760125993588E-2</v>
      </c>
      <c r="AB81" s="17">
        <v>1.33749412041861E-2</v>
      </c>
      <c r="AC81" s="17">
        <v>1.8431410728913598E-2</v>
      </c>
      <c r="AD81" s="17">
        <v>5.4888968331591001E-2</v>
      </c>
      <c r="AE81" s="17">
        <v>0</v>
      </c>
      <c r="AF81" s="17">
        <v>3.9308719763723597E-2</v>
      </c>
      <c r="AG81" s="17"/>
      <c r="AH81" s="17">
        <v>3.2209875604997197E-2</v>
      </c>
      <c r="AI81" s="17">
        <v>3.9297512648783901E-2</v>
      </c>
      <c r="AJ81" s="17">
        <v>1.16699877246136E-2</v>
      </c>
      <c r="AK81" s="17">
        <v>6.3513142372237402E-2</v>
      </c>
      <c r="AL81" s="17">
        <v>2.6948882661344199E-2</v>
      </c>
      <c r="AM81" s="17">
        <v>0</v>
      </c>
      <c r="AN81" s="17">
        <v>1.9993352353757401E-2</v>
      </c>
      <c r="AO81" s="17"/>
      <c r="AP81" s="17">
        <v>2.31209121542407E-2</v>
      </c>
      <c r="AQ81" s="17">
        <v>5.2651173292496002E-2</v>
      </c>
      <c r="AR81" s="17"/>
      <c r="AS81" s="17">
        <v>2.00730948074705E-2</v>
      </c>
      <c r="AT81" s="17">
        <v>7.4165556111697303E-3</v>
      </c>
      <c r="AU81" s="17">
        <v>3.0132772105204601E-2</v>
      </c>
      <c r="AV81" s="17"/>
      <c r="AW81" s="17">
        <v>6.5069142468157804E-3</v>
      </c>
      <c r="AX81" s="17">
        <v>3.8679190001323201E-2</v>
      </c>
      <c r="AY81" s="17"/>
      <c r="AZ81" s="17">
        <v>4.7426780210430598E-2</v>
      </c>
      <c r="BA81" s="17">
        <v>2.7826732036251901E-2</v>
      </c>
      <c r="BB81" s="17"/>
      <c r="BC81" s="17">
        <v>2.2280139550900201E-2</v>
      </c>
      <c r="BD81" s="17">
        <v>4.7878104927791501E-2</v>
      </c>
      <c r="BE81" s="17"/>
      <c r="BF81" s="17">
        <v>1.5927312761656501E-2</v>
      </c>
      <c r="BG81" s="17">
        <v>4.3802285299525998E-2</v>
      </c>
      <c r="BH81" s="17"/>
      <c r="BI81" s="17">
        <v>2.3122751304071799E-2</v>
      </c>
      <c r="BJ81" s="17">
        <v>5.5746103375260599E-2</v>
      </c>
      <c r="BK81" s="17">
        <v>3.1784515872101002E-2</v>
      </c>
      <c r="BL81" s="17">
        <v>1.3678461751993999E-2</v>
      </c>
    </row>
    <row r="82" spans="2:64" x14ac:dyDescent="0.25">
      <c r="B82" t="s">
        <v>137</v>
      </c>
      <c r="C82" s="17">
        <v>4.8319298722984599E-2</v>
      </c>
      <c r="D82" s="17">
        <v>3.3142358422585699E-2</v>
      </c>
      <c r="E82" s="17">
        <v>8.4895701896940304E-2</v>
      </c>
      <c r="F82" s="17">
        <v>2.6235032879005801E-2</v>
      </c>
      <c r="G82" s="17">
        <v>0</v>
      </c>
      <c r="H82" s="17">
        <v>6.6780348599421196E-2</v>
      </c>
      <c r="I82" s="17">
        <v>8.1207371787222996E-2</v>
      </c>
      <c r="J82" s="17">
        <v>7.3307687971622001E-2</v>
      </c>
      <c r="K82" s="17">
        <v>6.76517989268626E-2</v>
      </c>
      <c r="L82" s="17">
        <v>3.2743384882630899E-2</v>
      </c>
      <c r="M82" s="17">
        <v>4.2986913505395102E-2</v>
      </c>
      <c r="N82" s="17">
        <v>8.2098494498151903E-2</v>
      </c>
      <c r="O82" s="17">
        <v>2.12080112999854E-2</v>
      </c>
      <c r="P82" s="17">
        <v>0</v>
      </c>
      <c r="Q82" s="17"/>
      <c r="R82" s="17">
        <v>4.2927102575000403E-2</v>
      </c>
      <c r="S82" s="17">
        <v>3.2619903203947399E-2</v>
      </c>
      <c r="T82" s="17">
        <v>8.37435037853132E-2</v>
      </c>
      <c r="U82" s="17">
        <v>4.6661178479997699E-2</v>
      </c>
      <c r="V82" s="17"/>
      <c r="W82" s="17">
        <v>9.63718335246153E-2</v>
      </c>
      <c r="X82" s="17">
        <v>8.6046248733290698E-2</v>
      </c>
      <c r="Y82" s="17">
        <v>1.6685990192234601E-2</v>
      </c>
      <c r="Z82" s="17">
        <v>4.548944910483E-2</v>
      </c>
      <c r="AA82" s="17">
        <v>2.72686155721104E-2</v>
      </c>
      <c r="AB82" s="17">
        <v>3.46628449054351E-2</v>
      </c>
      <c r="AC82" s="17">
        <v>4.7983013596944499E-2</v>
      </c>
      <c r="AD82" s="17">
        <v>2.5271882617080101E-2</v>
      </c>
      <c r="AE82" s="17">
        <v>0</v>
      </c>
      <c r="AF82" s="17">
        <v>8.0079412846397798E-3</v>
      </c>
      <c r="AG82" s="17"/>
      <c r="AH82" s="17">
        <v>1.7992541265436899E-2</v>
      </c>
      <c r="AI82" s="17">
        <v>1.6197202260849398E-2</v>
      </c>
      <c r="AJ82" s="17">
        <v>3.2740643278163603E-2</v>
      </c>
      <c r="AK82" s="17">
        <v>9.2509067599997594E-2</v>
      </c>
      <c r="AL82" s="17">
        <v>3.81707886447753E-2</v>
      </c>
      <c r="AM82" s="17">
        <v>2.4530586054142101E-2</v>
      </c>
      <c r="AN82" s="17">
        <v>9.7974307555751504E-3</v>
      </c>
      <c r="AO82" s="17"/>
      <c r="AP82" s="17">
        <v>3.5824022654108702E-2</v>
      </c>
      <c r="AQ82" s="17">
        <v>6.8592004382368801E-2</v>
      </c>
      <c r="AR82" s="17"/>
      <c r="AS82" s="17">
        <v>4.0950917990468502E-2</v>
      </c>
      <c r="AT82" s="17">
        <v>1.9999220723956102E-2</v>
      </c>
      <c r="AU82" s="17">
        <v>4.0140358404350103E-2</v>
      </c>
      <c r="AV82" s="17"/>
      <c r="AW82" s="17">
        <v>3.7457132267539099E-2</v>
      </c>
      <c r="AX82" s="17">
        <v>4.9993994392966201E-2</v>
      </c>
      <c r="AY82" s="17"/>
      <c r="AZ82" s="17">
        <v>4.9709872206387597E-2</v>
      </c>
      <c r="BA82" s="17">
        <v>4.7620577368383397E-2</v>
      </c>
      <c r="BB82" s="17"/>
      <c r="BC82" s="17">
        <v>4.9806021163167999E-2</v>
      </c>
      <c r="BD82" s="17">
        <v>4.6661178479997699E-2</v>
      </c>
      <c r="BE82" s="17"/>
      <c r="BF82" s="17">
        <v>2.7728480900428901E-2</v>
      </c>
      <c r="BG82" s="17">
        <v>5.88307206530094E-2</v>
      </c>
      <c r="BH82" s="17"/>
      <c r="BI82" s="17">
        <v>6.6551810982526702E-2</v>
      </c>
      <c r="BJ82" s="17">
        <v>5.0463976369104602E-2</v>
      </c>
      <c r="BK82" s="17">
        <v>4.3216225518699698E-2</v>
      </c>
      <c r="BL82" s="17">
        <v>2.6898493827897201E-2</v>
      </c>
    </row>
    <row r="83" spans="2:64" x14ac:dyDescent="0.25">
      <c r="B83" t="s">
        <v>138</v>
      </c>
      <c r="C83" s="17">
        <v>7.2579600893958804E-2</v>
      </c>
      <c r="D83" s="17">
        <v>5.2451628003578402E-2</v>
      </c>
      <c r="E83" s="17">
        <v>0.16637615314517201</v>
      </c>
      <c r="F83" s="17">
        <v>4.8302765274841897E-2</v>
      </c>
      <c r="G83" s="17">
        <v>0.13072768305867599</v>
      </c>
      <c r="H83" s="17">
        <v>6.5154363519938904E-2</v>
      </c>
      <c r="I83" s="17">
        <v>3.5203570475596302E-2</v>
      </c>
      <c r="J83" s="17">
        <v>3.2096086951965197E-2</v>
      </c>
      <c r="K83" s="17">
        <v>5.4093319012465099E-2</v>
      </c>
      <c r="L83" s="17">
        <v>0.10856276712035701</v>
      </c>
      <c r="M83" s="17">
        <v>0.10634758696556799</v>
      </c>
      <c r="N83" s="17">
        <v>3.8811443406872398E-2</v>
      </c>
      <c r="O83" s="17">
        <v>0.106040056499927</v>
      </c>
      <c r="P83" s="17">
        <v>0.35196951786603697</v>
      </c>
      <c r="Q83" s="17"/>
      <c r="R83" s="17">
        <v>0.106972187859004</v>
      </c>
      <c r="S83" s="17">
        <v>4.1209463204952897E-2</v>
      </c>
      <c r="T83" s="17">
        <v>3.9211149528483202E-2</v>
      </c>
      <c r="U83" s="17">
        <v>7.3336588816120998E-2</v>
      </c>
      <c r="V83" s="17"/>
      <c r="W83" s="17">
        <v>6.9658247264753295E-2</v>
      </c>
      <c r="X83" s="17">
        <v>0.10684495176542699</v>
      </c>
      <c r="Y83" s="17">
        <v>0.15783465837274399</v>
      </c>
      <c r="Z83" s="17">
        <v>1.2288016852611701E-2</v>
      </c>
      <c r="AA83" s="17">
        <v>7.2471307794871306E-2</v>
      </c>
      <c r="AB83" s="17">
        <v>2.9275624425847701E-2</v>
      </c>
      <c r="AC83" s="17">
        <v>0.115702737755882</v>
      </c>
      <c r="AD83" s="17">
        <v>0.115821507415254</v>
      </c>
      <c r="AE83" s="17">
        <v>2.4334907578219801E-2</v>
      </c>
      <c r="AF83" s="17">
        <v>4.97407478711182E-2</v>
      </c>
      <c r="AG83" s="17"/>
      <c r="AH83" s="17">
        <v>2.50047497990472E-2</v>
      </c>
      <c r="AI83" s="17">
        <v>1.6197202260849398E-2</v>
      </c>
      <c r="AJ83" s="17">
        <v>0.117687274833867</v>
      </c>
      <c r="AK83" s="17">
        <v>8.6639420182190299E-2</v>
      </c>
      <c r="AL83" s="17">
        <v>8.7477362263808395E-2</v>
      </c>
      <c r="AM83" s="17">
        <v>4.4572742337386E-2</v>
      </c>
      <c r="AN83" s="17">
        <v>6.6583986724180505E-2</v>
      </c>
      <c r="AO83" s="17"/>
      <c r="AP83" s="17">
        <v>5.3932652820330801E-2</v>
      </c>
      <c r="AQ83" s="17">
        <v>0.102832961256608</v>
      </c>
      <c r="AR83" s="17"/>
      <c r="AS83" s="17">
        <v>4.6101975429038697E-2</v>
      </c>
      <c r="AT83" s="17">
        <v>4.4482328866705903E-2</v>
      </c>
      <c r="AU83" s="17">
        <v>6.3621937318796895E-2</v>
      </c>
      <c r="AV83" s="17"/>
      <c r="AW83" s="17">
        <v>1.4306900179477101E-2</v>
      </c>
      <c r="AX83" s="17">
        <v>8.1563908026883999E-2</v>
      </c>
      <c r="AY83" s="17"/>
      <c r="AZ83" s="17">
        <v>8.8177391470023597E-2</v>
      </c>
      <c r="BA83" s="17">
        <v>6.4742180225313195E-2</v>
      </c>
      <c r="BB83" s="17"/>
      <c r="BC83" s="17">
        <v>7.1900861860655002E-2</v>
      </c>
      <c r="BD83" s="17">
        <v>7.3336588816120998E-2</v>
      </c>
      <c r="BE83" s="17"/>
      <c r="BF83" s="17">
        <v>3.1190905918575099E-2</v>
      </c>
      <c r="BG83" s="17">
        <v>9.3708146625774605E-2</v>
      </c>
      <c r="BH83" s="17"/>
      <c r="BI83" s="17">
        <v>0.117041147431116</v>
      </c>
      <c r="BJ83" s="17">
        <v>7.6904943228731204E-2</v>
      </c>
      <c r="BK83" s="17">
        <v>5.6754698792393102E-2</v>
      </c>
      <c r="BL83" s="17">
        <v>2.87862958352318E-2</v>
      </c>
    </row>
    <row r="84" spans="2:64" x14ac:dyDescent="0.25">
      <c r="B84" t="s">
        <v>139</v>
      </c>
      <c r="C84" s="17">
        <v>2.5457707147253299E-2</v>
      </c>
      <c r="D84" s="17">
        <v>2.91482386659986E-2</v>
      </c>
      <c r="E84" s="17">
        <v>0</v>
      </c>
      <c r="F84" s="17">
        <v>0</v>
      </c>
      <c r="G84" s="17">
        <v>7.3689869233566199E-2</v>
      </c>
      <c r="H84" s="17">
        <v>1.5981811147603098E-2</v>
      </c>
      <c r="I84" s="17">
        <v>4.4760647599599399E-2</v>
      </c>
      <c r="J84" s="17">
        <v>0</v>
      </c>
      <c r="K84" s="17">
        <v>2.6550416871431601E-2</v>
      </c>
      <c r="L84" s="17">
        <v>2.21617394712703E-2</v>
      </c>
      <c r="M84" s="17">
        <v>3.63469308204451E-2</v>
      </c>
      <c r="N84" s="17">
        <v>2.66854413303198E-2</v>
      </c>
      <c r="O84" s="17">
        <v>1.15210597379176E-2</v>
      </c>
      <c r="P84" s="17">
        <v>0</v>
      </c>
      <c r="Q84" s="17"/>
      <c r="R84" s="17">
        <v>7.8701789632168506E-2</v>
      </c>
      <c r="S84" s="17">
        <v>1.55241985282812E-2</v>
      </c>
      <c r="T84" s="17">
        <v>6.40449696017049E-3</v>
      </c>
      <c r="U84" s="17">
        <v>5.5843246941726403E-3</v>
      </c>
      <c r="V84" s="17"/>
      <c r="W84" s="17">
        <v>7.7091773895718904E-2</v>
      </c>
      <c r="X84" s="17">
        <v>1.58564342161998E-2</v>
      </c>
      <c r="Y84" s="17">
        <v>5.6955896963345298E-2</v>
      </c>
      <c r="Z84" s="17">
        <v>3.0809908399228599E-2</v>
      </c>
      <c r="AA84" s="17">
        <v>2.569907769341E-2</v>
      </c>
      <c r="AB84" s="17">
        <v>0</v>
      </c>
      <c r="AC84" s="17">
        <v>0</v>
      </c>
      <c r="AD84" s="17">
        <v>0</v>
      </c>
      <c r="AE84" s="17">
        <v>0</v>
      </c>
      <c r="AF84" s="17">
        <v>3.9307742464401302E-3</v>
      </c>
      <c r="AG84" s="17"/>
      <c r="AH84" s="17">
        <v>0.123961771043391</v>
      </c>
      <c r="AI84" s="17">
        <v>3.9431950063160102E-2</v>
      </c>
      <c r="AJ84" s="17">
        <v>2.2368046546640999E-2</v>
      </c>
      <c r="AK84" s="17">
        <v>2.1197887469895701E-2</v>
      </c>
      <c r="AL84" s="17">
        <v>0</v>
      </c>
      <c r="AM84" s="17">
        <v>0</v>
      </c>
      <c r="AN84" s="17">
        <v>8.0882485682685704E-3</v>
      </c>
      <c r="AO84" s="17"/>
      <c r="AP84" s="17">
        <v>1.8364243366307102E-2</v>
      </c>
      <c r="AQ84" s="17">
        <v>3.6966352698096498E-2</v>
      </c>
      <c r="AR84" s="17"/>
      <c r="AS84" s="17">
        <v>1.67788410277704E-2</v>
      </c>
      <c r="AT84" s="17">
        <v>6.3252025251144999E-3</v>
      </c>
      <c r="AU84" s="17">
        <v>2.2809202766656302E-2</v>
      </c>
      <c r="AV84" s="17"/>
      <c r="AW84" s="17">
        <v>1.4388848293173899E-2</v>
      </c>
      <c r="AX84" s="17">
        <v>2.7164270020378099E-2</v>
      </c>
      <c r="AY84" s="17"/>
      <c r="AZ84" s="17">
        <v>3.0410698341737399E-2</v>
      </c>
      <c r="BA84" s="17">
        <v>2.2968978030782301E-2</v>
      </c>
      <c r="BB84" s="17"/>
      <c r="BC84" s="17">
        <v>4.3276803066448301E-2</v>
      </c>
      <c r="BD84" s="17">
        <v>5.5843246941726403E-3</v>
      </c>
      <c r="BE84" s="17"/>
      <c r="BF84" s="17">
        <v>2.1308087073294301E-2</v>
      </c>
      <c r="BG84" s="17">
        <v>2.75760497902009E-2</v>
      </c>
      <c r="BH84" s="17"/>
      <c r="BI84" s="17">
        <v>4.5334979238328701E-2</v>
      </c>
      <c r="BJ84" s="17">
        <v>3.3152613853910898E-2</v>
      </c>
      <c r="BK84" s="17">
        <v>1.5433853241259199E-2</v>
      </c>
      <c r="BL84" s="17">
        <v>0</v>
      </c>
    </row>
    <row r="85" spans="2:64" x14ac:dyDescent="0.25">
      <c r="B85" t="s">
        <v>140</v>
      </c>
      <c r="C85" s="17">
        <v>6.5140220838299706E-2</v>
      </c>
      <c r="D85" s="17">
        <v>6.5161301725504703E-2</v>
      </c>
      <c r="E85" s="17">
        <v>5.97613985311298E-2</v>
      </c>
      <c r="F85" s="17">
        <v>6.2404643832189702E-2</v>
      </c>
      <c r="G85" s="17">
        <v>0</v>
      </c>
      <c r="H85" s="17">
        <v>9.1866906498824993E-2</v>
      </c>
      <c r="I85" s="17">
        <v>2.4781167454917399E-2</v>
      </c>
      <c r="J85" s="17">
        <v>0</v>
      </c>
      <c r="K85" s="17">
        <v>0.107194152755328</v>
      </c>
      <c r="L85" s="17">
        <v>4.9857413993653302E-2</v>
      </c>
      <c r="M85" s="17">
        <v>8.1715504716539003E-2</v>
      </c>
      <c r="N85" s="17">
        <v>8.8200419825108498E-2</v>
      </c>
      <c r="O85" s="17">
        <v>8.8500261551640896E-2</v>
      </c>
      <c r="P85" s="17">
        <v>0</v>
      </c>
      <c r="Q85" s="17"/>
      <c r="R85" s="17">
        <v>0.14175222915481001</v>
      </c>
      <c r="S85" s="17">
        <v>5.2035113066209102E-2</v>
      </c>
      <c r="T85" s="17">
        <v>3.5060528401614097E-2</v>
      </c>
      <c r="U85" s="17">
        <v>3.6881552929531602E-2</v>
      </c>
      <c r="V85" s="17"/>
      <c r="W85" s="17">
        <v>0.13500273849595901</v>
      </c>
      <c r="X85" s="17">
        <v>0.14084355926814099</v>
      </c>
      <c r="Y85" s="17">
        <v>2.2681881564029199E-2</v>
      </c>
      <c r="Z85" s="17">
        <v>3.8149227126727601E-2</v>
      </c>
      <c r="AA85" s="17">
        <v>7.8915781660381795E-2</v>
      </c>
      <c r="AB85" s="17">
        <v>8.5076597346886995E-2</v>
      </c>
      <c r="AC85" s="17">
        <v>2.7409061560402501E-2</v>
      </c>
      <c r="AD85" s="17">
        <v>3.4168367127362202E-2</v>
      </c>
      <c r="AE85" s="17">
        <v>6.2882298067850298E-2</v>
      </c>
      <c r="AF85" s="17">
        <v>1.5743584363368101E-2</v>
      </c>
      <c r="AG85" s="17"/>
      <c r="AH85" s="17">
        <v>9.3079372429818494E-2</v>
      </c>
      <c r="AI85" s="17">
        <v>0.120956510178428</v>
      </c>
      <c r="AJ85" s="17">
        <v>5.6046075451984798E-2</v>
      </c>
      <c r="AK85" s="17">
        <v>8.1680158743587597E-2</v>
      </c>
      <c r="AL85" s="17">
        <v>6.7417036441661804E-2</v>
      </c>
      <c r="AM85" s="17">
        <v>3.5848393526519001E-2</v>
      </c>
      <c r="AN85" s="17">
        <v>3.4743447250231603E-2</v>
      </c>
      <c r="AO85" s="17"/>
      <c r="AP85" s="17">
        <v>5.1657174662125001E-2</v>
      </c>
      <c r="AQ85" s="17">
        <v>8.7015513950256196E-2</v>
      </c>
      <c r="AR85" s="17"/>
      <c r="AS85" s="17">
        <v>5.2230151061775303E-2</v>
      </c>
      <c r="AT85" s="17">
        <v>3.8495767626249899E-2</v>
      </c>
      <c r="AU85" s="17">
        <v>5.2707281893042301E-2</v>
      </c>
      <c r="AV85" s="17"/>
      <c r="AW85" s="17">
        <v>2.4865798196450802E-2</v>
      </c>
      <c r="AX85" s="17">
        <v>7.1349608393348807E-2</v>
      </c>
      <c r="AY85" s="17"/>
      <c r="AZ85" s="17">
        <v>9.02221595265702E-2</v>
      </c>
      <c r="BA85" s="17">
        <v>5.2537300974328099E-2</v>
      </c>
      <c r="BB85" s="17"/>
      <c r="BC85" s="17">
        <v>9.0477825808356394E-2</v>
      </c>
      <c r="BD85" s="17">
        <v>3.6881552929531602E-2</v>
      </c>
      <c r="BE85" s="17"/>
      <c r="BF85" s="17">
        <v>6.1183048373912197E-2</v>
      </c>
      <c r="BG85" s="17">
        <v>6.7160320757666994E-2</v>
      </c>
      <c r="BH85" s="17"/>
      <c r="BI85" s="17">
        <v>9.3533056540471907E-2</v>
      </c>
      <c r="BJ85" s="17">
        <v>7.7308166442728504E-2</v>
      </c>
      <c r="BK85" s="17">
        <v>4.0087726852009203E-2</v>
      </c>
      <c r="BL85" s="17">
        <v>5.2468122049317403E-2</v>
      </c>
    </row>
    <row r="86" spans="2:64" x14ac:dyDescent="0.25">
      <c r="B86" t="s">
        <v>102</v>
      </c>
      <c r="C86" s="17">
        <v>4.77344557895047E-2</v>
      </c>
      <c r="D86" s="17">
        <v>3.1539085744073402E-2</v>
      </c>
      <c r="E86" s="17">
        <v>4.2524264728033001E-2</v>
      </c>
      <c r="F86" s="17">
        <v>6.2404643832189702E-2</v>
      </c>
      <c r="G86" s="17">
        <v>0.136593254226308</v>
      </c>
      <c r="H86" s="17">
        <v>2.6712542978886099E-2</v>
      </c>
      <c r="I86" s="17">
        <v>8.4656235119458106E-2</v>
      </c>
      <c r="J86" s="17">
        <v>8.0811651811344698E-2</v>
      </c>
      <c r="K86" s="17">
        <v>0.13019856541097699</v>
      </c>
      <c r="L86" s="17">
        <v>2.9275972326011101E-2</v>
      </c>
      <c r="M86" s="17">
        <v>4.5057943929680398E-2</v>
      </c>
      <c r="N86" s="17">
        <v>3.1892940672155298E-2</v>
      </c>
      <c r="O86" s="17">
        <v>2.12080112999854E-2</v>
      </c>
      <c r="P86" s="17">
        <v>0</v>
      </c>
      <c r="Q86" s="17"/>
      <c r="R86" s="17">
        <v>8.7073540776401906E-2</v>
      </c>
      <c r="S86" s="17">
        <v>6.0257405436195698E-2</v>
      </c>
      <c r="T86" s="17">
        <v>4.6165693808984498E-2</v>
      </c>
      <c r="U86" s="17">
        <v>2.3372617963172099E-2</v>
      </c>
      <c r="V86" s="17"/>
      <c r="W86" s="17">
        <v>6.9451542849225598E-2</v>
      </c>
      <c r="X86" s="17">
        <v>1.8419859867189099E-2</v>
      </c>
      <c r="Y86" s="17">
        <v>7.1875702814235304E-2</v>
      </c>
      <c r="Z86" s="17">
        <v>0.12183377236197999</v>
      </c>
      <c r="AA86" s="17">
        <v>2.2401919819057699E-2</v>
      </c>
      <c r="AB86" s="17">
        <v>5.6164618669835201E-2</v>
      </c>
      <c r="AC86" s="17">
        <v>2.2949635928340501E-2</v>
      </c>
      <c r="AD86" s="17">
        <v>1.9009898177692299E-2</v>
      </c>
      <c r="AE86" s="17">
        <v>1.2150322900199E-2</v>
      </c>
      <c r="AF86" s="17">
        <v>3.2912534120276199E-2</v>
      </c>
      <c r="AG86" s="17"/>
      <c r="AH86" s="17">
        <v>6.4325509362684302E-2</v>
      </c>
      <c r="AI86" s="17">
        <v>2.9470749159027601E-2</v>
      </c>
      <c r="AJ86" s="17">
        <v>3.8035451264458599E-2</v>
      </c>
      <c r="AK86" s="17">
        <v>6.8464243802553004E-2</v>
      </c>
      <c r="AL86" s="17">
        <v>2.0875495823955498E-2</v>
      </c>
      <c r="AM86" s="17">
        <v>2.7113013192382601E-2</v>
      </c>
      <c r="AN86" s="17">
        <v>4.7608270567712198E-2</v>
      </c>
      <c r="AO86" s="17"/>
      <c r="AP86" s="17">
        <v>2.1953901532509101E-2</v>
      </c>
      <c r="AQ86" s="17">
        <v>8.9561589924595397E-2</v>
      </c>
      <c r="AR86" s="17"/>
      <c r="AS86" s="17">
        <v>4.8386776260412601E-3</v>
      </c>
      <c r="AT86" s="17">
        <v>3.3339254380271799E-2</v>
      </c>
      <c r="AU86" s="17">
        <v>2.0186820425823201E-2</v>
      </c>
      <c r="AV86" s="17"/>
      <c r="AW86" s="17">
        <v>6.5069142468157804E-3</v>
      </c>
      <c r="AX86" s="17">
        <v>5.4090792307522E-2</v>
      </c>
      <c r="AY86" s="17"/>
      <c r="AZ86" s="17">
        <v>5.5691213747875001E-2</v>
      </c>
      <c r="BA86" s="17">
        <v>4.3736424210978703E-2</v>
      </c>
      <c r="BB86" s="17"/>
      <c r="BC86" s="17">
        <v>6.95780410986577E-2</v>
      </c>
      <c r="BD86" s="17">
        <v>2.3372617963172099E-2</v>
      </c>
      <c r="BE86" s="17"/>
      <c r="BF86" s="17">
        <v>5.6511301521131201E-2</v>
      </c>
      <c r="BG86" s="17">
        <v>4.3253957273374798E-2</v>
      </c>
      <c r="BH86" s="17"/>
      <c r="BI86" s="17">
        <v>8.4499664541283104E-2</v>
      </c>
      <c r="BJ86" s="17">
        <v>4.8604268060693699E-2</v>
      </c>
      <c r="BK86" s="17">
        <v>4.1873483557917798E-2</v>
      </c>
      <c r="BL86" s="17">
        <v>0</v>
      </c>
    </row>
    <row r="87" spans="2:64" x14ac:dyDescent="0.25">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row>
    <row r="88" spans="2:64" x14ac:dyDescent="0.25">
      <c r="B88" s="6" t="s">
        <v>154</v>
      </c>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row>
    <row r="89" spans="2:64" x14ac:dyDescent="0.25">
      <c r="B89" s="24" t="s">
        <v>82</v>
      </c>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row>
    <row r="90" spans="2:64" x14ac:dyDescent="0.25">
      <c r="B90" t="s">
        <v>142</v>
      </c>
      <c r="C90" s="17">
        <v>6.4079793625410802E-2</v>
      </c>
      <c r="D90" s="17">
        <v>3.3109892842183401E-2</v>
      </c>
      <c r="E90" s="17">
        <v>6.5418950803578901E-2</v>
      </c>
      <c r="F90" s="17">
        <v>0.124809287664379</v>
      </c>
      <c r="G90" s="17">
        <v>8.0932746642515499E-2</v>
      </c>
      <c r="H90" s="17">
        <v>6.3370534842670204E-2</v>
      </c>
      <c r="I90" s="17">
        <v>0.106918351016766</v>
      </c>
      <c r="J90" s="17">
        <v>9.5432740826065607E-2</v>
      </c>
      <c r="K90" s="17">
        <v>0.111420876491153</v>
      </c>
      <c r="L90" s="17">
        <v>3.8942952366109597E-2</v>
      </c>
      <c r="M90" s="17">
        <v>9.6925148854520096E-2</v>
      </c>
      <c r="N90" s="17">
        <v>5.3370882660639697E-2</v>
      </c>
      <c r="O90" s="17">
        <v>4.8349017656553799E-2</v>
      </c>
      <c r="P90" s="17">
        <v>0</v>
      </c>
      <c r="Q90" s="17"/>
      <c r="R90" s="17">
        <v>0.199493156099049</v>
      </c>
      <c r="S90" s="17">
        <v>6.2948903950858906E-2</v>
      </c>
      <c r="T90" s="17">
        <v>1.68618456252023E-2</v>
      </c>
      <c r="U90" s="17">
        <v>5.5229892424687697E-3</v>
      </c>
      <c r="V90" s="17"/>
      <c r="W90" s="17">
        <v>0.38419698937420299</v>
      </c>
      <c r="X90" s="17">
        <v>0</v>
      </c>
      <c r="Y90" s="17">
        <v>0</v>
      </c>
      <c r="Z90" s="17">
        <v>0</v>
      </c>
      <c r="AA90" s="17">
        <v>0</v>
      </c>
      <c r="AB90" s="17">
        <v>0</v>
      </c>
      <c r="AC90" s="17">
        <v>0</v>
      </c>
      <c r="AD90" s="17">
        <v>0</v>
      </c>
      <c r="AE90" s="17">
        <v>0</v>
      </c>
      <c r="AF90" s="17">
        <v>0</v>
      </c>
      <c r="AG90" s="17"/>
      <c r="AH90" s="17">
        <v>0.107089764813573</v>
      </c>
      <c r="AI90" s="17">
        <v>7.0532175897417296E-2</v>
      </c>
      <c r="AJ90" s="17">
        <v>1.3343617666660699E-2</v>
      </c>
      <c r="AK90" s="17">
        <v>0.133387801212454</v>
      </c>
      <c r="AL90" s="17">
        <v>1.99016486575837E-2</v>
      </c>
      <c r="AM90" s="17">
        <v>2.2339228547641199E-2</v>
      </c>
      <c r="AN90" s="17">
        <v>3.9815448865503998E-2</v>
      </c>
      <c r="AO90" s="17"/>
      <c r="AP90" s="17">
        <v>2.3958018500927599E-2</v>
      </c>
      <c r="AQ90" s="17">
        <v>0.12917454888709501</v>
      </c>
      <c r="AR90" s="17"/>
      <c r="AS90" s="17">
        <v>1.26287725964901E-2</v>
      </c>
      <c r="AT90" s="17">
        <v>0</v>
      </c>
      <c r="AU90" s="17">
        <v>4.50333921385336E-2</v>
      </c>
      <c r="AV90" s="17"/>
      <c r="AW90" s="17">
        <v>8.3831327346684803E-3</v>
      </c>
      <c r="AX90" s="17">
        <v>7.2666934801046301E-2</v>
      </c>
      <c r="AY90" s="17"/>
      <c r="AZ90" s="17">
        <v>0.122573007424087</v>
      </c>
      <c r="BA90" s="17">
        <v>3.4688712846012597E-2</v>
      </c>
      <c r="BB90" s="17"/>
      <c r="BC90" s="17">
        <v>0.116583654831958</v>
      </c>
      <c r="BD90" s="17">
        <v>5.5229892424687697E-3</v>
      </c>
      <c r="BE90" s="17"/>
      <c r="BF90" s="17">
        <v>2.9862711894241001E-2</v>
      </c>
      <c r="BG90" s="17">
        <v>8.1547297169465099E-2</v>
      </c>
      <c r="BH90" s="17"/>
      <c r="BI90" s="17">
        <v>0.15494763024623701</v>
      </c>
      <c r="BJ90" s="17">
        <v>7.2427914816551406E-2</v>
      </c>
      <c r="BK90" s="17">
        <v>1.66748230747478E-2</v>
      </c>
      <c r="BL90" s="17">
        <v>8.3628321049926992E-3</v>
      </c>
    </row>
    <row r="91" spans="2:64" x14ac:dyDescent="0.25">
      <c r="B91" t="s">
        <v>143</v>
      </c>
      <c r="C91" s="17">
        <v>5.6534838271734097E-2</v>
      </c>
      <c r="D91" s="17">
        <v>2.6174752999284599E-2</v>
      </c>
      <c r="E91" s="17">
        <v>3.5538251538014001E-2</v>
      </c>
      <c r="F91" s="17">
        <v>3.7335989810023E-2</v>
      </c>
      <c r="G91" s="17">
        <v>7.3689869233566199E-2</v>
      </c>
      <c r="H91" s="17">
        <v>8.0636901802100203E-2</v>
      </c>
      <c r="I91" s="17">
        <v>1.4736592249589901E-2</v>
      </c>
      <c r="J91" s="17">
        <v>0.13056733246726099</v>
      </c>
      <c r="K91" s="17">
        <v>8.4870459619721506E-2</v>
      </c>
      <c r="L91" s="17">
        <v>5.1923936488146201E-2</v>
      </c>
      <c r="M91" s="17">
        <v>4.8462574427260097E-2</v>
      </c>
      <c r="N91" s="17">
        <v>4.6224319466427001E-2</v>
      </c>
      <c r="O91" s="17">
        <v>0.123789496873236</v>
      </c>
      <c r="P91" s="17">
        <v>0</v>
      </c>
      <c r="Q91" s="17"/>
      <c r="R91" s="17">
        <v>0.18570876921806301</v>
      </c>
      <c r="S91" s="17">
        <v>4.4638549909665898E-2</v>
      </c>
      <c r="T91" s="17">
        <v>6.7578897436141603E-3</v>
      </c>
      <c r="U91" s="17">
        <v>5.3897485402810696E-3</v>
      </c>
      <c r="V91" s="17"/>
      <c r="W91" s="17">
        <v>0.33896043401338999</v>
      </c>
      <c r="X91" s="17">
        <v>0</v>
      </c>
      <c r="Y91" s="17">
        <v>0</v>
      </c>
      <c r="Z91" s="17">
        <v>0</v>
      </c>
      <c r="AA91" s="17">
        <v>0</v>
      </c>
      <c r="AB91" s="17">
        <v>0</v>
      </c>
      <c r="AC91" s="17">
        <v>0</v>
      </c>
      <c r="AD91" s="17">
        <v>0</v>
      </c>
      <c r="AE91" s="17">
        <v>0</v>
      </c>
      <c r="AF91" s="17">
        <v>0</v>
      </c>
      <c r="AG91" s="17"/>
      <c r="AH91" s="17">
        <v>0.17800945113931699</v>
      </c>
      <c r="AI91" s="17">
        <v>7.6073284757220694E-2</v>
      </c>
      <c r="AJ91" s="17">
        <v>8.5333080196242098E-2</v>
      </c>
      <c r="AK91" s="17">
        <v>8.25587536653037E-2</v>
      </c>
      <c r="AL91" s="17">
        <v>1.13508088309003E-2</v>
      </c>
      <c r="AM91" s="17">
        <v>2.7622172746355901E-2</v>
      </c>
      <c r="AN91" s="17">
        <v>1.0689601952807199E-2</v>
      </c>
      <c r="AO91" s="17"/>
      <c r="AP91" s="17">
        <v>3.9992200497352498E-2</v>
      </c>
      <c r="AQ91" s="17">
        <v>8.3374103333287902E-2</v>
      </c>
      <c r="AR91" s="17"/>
      <c r="AS91" s="17">
        <v>5.2237333689335898E-3</v>
      </c>
      <c r="AT91" s="17">
        <v>2.8008465836243598E-2</v>
      </c>
      <c r="AU91" s="17">
        <v>6.6579333553508396E-2</v>
      </c>
      <c r="AV91" s="17"/>
      <c r="AW91" s="17">
        <v>2.1074178343860901E-2</v>
      </c>
      <c r="AX91" s="17">
        <v>6.2002054584381301E-2</v>
      </c>
      <c r="AY91" s="17"/>
      <c r="AZ91" s="17">
        <v>9.9930210289195506E-2</v>
      </c>
      <c r="BA91" s="17">
        <v>3.4729968927281897E-2</v>
      </c>
      <c r="BB91" s="17"/>
      <c r="BC91" s="17">
        <v>0.102393124442809</v>
      </c>
      <c r="BD91" s="17">
        <v>5.3897485402810696E-3</v>
      </c>
      <c r="BE91" s="17"/>
      <c r="BF91" s="17">
        <v>4.70338096177415E-2</v>
      </c>
      <c r="BG91" s="17">
        <v>6.1385025467405901E-2</v>
      </c>
      <c r="BH91" s="17"/>
      <c r="BI91" s="17">
        <v>9.7996731049382405E-2</v>
      </c>
      <c r="BJ91" s="17">
        <v>6.3713791792768606E-2</v>
      </c>
      <c r="BK91" s="17">
        <v>3.08933729044693E-2</v>
      </c>
      <c r="BL91" s="17">
        <v>3.4107118705412998E-2</v>
      </c>
    </row>
    <row r="92" spans="2:64" x14ac:dyDescent="0.25">
      <c r="B92" t="s">
        <v>144</v>
      </c>
      <c r="C92" s="17">
        <v>4.6174269103320502E-2</v>
      </c>
      <c r="D92" s="17">
        <v>3.5901544577287503E-2</v>
      </c>
      <c r="E92" s="17">
        <v>3.5538251538014001E-2</v>
      </c>
      <c r="F92" s="17">
        <v>9.9740633642212695E-2</v>
      </c>
      <c r="G92" s="17">
        <v>9.9748319609525099E-2</v>
      </c>
      <c r="H92" s="17">
        <v>4.2694354126489198E-2</v>
      </c>
      <c r="I92" s="17">
        <v>1.04224030206789E-2</v>
      </c>
      <c r="J92" s="17">
        <v>5.7259644495639403E-2</v>
      </c>
      <c r="K92" s="17">
        <v>1.8777688919824301E-2</v>
      </c>
      <c r="L92" s="17">
        <v>5.1923936488146201E-2</v>
      </c>
      <c r="M92" s="17">
        <v>9.4996385225094002E-2</v>
      </c>
      <c r="N92" s="17">
        <v>4.3392173394596702E-2</v>
      </c>
      <c r="O92" s="17">
        <v>2.30421194758351E-2</v>
      </c>
      <c r="P92" s="17">
        <v>0</v>
      </c>
      <c r="Q92" s="17"/>
      <c r="R92" s="17">
        <v>0.13379850628610901</v>
      </c>
      <c r="S92" s="17">
        <v>2.54495040770586E-2</v>
      </c>
      <c r="T92" s="17">
        <v>2.6920019248664301E-2</v>
      </c>
      <c r="U92" s="17">
        <v>1.16142832351309E-2</v>
      </c>
      <c r="V92" s="17"/>
      <c r="W92" s="17">
        <v>0.27684257661240702</v>
      </c>
      <c r="X92" s="17">
        <v>0</v>
      </c>
      <c r="Y92" s="17">
        <v>0</v>
      </c>
      <c r="Z92" s="17">
        <v>0</v>
      </c>
      <c r="AA92" s="17">
        <v>0</v>
      </c>
      <c r="AB92" s="17">
        <v>0</v>
      </c>
      <c r="AC92" s="17">
        <v>0</v>
      </c>
      <c r="AD92" s="17">
        <v>0</v>
      </c>
      <c r="AE92" s="17">
        <v>0</v>
      </c>
      <c r="AF92" s="17">
        <v>0</v>
      </c>
      <c r="AG92" s="17"/>
      <c r="AH92" s="17">
        <v>0.14923998886537501</v>
      </c>
      <c r="AI92" s="17">
        <v>4.3220504223351601E-2</v>
      </c>
      <c r="AJ92" s="17">
        <v>3.5061337615019797E-2</v>
      </c>
      <c r="AK92" s="17">
        <v>5.3149886982861098E-2</v>
      </c>
      <c r="AL92" s="17">
        <v>1.08198163304692E-2</v>
      </c>
      <c r="AM92" s="17">
        <v>2.6825537795484598E-2</v>
      </c>
      <c r="AN92" s="17">
        <v>3.90431429494663E-2</v>
      </c>
      <c r="AO92" s="17"/>
      <c r="AP92" s="17">
        <v>2.77718784204804E-2</v>
      </c>
      <c r="AQ92" s="17">
        <v>7.6030852318114003E-2</v>
      </c>
      <c r="AR92" s="17"/>
      <c r="AS92" s="17">
        <v>2.5142063607118199E-2</v>
      </c>
      <c r="AT92" s="17">
        <v>2.6260901578206802E-2</v>
      </c>
      <c r="AU92" s="17">
        <v>2.4122944754616599E-2</v>
      </c>
      <c r="AV92" s="17"/>
      <c r="AW92" s="17">
        <v>2.5511878883606301E-2</v>
      </c>
      <c r="AX92" s="17">
        <v>4.9359933360479703E-2</v>
      </c>
      <c r="AY92" s="17"/>
      <c r="AZ92" s="17">
        <v>6.7198827004433706E-2</v>
      </c>
      <c r="BA92" s="17">
        <v>3.56100610611777E-2</v>
      </c>
      <c r="BB92" s="17"/>
      <c r="BC92" s="17">
        <v>7.7161832725426899E-2</v>
      </c>
      <c r="BD92" s="17">
        <v>1.16142832351309E-2</v>
      </c>
      <c r="BE92" s="17"/>
      <c r="BF92" s="17">
        <v>3.5689601491856501E-2</v>
      </c>
      <c r="BG92" s="17">
        <v>5.1526594883185201E-2</v>
      </c>
      <c r="BH92" s="17"/>
      <c r="BI92" s="17">
        <v>8.2195021889154396E-2</v>
      </c>
      <c r="BJ92" s="17">
        <v>5.73009581473755E-2</v>
      </c>
      <c r="BK92" s="17">
        <v>2.6354977453068699E-2</v>
      </c>
      <c r="BL92" s="17">
        <v>1.0105029312374799E-2</v>
      </c>
    </row>
    <row r="93" spans="2:64" x14ac:dyDescent="0.25">
      <c r="B93" t="s">
        <v>145</v>
      </c>
      <c r="C93" s="17">
        <v>6.51961426391197E-2</v>
      </c>
      <c r="D93" s="17">
        <v>3.2345420321934201E-2</v>
      </c>
      <c r="E93" s="17">
        <v>3.5538251538014001E-2</v>
      </c>
      <c r="F93" s="17">
        <v>6.2404643832189702E-2</v>
      </c>
      <c r="G93" s="17">
        <v>5.2116900751917702E-2</v>
      </c>
      <c r="H93" s="17">
        <v>9.7745425163743696E-2</v>
      </c>
      <c r="I93" s="17">
        <v>2.51589952702688E-2</v>
      </c>
      <c r="J93" s="17">
        <v>8.7602138420436598E-2</v>
      </c>
      <c r="K93" s="17">
        <v>0.111420876491153</v>
      </c>
      <c r="L93" s="17">
        <v>0.113028628325526</v>
      </c>
      <c r="M93" s="17">
        <v>9.1449487932655199E-2</v>
      </c>
      <c r="N93" s="17">
        <v>3.78514912899484E-2</v>
      </c>
      <c r="O93" s="17">
        <v>0.103689537641258</v>
      </c>
      <c r="P93" s="17">
        <v>0</v>
      </c>
      <c r="Q93" s="17"/>
      <c r="R93" s="17">
        <v>0.191851937454108</v>
      </c>
      <c r="S93" s="17">
        <v>3.8933466396143403E-2</v>
      </c>
      <c r="T93" s="17">
        <v>7.4709497447413203E-2</v>
      </c>
      <c r="U93" s="17">
        <v>4.0450512231643403E-3</v>
      </c>
      <c r="V93" s="17"/>
      <c r="W93" s="17">
        <v>0</v>
      </c>
      <c r="X93" s="17">
        <v>1</v>
      </c>
      <c r="Y93" s="17">
        <v>0</v>
      </c>
      <c r="Z93" s="17">
        <v>0</v>
      </c>
      <c r="AA93" s="17">
        <v>0</v>
      </c>
      <c r="AB93" s="17">
        <v>0</v>
      </c>
      <c r="AC93" s="17">
        <v>0</v>
      </c>
      <c r="AD93" s="17">
        <v>0</v>
      </c>
      <c r="AE93" s="17">
        <v>0</v>
      </c>
      <c r="AF93" s="17">
        <v>0</v>
      </c>
      <c r="AG93" s="17"/>
      <c r="AH93" s="17">
        <v>8.9830015987274497E-2</v>
      </c>
      <c r="AI93" s="17">
        <v>9.3643096472014006E-2</v>
      </c>
      <c r="AJ93" s="17">
        <v>0.10180629925191299</v>
      </c>
      <c r="AK93" s="17">
        <v>0.107388800486147</v>
      </c>
      <c r="AL93" s="17">
        <v>2.2820969596208801E-2</v>
      </c>
      <c r="AM93" s="17">
        <v>4.01954381951607E-2</v>
      </c>
      <c r="AN93" s="17">
        <v>7.2704997654639406E-2</v>
      </c>
      <c r="AO93" s="17"/>
      <c r="AP93" s="17">
        <v>4.7918683632767398E-2</v>
      </c>
      <c r="AQ93" s="17">
        <v>9.3227603412548404E-2</v>
      </c>
      <c r="AR93" s="17"/>
      <c r="AS93" s="17">
        <v>3.3619283237264298E-2</v>
      </c>
      <c r="AT93" s="17">
        <v>2.9468219271539999E-2</v>
      </c>
      <c r="AU93" s="17">
        <v>6.5809251490522594E-2</v>
      </c>
      <c r="AV93" s="17"/>
      <c r="AW93" s="17">
        <v>3.3647424758963297E-2</v>
      </c>
      <c r="AX93" s="17">
        <v>7.0060227667100794E-2</v>
      </c>
      <c r="AY93" s="17"/>
      <c r="AZ93" s="17">
        <v>7.9905606926514494E-2</v>
      </c>
      <c r="BA93" s="17">
        <v>5.7805079214557499E-2</v>
      </c>
      <c r="BB93" s="17"/>
      <c r="BC93" s="17">
        <v>0.120026122692941</v>
      </c>
      <c r="BD93" s="17">
        <v>4.0450512231643403E-3</v>
      </c>
      <c r="BE93" s="17"/>
      <c r="BF93" s="17">
        <v>3.1583801290018303E-2</v>
      </c>
      <c r="BG93" s="17">
        <v>8.2354931815011204E-2</v>
      </c>
      <c r="BH93" s="17"/>
      <c r="BI93" s="17">
        <v>8.1436051091153594E-2</v>
      </c>
      <c r="BJ93" s="17">
        <v>7.2377317433262797E-2</v>
      </c>
      <c r="BK93" s="17">
        <v>5.84700687804003E-2</v>
      </c>
      <c r="BL93" s="17">
        <v>3.2146646928433803E-2</v>
      </c>
    </row>
    <row r="94" spans="2:64" x14ac:dyDescent="0.25">
      <c r="B94" t="s">
        <v>146</v>
      </c>
      <c r="C94" s="17">
        <v>5.0901084419044701E-2</v>
      </c>
      <c r="D94" s="17">
        <v>1.7869070655791901E-2</v>
      </c>
      <c r="E94" s="17">
        <v>0.106614754614042</v>
      </c>
      <c r="F94" s="17">
        <v>0.110707409107032</v>
      </c>
      <c r="G94" s="17">
        <v>0.106991197018474</v>
      </c>
      <c r="H94" s="17">
        <v>4.7887996560508898E-2</v>
      </c>
      <c r="I94" s="17">
        <v>2.2812986748137601E-2</v>
      </c>
      <c r="J94" s="17">
        <v>8.7602138420436598E-2</v>
      </c>
      <c r="K94" s="17">
        <v>4.5328105791255902E-2</v>
      </c>
      <c r="L94" s="17">
        <v>0.100532888393381</v>
      </c>
      <c r="M94" s="17">
        <v>2.2302523584203902E-2</v>
      </c>
      <c r="N94" s="17">
        <v>5.2515380964198902E-2</v>
      </c>
      <c r="O94" s="17">
        <v>5.4232467916696801E-2</v>
      </c>
      <c r="P94" s="17">
        <v>0</v>
      </c>
      <c r="Q94" s="17"/>
      <c r="R94" s="17">
        <v>0.10729838105646999</v>
      </c>
      <c r="S94" s="17">
        <v>5.9800084886804397E-2</v>
      </c>
      <c r="T94" s="17">
        <v>6.3688059212921797E-2</v>
      </c>
      <c r="U94" s="17">
        <v>1.4822569994802E-2</v>
      </c>
      <c r="V94" s="17"/>
      <c r="W94" s="17">
        <v>0</v>
      </c>
      <c r="X94" s="17">
        <v>0</v>
      </c>
      <c r="Y94" s="17">
        <v>1</v>
      </c>
      <c r="Z94" s="17">
        <v>0</v>
      </c>
      <c r="AA94" s="17">
        <v>0</v>
      </c>
      <c r="AB94" s="17">
        <v>0</v>
      </c>
      <c r="AC94" s="17">
        <v>0</v>
      </c>
      <c r="AD94" s="17">
        <v>0</v>
      </c>
      <c r="AE94" s="17">
        <v>0</v>
      </c>
      <c r="AF94" s="17">
        <v>0</v>
      </c>
      <c r="AG94" s="17"/>
      <c r="AH94" s="17">
        <v>7.2747876285644303E-2</v>
      </c>
      <c r="AI94" s="17">
        <v>0.110813261699413</v>
      </c>
      <c r="AJ94" s="17">
        <v>4.8863692909754897E-2</v>
      </c>
      <c r="AK94" s="17">
        <v>5.01817304528865E-2</v>
      </c>
      <c r="AL94" s="17">
        <v>6.58435583273735E-2</v>
      </c>
      <c r="AM94" s="17">
        <v>2.1014539856899401E-2</v>
      </c>
      <c r="AN94" s="17">
        <v>6.9195118265944003E-2</v>
      </c>
      <c r="AO94" s="17"/>
      <c r="AP94" s="17">
        <v>4.40509823754619E-2</v>
      </c>
      <c r="AQ94" s="17">
        <v>6.2014892685531002E-2</v>
      </c>
      <c r="AR94" s="17"/>
      <c r="AS94" s="17">
        <v>4.5722415702186901E-2</v>
      </c>
      <c r="AT94" s="17">
        <v>1.23254982781454E-2</v>
      </c>
      <c r="AU94" s="17">
        <v>5.7269305994014197E-2</v>
      </c>
      <c r="AV94" s="17"/>
      <c r="AW94" s="17">
        <v>4.03656494866046E-2</v>
      </c>
      <c r="AX94" s="17">
        <v>5.2525405620077903E-2</v>
      </c>
      <c r="AY94" s="17"/>
      <c r="AZ94" s="17">
        <v>5.6461728201631402E-2</v>
      </c>
      <c r="BA94" s="17">
        <v>4.8107028151902799E-2</v>
      </c>
      <c r="BB94" s="17"/>
      <c r="BC94" s="17">
        <v>8.3250208211405705E-2</v>
      </c>
      <c r="BD94" s="17">
        <v>1.4822569994802E-2</v>
      </c>
      <c r="BE94" s="17"/>
      <c r="BF94" s="17">
        <v>5.4993303646038397E-2</v>
      </c>
      <c r="BG94" s="17">
        <v>4.8812044377227103E-2</v>
      </c>
      <c r="BH94" s="17"/>
      <c r="BI94" s="17">
        <v>9.2584539662550605E-2</v>
      </c>
      <c r="BJ94" s="17">
        <v>5.9514916657166198E-2</v>
      </c>
      <c r="BK94" s="17">
        <v>2.33820083428633E-2</v>
      </c>
      <c r="BL94" s="17">
        <v>1.79369483695038E-2</v>
      </c>
    </row>
    <row r="95" spans="2:64" x14ac:dyDescent="0.25">
      <c r="B95" t="s">
        <v>147</v>
      </c>
      <c r="C95" s="17">
        <v>8.2940787505176902E-2</v>
      </c>
      <c r="D95" s="17">
        <v>7.2679080157042705E-2</v>
      </c>
      <c r="E95" s="17">
        <v>8.5048529456066099E-2</v>
      </c>
      <c r="F95" s="17">
        <v>7.5337786707767196E-2</v>
      </c>
      <c r="G95" s="17">
        <v>0.124862111891045</v>
      </c>
      <c r="H95" s="17">
        <v>8.1136174667542096E-2</v>
      </c>
      <c r="I95" s="17">
        <v>9.3661328284186995E-2</v>
      </c>
      <c r="J95" s="17">
        <v>6.4763608335362099E-2</v>
      </c>
      <c r="K95" s="17">
        <v>0.108867357544973</v>
      </c>
      <c r="L95" s="17">
        <v>0.126493876136481</v>
      </c>
      <c r="M95" s="17">
        <v>4.9678997916218902E-2</v>
      </c>
      <c r="N95" s="17">
        <v>8.3115186756617596E-2</v>
      </c>
      <c r="O95" s="17">
        <v>7.7409872342757202E-2</v>
      </c>
      <c r="P95" s="17">
        <v>0</v>
      </c>
      <c r="Q95" s="17"/>
      <c r="R95" s="17">
        <v>8.4653736827089293E-2</v>
      </c>
      <c r="S95" s="17">
        <v>0.18037775291548699</v>
      </c>
      <c r="T95" s="17">
        <v>0.14608435601438299</v>
      </c>
      <c r="U95" s="17">
        <v>3.4078134807030598E-2</v>
      </c>
      <c r="V95" s="17"/>
      <c r="W95" s="17">
        <v>0</v>
      </c>
      <c r="X95" s="17">
        <v>0</v>
      </c>
      <c r="Y95" s="17">
        <v>0</v>
      </c>
      <c r="Z95" s="17">
        <v>1</v>
      </c>
      <c r="AA95" s="17">
        <v>0</v>
      </c>
      <c r="AB95" s="17">
        <v>0</v>
      </c>
      <c r="AC95" s="17">
        <v>0</v>
      </c>
      <c r="AD95" s="17">
        <v>0</v>
      </c>
      <c r="AE95" s="17">
        <v>0</v>
      </c>
      <c r="AF95" s="17">
        <v>0</v>
      </c>
      <c r="AG95" s="17"/>
      <c r="AH95" s="17">
        <v>0.13978949656642101</v>
      </c>
      <c r="AI95" s="17">
        <v>0.138532992498721</v>
      </c>
      <c r="AJ95" s="17">
        <v>9.7060151594716204E-2</v>
      </c>
      <c r="AK95" s="17">
        <v>0.102884608214226</v>
      </c>
      <c r="AL95" s="17">
        <v>8.4545847995687901E-2</v>
      </c>
      <c r="AM95" s="17">
        <v>5.2629419198076399E-2</v>
      </c>
      <c r="AN95" s="17">
        <v>3.1390144399821497E-2</v>
      </c>
      <c r="AO95" s="17"/>
      <c r="AP95" s="17">
        <v>9.0451428470164699E-2</v>
      </c>
      <c r="AQ95" s="17">
        <v>7.0755301345669402E-2</v>
      </c>
      <c r="AR95" s="17"/>
      <c r="AS95" s="17">
        <v>8.2808624131104194E-2</v>
      </c>
      <c r="AT95" s="17">
        <v>4.8022113583342303E-2</v>
      </c>
      <c r="AU95" s="17">
        <v>0.11984817249504399</v>
      </c>
      <c r="AV95" s="17"/>
      <c r="AW95" s="17">
        <v>5.9617216262493403E-2</v>
      </c>
      <c r="AX95" s="17">
        <v>8.6536744529850301E-2</v>
      </c>
      <c r="AY95" s="17"/>
      <c r="AZ95" s="17">
        <v>7.0922133666807705E-2</v>
      </c>
      <c r="BA95" s="17">
        <v>8.8979799603895293E-2</v>
      </c>
      <c r="BB95" s="17"/>
      <c r="BC95" s="17">
        <v>0.126752569286673</v>
      </c>
      <c r="BD95" s="17">
        <v>3.4078134807030598E-2</v>
      </c>
      <c r="BE95" s="17"/>
      <c r="BF95" s="17">
        <v>8.2110192369359097E-2</v>
      </c>
      <c r="BG95" s="17">
        <v>8.3364798634838894E-2</v>
      </c>
      <c r="BH95" s="17"/>
      <c r="BI95" s="17">
        <v>7.6546863799816095E-2</v>
      </c>
      <c r="BJ95" s="17">
        <v>7.2237880464456894E-2</v>
      </c>
      <c r="BK95" s="17">
        <v>0.104178438940012</v>
      </c>
      <c r="BL95" s="17">
        <v>6.9686622958289396E-2</v>
      </c>
    </row>
    <row r="96" spans="2:64" x14ac:dyDescent="0.25">
      <c r="B96" t="s">
        <v>148</v>
      </c>
      <c r="C96" s="17">
        <v>6.8904466079916196E-2</v>
      </c>
      <c r="D96" s="17">
        <v>6.61303805442848E-2</v>
      </c>
      <c r="E96" s="17">
        <v>0.114776401162505</v>
      </c>
      <c r="F96" s="17">
        <v>6.8538311726117795E-2</v>
      </c>
      <c r="G96" s="17">
        <v>0</v>
      </c>
      <c r="H96" s="17">
        <v>7.9851618855715206E-2</v>
      </c>
      <c r="I96" s="17">
        <v>6.1291264412046298E-2</v>
      </c>
      <c r="J96" s="17">
        <v>2.2838530085074499E-2</v>
      </c>
      <c r="K96" s="17">
        <v>4.1101382055430999E-2</v>
      </c>
      <c r="L96" s="17">
        <v>0.129961288693101</v>
      </c>
      <c r="M96" s="17">
        <v>8.2673399964958094E-2</v>
      </c>
      <c r="N96" s="17">
        <v>4.7639720619508198E-2</v>
      </c>
      <c r="O96" s="17">
        <v>6.6614868712682004E-2</v>
      </c>
      <c r="P96" s="17">
        <v>0.64803048213396297</v>
      </c>
      <c r="Q96" s="17"/>
      <c r="R96" s="17">
        <v>2.2844369031623301E-2</v>
      </c>
      <c r="S96" s="17">
        <v>0.17135097773243099</v>
      </c>
      <c r="T96" s="17">
        <v>0.133596653937191</v>
      </c>
      <c r="U96" s="17">
        <v>4.3287309908247897E-2</v>
      </c>
      <c r="V96" s="17"/>
      <c r="W96" s="17">
        <v>0</v>
      </c>
      <c r="X96" s="17">
        <v>0</v>
      </c>
      <c r="Y96" s="17">
        <v>0</v>
      </c>
      <c r="Z96" s="17">
        <v>0</v>
      </c>
      <c r="AA96" s="17">
        <v>1</v>
      </c>
      <c r="AB96" s="17">
        <v>0</v>
      </c>
      <c r="AC96" s="17">
        <v>0</v>
      </c>
      <c r="AD96" s="17">
        <v>0</v>
      </c>
      <c r="AE96" s="17">
        <v>0</v>
      </c>
      <c r="AF96" s="17">
        <v>0</v>
      </c>
      <c r="AG96" s="17"/>
      <c r="AH96" s="17">
        <v>4.5085905126499001E-2</v>
      </c>
      <c r="AI96" s="17">
        <v>4.4984312986655103E-2</v>
      </c>
      <c r="AJ96" s="17">
        <v>3.0033497980260601E-2</v>
      </c>
      <c r="AK96" s="17">
        <v>8.9938801591885303E-2</v>
      </c>
      <c r="AL96" s="17">
        <v>7.4481191249880493E-2</v>
      </c>
      <c r="AM96" s="17">
        <v>9.2291415035824304E-2</v>
      </c>
      <c r="AN96" s="17">
        <v>7.1477510626027196E-2</v>
      </c>
      <c r="AO96" s="17"/>
      <c r="AP96" s="17">
        <v>7.2405650688384601E-2</v>
      </c>
      <c r="AQ96" s="17">
        <v>6.3224040562672404E-2</v>
      </c>
      <c r="AR96" s="17"/>
      <c r="AS96" s="17">
        <v>8.6895684076705101E-2</v>
      </c>
      <c r="AT96" s="17">
        <v>3.0243931732011502E-2</v>
      </c>
      <c r="AU96" s="17">
        <v>8.4833024021256406E-2</v>
      </c>
      <c r="AV96" s="17"/>
      <c r="AW96" s="17">
        <v>4.60778599389704E-2</v>
      </c>
      <c r="AX96" s="17">
        <v>7.2423802542068594E-2</v>
      </c>
      <c r="AY96" s="17"/>
      <c r="AZ96" s="17">
        <v>8.2045889333953806E-2</v>
      </c>
      <c r="BA96" s="17">
        <v>6.2301296116558401E-2</v>
      </c>
      <c r="BB96" s="17"/>
      <c r="BC96" s="17">
        <v>9.1873609056842706E-2</v>
      </c>
      <c r="BD96" s="17">
        <v>4.3287309908247897E-2</v>
      </c>
      <c r="BE96" s="17"/>
      <c r="BF96" s="17">
        <v>6.6930326388073794E-2</v>
      </c>
      <c r="BG96" s="17">
        <v>6.9912246121903304E-2</v>
      </c>
      <c r="BH96" s="17"/>
      <c r="BI96" s="17">
        <v>6.5167515306043797E-2</v>
      </c>
      <c r="BJ96" s="17">
        <v>8.2469399617063496E-2</v>
      </c>
      <c r="BK96" s="17">
        <v>7.0991991123876094E-2</v>
      </c>
      <c r="BL96" s="17">
        <v>4.2833943529975001E-2</v>
      </c>
    </row>
    <row r="97" spans="2:64" x14ac:dyDescent="0.25">
      <c r="B97" t="s">
        <v>149</v>
      </c>
      <c r="C97" s="17">
        <v>5.9215077832896E-2</v>
      </c>
      <c r="D97" s="17">
        <v>6.8735856646764099E-2</v>
      </c>
      <c r="E97" s="17">
        <v>2.51343033658105E-2</v>
      </c>
      <c r="F97" s="17">
        <v>0</v>
      </c>
      <c r="G97" s="17">
        <v>2.6058450375958799E-2</v>
      </c>
      <c r="H97" s="17">
        <v>3.6657991863784101E-2</v>
      </c>
      <c r="I97" s="17">
        <v>7.6689510886883402E-2</v>
      </c>
      <c r="J97" s="17">
        <v>5.1671990367952898E-2</v>
      </c>
      <c r="K97" s="17">
        <v>6.3539251753716802E-2</v>
      </c>
      <c r="L97" s="17">
        <v>5.2894424867929099E-2</v>
      </c>
      <c r="M97" s="17">
        <v>6.4887726915545105E-2</v>
      </c>
      <c r="N97" s="17">
        <v>9.25141650646569E-2</v>
      </c>
      <c r="O97" s="17">
        <v>4.6945580009737801E-2</v>
      </c>
      <c r="P97" s="17">
        <v>0</v>
      </c>
      <c r="Q97" s="17"/>
      <c r="R97" s="17">
        <v>1.17997926975463E-2</v>
      </c>
      <c r="S97" s="17">
        <v>0.13270125042334499</v>
      </c>
      <c r="T97" s="17">
        <v>9.7669958288619199E-2</v>
      </c>
      <c r="U97" s="17">
        <v>5.0572629926153502E-2</v>
      </c>
      <c r="V97" s="17"/>
      <c r="W97" s="17">
        <v>0</v>
      </c>
      <c r="X97" s="17">
        <v>0</v>
      </c>
      <c r="Y97" s="17">
        <v>0</v>
      </c>
      <c r="Z97" s="17">
        <v>0</v>
      </c>
      <c r="AA97" s="17">
        <v>0</v>
      </c>
      <c r="AB97" s="17">
        <v>1</v>
      </c>
      <c r="AC97" s="17">
        <v>0</v>
      </c>
      <c r="AD97" s="17">
        <v>0</v>
      </c>
      <c r="AE97" s="17">
        <v>0</v>
      </c>
      <c r="AF97" s="17">
        <v>0</v>
      </c>
      <c r="AG97" s="17"/>
      <c r="AH97" s="17">
        <v>5.0679252612393998E-2</v>
      </c>
      <c r="AI97" s="17">
        <v>6.7335965779848697E-2</v>
      </c>
      <c r="AJ97" s="17">
        <v>8.8179956992250397E-2</v>
      </c>
      <c r="AK97" s="17">
        <v>3.56324198814119E-2</v>
      </c>
      <c r="AL97" s="17">
        <v>7.5797635988100895E-2</v>
      </c>
      <c r="AM97" s="17">
        <v>8.1460971110324396E-2</v>
      </c>
      <c r="AN97" s="17">
        <v>6.5447660760168905E-2</v>
      </c>
      <c r="AO97" s="17"/>
      <c r="AP97" s="17">
        <v>6.2971334291992906E-2</v>
      </c>
      <c r="AQ97" s="17">
        <v>5.3120816197003699E-2</v>
      </c>
      <c r="AR97" s="17"/>
      <c r="AS97" s="17">
        <v>7.2351247911221495E-2</v>
      </c>
      <c r="AT97" s="17">
        <v>5.6180215053051902E-2</v>
      </c>
      <c r="AU97" s="17">
        <v>6.5437616298039805E-2</v>
      </c>
      <c r="AV97" s="17"/>
      <c r="AW97" s="17">
        <v>7.4566295290877105E-2</v>
      </c>
      <c r="AX97" s="17">
        <v>5.6848273981078799E-2</v>
      </c>
      <c r="AY97" s="17"/>
      <c r="AZ97" s="17">
        <v>3.7815386173686398E-2</v>
      </c>
      <c r="BA97" s="17">
        <v>6.9967779306520095E-2</v>
      </c>
      <c r="BB97" s="17"/>
      <c r="BC97" s="17">
        <v>6.6964166775881406E-2</v>
      </c>
      <c r="BD97" s="17">
        <v>5.0572629926153502E-2</v>
      </c>
      <c r="BE97" s="17"/>
      <c r="BF97" s="17">
        <v>7.0018466742994598E-2</v>
      </c>
      <c r="BG97" s="17">
        <v>5.3700047779849602E-2</v>
      </c>
      <c r="BH97" s="17"/>
      <c r="BI97" s="17">
        <v>5.5435942869267202E-2</v>
      </c>
      <c r="BJ97" s="17">
        <v>5.64642097555847E-2</v>
      </c>
      <c r="BK97" s="17">
        <v>6.1259160378358803E-2</v>
      </c>
      <c r="BL97" s="17">
        <v>6.8676623667376105E-2</v>
      </c>
    </row>
    <row r="98" spans="2:64" x14ac:dyDescent="0.25">
      <c r="B98" t="s">
        <v>150</v>
      </c>
      <c r="C98" s="17">
        <v>5.83872937533364E-2</v>
      </c>
      <c r="D98" s="17">
        <v>6.0411743637365199E-2</v>
      </c>
      <c r="E98" s="17">
        <v>0.16204706179029299</v>
      </c>
      <c r="F98" s="17">
        <v>0</v>
      </c>
      <c r="G98" s="17">
        <v>5.7037813825110202E-2</v>
      </c>
      <c r="H98" s="17">
        <v>5.4366194806355503E-2</v>
      </c>
      <c r="I98" s="17">
        <v>3.0024055350009501E-2</v>
      </c>
      <c r="J98" s="17">
        <v>3.8886573561057097E-2</v>
      </c>
      <c r="K98" s="17">
        <v>9.1648696852113701E-2</v>
      </c>
      <c r="L98" s="17">
        <v>3.2743384882630899E-2</v>
      </c>
      <c r="M98" s="17">
        <v>7.6744842281820505E-2</v>
      </c>
      <c r="N98" s="17">
        <v>6.6912285890273399E-2</v>
      </c>
      <c r="O98" s="17">
        <v>5.6632531571805603E-2</v>
      </c>
      <c r="P98" s="17">
        <v>0</v>
      </c>
      <c r="Q98" s="17"/>
      <c r="R98" s="17">
        <v>0</v>
      </c>
      <c r="S98" s="17">
        <v>0.107009917658603</v>
      </c>
      <c r="T98" s="17">
        <v>8.6913322227540696E-2</v>
      </c>
      <c r="U98" s="17">
        <v>6.6123387027180305E-2</v>
      </c>
      <c r="V98" s="17"/>
      <c r="W98" s="17">
        <v>0</v>
      </c>
      <c r="X98" s="17">
        <v>0</v>
      </c>
      <c r="Y98" s="17">
        <v>0</v>
      </c>
      <c r="Z98" s="17">
        <v>0</v>
      </c>
      <c r="AA98" s="17">
        <v>0</v>
      </c>
      <c r="AB98" s="17">
        <v>0</v>
      </c>
      <c r="AC98" s="17">
        <v>1</v>
      </c>
      <c r="AD98" s="17">
        <v>0</v>
      </c>
      <c r="AE98" s="17">
        <v>0</v>
      </c>
      <c r="AF98" s="17">
        <v>0</v>
      </c>
      <c r="AG98" s="17"/>
      <c r="AH98" s="17">
        <v>4.5764027919949199E-2</v>
      </c>
      <c r="AI98" s="17">
        <v>9.25541693287079E-2</v>
      </c>
      <c r="AJ98" s="17">
        <v>6.8035511170066301E-2</v>
      </c>
      <c r="AK98" s="17">
        <v>5.7060716236035501E-2</v>
      </c>
      <c r="AL98" s="17">
        <v>7.77560919034153E-2</v>
      </c>
      <c r="AM98" s="17">
        <v>7.0061839967184694E-2</v>
      </c>
      <c r="AN98" s="17">
        <v>3.1522919037080703E-2</v>
      </c>
      <c r="AO98" s="17"/>
      <c r="AP98" s="17">
        <v>7.1129489108532395E-2</v>
      </c>
      <c r="AQ98" s="17">
        <v>3.7713978936891303E-2</v>
      </c>
      <c r="AR98" s="17"/>
      <c r="AS98" s="17">
        <v>7.4963037303758098E-2</v>
      </c>
      <c r="AT98" s="17">
        <v>7.3722199154985193E-2</v>
      </c>
      <c r="AU98" s="17">
        <v>7.3212910455215205E-2</v>
      </c>
      <c r="AV98" s="17"/>
      <c r="AW98" s="17">
        <v>8.7853312812738005E-2</v>
      </c>
      <c r="AX98" s="17">
        <v>5.3844312872608102E-2</v>
      </c>
      <c r="AY98" s="17"/>
      <c r="AZ98" s="17">
        <v>4.5981582616964597E-2</v>
      </c>
      <c r="BA98" s="17">
        <v>6.4620790503744599E-2</v>
      </c>
      <c r="BB98" s="17"/>
      <c r="BC98" s="17">
        <v>5.1450870705477401E-2</v>
      </c>
      <c r="BD98" s="17">
        <v>6.6123387027180305E-2</v>
      </c>
      <c r="BE98" s="17"/>
      <c r="BF98" s="17">
        <v>5.8429173703570703E-2</v>
      </c>
      <c r="BG98" s="17">
        <v>5.8365914426341398E-2</v>
      </c>
      <c r="BH98" s="17"/>
      <c r="BI98" s="17">
        <v>2.4759913785508798E-2</v>
      </c>
      <c r="BJ98" s="17">
        <v>5.7813962911402297E-2</v>
      </c>
      <c r="BK98" s="17">
        <v>5.9474659186003399E-2</v>
      </c>
      <c r="BL98" s="17">
        <v>0.115031608919499</v>
      </c>
    </row>
    <row r="99" spans="2:64" x14ac:dyDescent="0.25">
      <c r="B99" t="s">
        <v>151</v>
      </c>
      <c r="C99" s="17">
        <v>6.7494564489567005E-2</v>
      </c>
      <c r="D99" s="17">
        <v>6.0994382226004402E-2</v>
      </c>
      <c r="E99" s="17">
        <v>0</v>
      </c>
      <c r="F99" s="17">
        <v>0.14074099534135601</v>
      </c>
      <c r="G99" s="17">
        <v>6.1958726898302799E-2</v>
      </c>
      <c r="H99" s="17">
        <v>5.7334172579965099E-2</v>
      </c>
      <c r="I99" s="17">
        <v>0.14999353121103701</v>
      </c>
      <c r="J99" s="17">
        <v>3.2096086951965197E-2</v>
      </c>
      <c r="K99" s="17">
        <v>7.28710079322894E-2</v>
      </c>
      <c r="L99" s="17">
        <v>7.7552108015062904E-2</v>
      </c>
      <c r="M99" s="17">
        <v>6.5431703884458195E-2</v>
      </c>
      <c r="N99" s="17">
        <v>2.7540271143926601E-2</v>
      </c>
      <c r="O99" s="17">
        <v>8.7182564058610107E-2</v>
      </c>
      <c r="P99" s="17">
        <v>0</v>
      </c>
      <c r="Q99" s="17"/>
      <c r="R99" s="17">
        <v>0</v>
      </c>
      <c r="S99" s="17">
        <v>5.1335113311029502E-2</v>
      </c>
      <c r="T99" s="17">
        <v>0.108961864230118</v>
      </c>
      <c r="U99" s="17">
        <v>9.7192107922151702E-2</v>
      </c>
      <c r="V99" s="17"/>
      <c r="W99" s="17">
        <v>0</v>
      </c>
      <c r="X99" s="17">
        <v>0</v>
      </c>
      <c r="Y99" s="17">
        <v>0</v>
      </c>
      <c r="Z99" s="17">
        <v>0</v>
      </c>
      <c r="AA99" s="17">
        <v>0</v>
      </c>
      <c r="AB99" s="17">
        <v>0</v>
      </c>
      <c r="AC99" s="17">
        <v>0</v>
      </c>
      <c r="AD99" s="17">
        <v>1</v>
      </c>
      <c r="AE99" s="17">
        <v>0</v>
      </c>
      <c r="AF99" s="17">
        <v>0</v>
      </c>
      <c r="AG99" s="17"/>
      <c r="AH99" s="17">
        <v>6.5737634954770802E-3</v>
      </c>
      <c r="AI99" s="17">
        <v>5.49131459831107E-2</v>
      </c>
      <c r="AJ99" s="17">
        <v>0.11407786353047</v>
      </c>
      <c r="AK99" s="17">
        <v>3.9236105074288E-2</v>
      </c>
      <c r="AL99" s="17">
        <v>0.10623239900763499</v>
      </c>
      <c r="AM99" s="17">
        <v>0.111490014265734</v>
      </c>
      <c r="AN99" s="17">
        <v>5.5887311810397203E-2</v>
      </c>
      <c r="AO99" s="17"/>
      <c r="AP99" s="17">
        <v>8.9351750687868006E-2</v>
      </c>
      <c r="AQ99" s="17">
        <v>3.20328187947896E-2</v>
      </c>
      <c r="AR99" s="17"/>
      <c r="AS99" s="17">
        <v>0.11279290391807199</v>
      </c>
      <c r="AT99" s="17">
        <v>7.5623279354701797E-2</v>
      </c>
      <c r="AU99" s="17">
        <v>8.5716836242542893E-2</v>
      </c>
      <c r="AV99" s="17"/>
      <c r="AW99" s="17">
        <v>0.11364300802324501</v>
      </c>
      <c r="AX99" s="17">
        <v>6.0379538322434402E-2</v>
      </c>
      <c r="AY99" s="17"/>
      <c r="AZ99" s="17">
        <v>5.2403160718890403E-2</v>
      </c>
      <c r="BA99" s="17">
        <v>7.5077541017837396E-2</v>
      </c>
      <c r="BB99" s="17"/>
      <c r="BC99" s="17">
        <v>4.0866818747791897E-2</v>
      </c>
      <c r="BD99" s="17">
        <v>9.7192107922151702E-2</v>
      </c>
      <c r="BE99" s="17"/>
      <c r="BF99" s="17">
        <v>7.0265852410689597E-2</v>
      </c>
      <c r="BG99" s="17">
        <v>6.6079847654153506E-2</v>
      </c>
      <c r="BH99" s="17"/>
      <c r="BI99" s="17">
        <v>3.3914954780699599E-2</v>
      </c>
      <c r="BJ99" s="17">
        <v>6.15562109008694E-2</v>
      </c>
      <c r="BK99" s="17">
        <v>8.4893769806389296E-2</v>
      </c>
      <c r="BL99" s="17">
        <v>9.7638281094239304E-2</v>
      </c>
    </row>
    <row r="100" spans="2:64" x14ac:dyDescent="0.25">
      <c r="B100" t="s">
        <v>152</v>
      </c>
      <c r="C100" s="17">
        <v>7.1537590998088305E-2</v>
      </c>
      <c r="D100" s="17">
        <v>0.106175326402852</v>
      </c>
      <c r="E100" s="17">
        <v>2.98806992655649E-2</v>
      </c>
      <c r="F100" s="17">
        <v>6.3571022689028797E-2</v>
      </c>
      <c r="G100" s="17">
        <v>0</v>
      </c>
      <c r="H100" s="17">
        <v>8.6272380219261299E-2</v>
      </c>
      <c r="I100" s="17">
        <v>4.75941542030551E-2</v>
      </c>
      <c r="J100" s="17">
        <v>4.5594980989491801E-2</v>
      </c>
      <c r="K100" s="17">
        <v>0.12685015038207501</v>
      </c>
      <c r="L100" s="17">
        <v>6.2019357208641997E-2</v>
      </c>
      <c r="M100" s="17">
        <v>7.4000450198834306E-2</v>
      </c>
      <c r="N100" s="17">
        <v>7.3203347388045306E-2</v>
      </c>
      <c r="O100" s="17">
        <v>3.8747806248271198E-2</v>
      </c>
      <c r="P100" s="17">
        <v>0</v>
      </c>
      <c r="Q100" s="17"/>
      <c r="R100" s="17">
        <v>0</v>
      </c>
      <c r="S100" s="17">
        <v>3.5578212682469398E-2</v>
      </c>
      <c r="T100" s="17">
        <v>9.6500684258149394E-2</v>
      </c>
      <c r="U100" s="17">
        <v>0.114103348201459</v>
      </c>
      <c r="V100" s="17"/>
      <c r="W100" s="17">
        <v>0</v>
      </c>
      <c r="X100" s="17">
        <v>0</v>
      </c>
      <c r="Y100" s="17">
        <v>0</v>
      </c>
      <c r="Z100" s="17">
        <v>0</v>
      </c>
      <c r="AA100" s="17">
        <v>0</v>
      </c>
      <c r="AB100" s="17">
        <v>0</v>
      </c>
      <c r="AC100" s="17">
        <v>0</v>
      </c>
      <c r="AD100" s="17">
        <v>0</v>
      </c>
      <c r="AE100" s="17">
        <v>1</v>
      </c>
      <c r="AF100" s="17">
        <v>0</v>
      </c>
      <c r="AG100" s="17"/>
      <c r="AH100" s="17">
        <v>2.5926551760770401E-2</v>
      </c>
      <c r="AI100" s="17">
        <v>5.4568692261283198E-2</v>
      </c>
      <c r="AJ100" s="17">
        <v>4.62420066884425E-2</v>
      </c>
      <c r="AK100" s="17">
        <v>5.2228400417037399E-2</v>
      </c>
      <c r="AL100" s="17">
        <v>8.9296758443242599E-2</v>
      </c>
      <c r="AM100" s="17">
        <v>0.13266648860176899</v>
      </c>
      <c r="AN100" s="17">
        <v>0.11280826798338101</v>
      </c>
      <c r="AO100" s="17"/>
      <c r="AP100" s="17">
        <v>8.8834196859579204E-2</v>
      </c>
      <c r="AQ100" s="17">
        <v>4.3475065800281203E-2</v>
      </c>
      <c r="AR100" s="17"/>
      <c r="AS100" s="17">
        <v>9.3413375823722306E-2</v>
      </c>
      <c r="AT100" s="17">
        <v>0.15659132505041201</v>
      </c>
      <c r="AU100" s="17">
        <v>5.9765146131048101E-2</v>
      </c>
      <c r="AV100" s="17"/>
      <c r="AW100" s="17">
        <v>0.112404297448619</v>
      </c>
      <c r="AX100" s="17">
        <v>6.5236886933218802E-2</v>
      </c>
      <c r="AY100" s="17"/>
      <c r="AZ100" s="17">
        <v>4.0550429190488603E-2</v>
      </c>
      <c r="BA100" s="17">
        <v>8.7107707882861901E-2</v>
      </c>
      <c r="BB100" s="17"/>
      <c r="BC100" s="17">
        <v>3.3371802548601302E-2</v>
      </c>
      <c r="BD100" s="17">
        <v>0.114103348201459</v>
      </c>
      <c r="BE100" s="17"/>
      <c r="BF100" s="17">
        <v>9.6280995057946003E-2</v>
      </c>
      <c r="BG100" s="17">
        <v>5.8906312226181298E-2</v>
      </c>
      <c r="BH100" s="17"/>
      <c r="BI100" s="17">
        <v>3.1382522252903097E-2</v>
      </c>
      <c r="BJ100" s="17">
        <v>5.2613655298196803E-2</v>
      </c>
      <c r="BK100" s="17">
        <v>9.6654789868630298E-2</v>
      </c>
      <c r="BL100" s="17">
        <v>0.122970945690575</v>
      </c>
    </row>
    <row r="101" spans="2:64" x14ac:dyDescent="0.25">
      <c r="B101" t="s">
        <v>153</v>
      </c>
      <c r="C101" s="17">
        <v>0.22112814820549201</v>
      </c>
      <c r="D101" s="17">
        <v>0.34304147573070398</v>
      </c>
      <c r="E101" s="17">
        <v>0.14940349632782399</v>
      </c>
      <c r="F101" s="17">
        <v>0.10494013151602299</v>
      </c>
      <c r="G101" s="17">
        <v>0.18587618069490799</v>
      </c>
      <c r="H101" s="17">
        <v>0.19091007984432201</v>
      </c>
      <c r="I101" s="17">
        <v>0.28301524502477099</v>
      </c>
      <c r="J101" s="17">
        <v>0.12838434780786101</v>
      </c>
      <c r="K101" s="17">
        <v>6.6971079406820094E-2</v>
      </c>
      <c r="L101" s="17">
        <v>0.10914461627543599</v>
      </c>
      <c r="M101" s="17">
        <v>0.14530861004055601</v>
      </c>
      <c r="N101" s="17">
        <v>0.289307863740627</v>
      </c>
      <c r="O101" s="17">
        <v>0.182513357082247</v>
      </c>
      <c r="P101" s="17">
        <v>0.35196951786603697</v>
      </c>
      <c r="Q101" s="17"/>
      <c r="R101" s="17">
        <v>0</v>
      </c>
      <c r="S101" s="17">
        <v>8.9051312043806896E-3</v>
      </c>
      <c r="T101" s="17">
        <v>4.9142966493703498E-2</v>
      </c>
      <c r="U101" s="17">
        <v>0.451727811447243</v>
      </c>
      <c r="V101" s="17"/>
      <c r="W101" s="17">
        <v>0</v>
      </c>
      <c r="X101" s="17">
        <v>0</v>
      </c>
      <c r="Y101" s="17">
        <v>0</v>
      </c>
      <c r="Z101" s="17">
        <v>0</v>
      </c>
      <c r="AA101" s="17">
        <v>0</v>
      </c>
      <c r="AB101" s="17">
        <v>0</v>
      </c>
      <c r="AC101" s="17">
        <v>0</v>
      </c>
      <c r="AD101" s="17">
        <v>0</v>
      </c>
      <c r="AE101" s="17">
        <v>0</v>
      </c>
      <c r="AF101" s="17">
        <v>1</v>
      </c>
      <c r="AG101" s="17"/>
      <c r="AH101" s="17">
        <v>3.3521955658874801E-2</v>
      </c>
      <c r="AI101" s="17">
        <v>0.15282839811225701</v>
      </c>
      <c r="AJ101" s="17">
        <v>0.250367470098601</v>
      </c>
      <c r="AK101" s="17">
        <v>0.120356262347876</v>
      </c>
      <c r="AL101" s="17">
        <v>0.34613672507112397</v>
      </c>
      <c r="AM101" s="17">
        <v>0.29933816601319102</v>
      </c>
      <c r="AN101" s="17">
        <v>0.38335723766850699</v>
      </c>
      <c r="AO101" s="17"/>
      <c r="AP101" s="17">
        <v>0.28878547283084799</v>
      </c>
      <c r="AQ101" s="17">
        <v>0.111358902590525</v>
      </c>
      <c r="AR101" s="17"/>
      <c r="AS101" s="17">
        <v>0.29832560873052699</v>
      </c>
      <c r="AT101" s="17">
        <v>0.441496305090404</v>
      </c>
      <c r="AU101" s="17">
        <v>0.202377564504611</v>
      </c>
      <c r="AV101" s="17"/>
      <c r="AW101" s="17">
        <v>0.370949329144242</v>
      </c>
      <c r="AX101" s="17">
        <v>0.19802917582103899</v>
      </c>
      <c r="AY101" s="17"/>
      <c r="AZ101" s="17">
        <v>0.12469703045195001</v>
      </c>
      <c r="BA101" s="17">
        <v>0.269581884758537</v>
      </c>
      <c r="BB101" s="17"/>
      <c r="BC101" s="17">
        <v>1.43652819475716E-2</v>
      </c>
      <c r="BD101" s="17">
        <v>0.451727811447243</v>
      </c>
      <c r="BE101" s="17"/>
      <c r="BF101" s="17">
        <v>0.29347427431197198</v>
      </c>
      <c r="BG101" s="17">
        <v>0.18419612039283401</v>
      </c>
      <c r="BH101" s="17"/>
      <c r="BI101" s="17">
        <v>8.2829931575294294E-2</v>
      </c>
      <c r="BJ101" s="17">
        <v>0.155348240821503</v>
      </c>
      <c r="BK101" s="17">
        <v>0.31952419655201397</v>
      </c>
      <c r="BL101" s="17">
        <v>0.35704045072371099</v>
      </c>
    </row>
    <row r="102" spans="2:64" x14ac:dyDescent="0.25">
      <c r="B102" t="s">
        <v>101</v>
      </c>
      <c r="C102" s="17">
        <v>8.7505943076898005E-2</v>
      </c>
      <c r="D102" s="17">
        <v>7.6431073258502097E-2</v>
      </c>
      <c r="E102" s="17">
        <v>0.155061048600274</v>
      </c>
      <c r="F102" s="17">
        <v>0.111873787963871</v>
      </c>
      <c r="G102" s="17">
        <v>0.13072768305867599</v>
      </c>
      <c r="H102" s="17">
        <v>8.1136174667542096E-2</v>
      </c>
      <c r="I102" s="17">
        <v>7.7681582322569803E-2</v>
      </c>
      <c r="J102" s="17">
        <v>0.15729988727139599</v>
      </c>
      <c r="K102" s="17">
        <v>5.6333066759472902E-2</v>
      </c>
      <c r="L102" s="17">
        <v>5.28386018594083E-2</v>
      </c>
      <c r="M102" s="17">
        <v>8.7138148773875199E-2</v>
      </c>
      <c r="N102" s="17">
        <v>8.6412911620534202E-2</v>
      </c>
      <c r="O102" s="17">
        <v>9.0850780410309695E-2</v>
      </c>
      <c r="P102" s="17">
        <v>0</v>
      </c>
      <c r="Q102" s="17"/>
      <c r="R102" s="17">
        <v>6.2551351329942703E-2</v>
      </c>
      <c r="S102" s="17">
        <v>8.0971134851723303E-2</v>
      </c>
      <c r="T102" s="17">
        <v>9.2192883272479195E-2</v>
      </c>
      <c r="U102" s="17">
        <v>0.101520628524687</v>
      </c>
      <c r="V102" s="17"/>
      <c r="W102" s="17">
        <v>0</v>
      </c>
      <c r="X102" s="17">
        <v>0</v>
      </c>
      <c r="Y102" s="17">
        <v>0</v>
      </c>
      <c r="Z102" s="17">
        <v>0</v>
      </c>
      <c r="AA102" s="17">
        <v>0</v>
      </c>
      <c r="AB102" s="17">
        <v>0</v>
      </c>
      <c r="AC102" s="17">
        <v>0</v>
      </c>
      <c r="AD102" s="17">
        <v>0</v>
      </c>
      <c r="AE102" s="17">
        <v>0</v>
      </c>
      <c r="AF102" s="17">
        <v>0</v>
      </c>
      <c r="AG102" s="17"/>
      <c r="AH102" s="17">
        <v>5.5741949768430603E-2</v>
      </c>
      <c r="AI102" s="17">
        <v>0</v>
      </c>
      <c r="AJ102" s="17">
        <v>2.1595514305602099E-2</v>
      </c>
      <c r="AK102" s="17">
        <v>7.5995713437587695E-2</v>
      </c>
      <c r="AL102" s="17">
        <v>1.5016548598377699E-2</v>
      </c>
      <c r="AM102" s="17">
        <v>2.2064768666354199E-2</v>
      </c>
      <c r="AN102" s="17">
        <v>1.66606380262555E-2</v>
      </c>
      <c r="AO102" s="17"/>
      <c r="AP102" s="17">
        <v>5.2378913635640498E-2</v>
      </c>
      <c r="AQ102" s="17">
        <v>0.14449707513559201</v>
      </c>
      <c r="AR102" s="17"/>
      <c r="AS102" s="17">
        <v>5.6113249592896597E-2</v>
      </c>
      <c r="AT102" s="17">
        <v>2.2057546016954602E-2</v>
      </c>
      <c r="AU102" s="17">
        <v>4.9994501921047603E-2</v>
      </c>
      <c r="AV102" s="17"/>
      <c r="AW102" s="17">
        <v>5.9064168711114801E-3</v>
      </c>
      <c r="AX102" s="17">
        <v>0.10008670896461599</v>
      </c>
      <c r="AY102" s="17"/>
      <c r="AZ102" s="17">
        <v>0.119515008001396</v>
      </c>
      <c r="BA102" s="17">
        <v>7.1422350609113103E-2</v>
      </c>
      <c r="BB102" s="17"/>
      <c r="BC102" s="17">
        <v>7.49399380266208E-2</v>
      </c>
      <c r="BD102" s="17">
        <v>0.101520628524687</v>
      </c>
      <c r="BE102" s="17"/>
      <c r="BF102" s="17">
        <v>6.3327491075498704E-2</v>
      </c>
      <c r="BG102" s="17">
        <v>9.9848819051603505E-2</v>
      </c>
      <c r="BH102" s="17"/>
      <c r="BI102" s="17">
        <v>0.12080238169198899</v>
      </c>
      <c r="BJ102" s="17">
        <v>0.13616154138379899</v>
      </c>
      <c r="BK102" s="17">
        <v>4.7247743589166599E-2</v>
      </c>
      <c r="BL102" s="17">
        <v>2.3462947995616198E-2</v>
      </c>
    </row>
    <row r="103" spans="2:64" x14ac:dyDescent="0.25">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row>
    <row r="104" spans="2:64" x14ac:dyDescent="0.25">
      <c r="B104" s="6" t="s">
        <v>161</v>
      </c>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row>
    <row r="105" spans="2:64" x14ac:dyDescent="0.25">
      <c r="B105" s="24" t="s">
        <v>82</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row>
    <row r="106" spans="2:64" x14ac:dyDescent="0.25">
      <c r="B106" t="s">
        <v>155</v>
      </c>
      <c r="C106" s="17">
        <v>2.7380527710115898E-2</v>
      </c>
      <c r="D106" s="17">
        <v>2.7871113494109302E-2</v>
      </c>
      <c r="E106" s="17">
        <v>0</v>
      </c>
      <c r="F106" s="17">
        <v>0</v>
      </c>
      <c r="G106" s="17">
        <v>3.68449346167831E-2</v>
      </c>
      <c r="H106" s="17">
        <v>1.3356271489442999E-2</v>
      </c>
      <c r="I106" s="17">
        <v>1.4736592249589901E-2</v>
      </c>
      <c r="J106" s="17">
        <v>9.2394236136835103E-2</v>
      </c>
      <c r="K106" s="17">
        <v>2.6550416871431601E-2</v>
      </c>
      <c r="L106" s="17">
        <v>1.29809841220365E-2</v>
      </c>
      <c r="M106" s="17">
        <v>5.0844234817958897E-2</v>
      </c>
      <c r="N106" s="17">
        <v>6.2910614977718902E-3</v>
      </c>
      <c r="O106" s="17">
        <v>4.6514909480703998E-2</v>
      </c>
      <c r="P106" s="17">
        <v>0</v>
      </c>
      <c r="Q106" s="17"/>
      <c r="R106" s="17">
        <v>7.8007827620013598E-2</v>
      </c>
      <c r="S106" s="17">
        <v>1.8544357707544801E-2</v>
      </c>
      <c r="T106" s="17">
        <v>1.22001405952146E-2</v>
      </c>
      <c r="U106" s="17">
        <v>7.5020231273170103E-3</v>
      </c>
      <c r="V106" s="17"/>
      <c r="W106" s="17">
        <v>0.105921946947791</v>
      </c>
      <c r="X106" s="17">
        <v>4.5663151527751501E-2</v>
      </c>
      <c r="Y106" s="17">
        <v>0</v>
      </c>
      <c r="Z106" s="17">
        <v>9.8448420858320406E-3</v>
      </c>
      <c r="AA106" s="17">
        <v>0</v>
      </c>
      <c r="AB106" s="17">
        <v>3.7307592009648803E-2</v>
      </c>
      <c r="AC106" s="17">
        <v>0</v>
      </c>
      <c r="AD106" s="17">
        <v>0</v>
      </c>
      <c r="AE106" s="17">
        <v>0</v>
      </c>
      <c r="AF106" s="17">
        <v>8.5397659234535492E-3</v>
      </c>
      <c r="AG106" s="17"/>
      <c r="AH106" s="17">
        <v>0.24618277481765899</v>
      </c>
      <c r="AI106" s="17">
        <v>0</v>
      </c>
      <c r="AJ106" s="17">
        <v>0</v>
      </c>
      <c r="AK106" s="17">
        <v>0</v>
      </c>
      <c r="AL106" s="17">
        <v>0</v>
      </c>
      <c r="AM106" s="17">
        <v>0</v>
      </c>
      <c r="AN106" s="17">
        <v>0</v>
      </c>
      <c r="AO106" s="17"/>
      <c r="AP106" s="17">
        <v>1.09768511909401E-2</v>
      </c>
      <c r="AQ106" s="17">
        <v>5.39943379190264E-2</v>
      </c>
      <c r="AR106" s="17"/>
      <c r="AS106" s="17">
        <v>6.3948996329384203E-3</v>
      </c>
      <c r="AT106" s="17">
        <v>1.3741758136284201E-2</v>
      </c>
      <c r="AU106" s="17">
        <v>9.4493356273444504E-3</v>
      </c>
      <c r="AV106" s="17"/>
      <c r="AW106" s="17">
        <v>0</v>
      </c>
      <c r="AX106" s="17">
        <v>3.1601973900065999E-2</v>
      </c>
      <c r="AY106" s="17"/>
      <c r="AZ106" s="17">
        <v>3.7227971271493597E-2</v>
      </c>
      <c r="BA106" s="17">
        <v>2.2432483477511801E-2</v>
      </c>
      <c r="BB106" s="17"/>
      <c r="BC106" s="17">
        <v>4.5204216290926101E-2</v>
      </c>
      <c r="BD106" s="17">
        <v>7.5020231273170103E-3</v>
      </c>
      <c r="BE106" s="17"/>
      <c r="BF106" s="17">
        <v>1.54057668546277E-2</v>
      </c>
      <c r="BG106" s="17">
        <v>3.3493532300215102E-2</v>
      </c>
      <c r="BH106" s="17"/>
      <c r="BI106" s="17">
        <v>6.5804713889788799E-2</v>
      </c>
      <c r="BJ106" s="17">
        <v>2.49172974736327E-2</v>
      </c>
      <c r="BK106" s="17">
        <v>1.4518757463426299E-2</v>
      </c>
      <c r="BL106" s="17">
        <v>0</v>
      </c>
    </row>
    <row r="107" spans="2:64" x14ac:dyDescent="0.25">
      <c r="B107" t="s">
        <v>156</v>
      </c>
      <c r="C107" s="17">
        <v>4.1332053983649197E-2</v>
      </c>
      <c r="D107" s="17">
        <v>2.6174752999284599E-2</v>
      </c>
      <c r="E107" s="17">
        <v>0</v>
      </c>
      <c r="F107" s="17">
        <v>6.8538311726117795E-2</v>
      </c>
      <c r="G107" s="17">
        <v>0.110534803850349</v>
      </c>
      <c r="H107" s="17">
        <v>1.3356271489442999E-2</v>
      </c>
      <c r="I107" s="17">
        <v>0</v>
      </c>
      <c r="J107" s="17">
        <v>3.8173096330426301E-2</v>
      </c>
      <c r="K107" s="17">
        <v>8.4870459619721506E-2</v>
      </c>
      <c r="L107" s="17">
        <v>0.10895140634506099</v>
      </c>
      <c r="M107" s="17">
        <v>7.7457182422287801E-2</v>
      </c>
      <c r="N107" s="17">
        <v>7.4790740741914399E-3</v>
      </c>
      <c r="O107" s="17">
        <v>3.4563179213752702E-2</v>
      </c>
      <c r="P107" s="17">
        <v>0</v>
      </c>
      <c r="Q107" s="17"/>
      <c r="R107" s="17">
        <v>0.12844081061262</v>
      </c>
      <c r="S107" s="17">
        <v>5.4901611109164597E-2</v>
      </c>
      <c r="T107" s="17">
        <v>0</v>
      </c>
      <c r="U107" s="17">
        <v>2.05338242970557E-3</v>
      </c>
      <c r="V107" s="17"/>
      <c r="W107" s="17">
        <v>0.12573879231629601</v>
      </c>
      <c r="X107" s="17">
        <v>7.2252281024501097E-2</v>
      </c>
      <c r="Y107" s="17">
        <v>9.2907553187687994E-2</v>
      </c>
      <c r="Z107" s="17">
        <v>4.5527794474809098E-2</v>
      </c>
      <c r="AA107" s="17">
        <v>1.9446738516572099E-2</v>
      </c>
      <c r="AB107" s="17">
        <v>1.58468935116957E-2</v>
      </c>
      <c r="AC107" s="17">
        <v>0</v>
      </c>
      <c r="AD107" s="17">
        <v>0</v>
      </c>
      <c r="AE107" s="17">
        <v>1.87309513192295E-2</v>
      </c>
      <c r="AF107" s="17">
        <v>4.3899217984860704E-3</v>
      </c>
      <c r="AG107" s="17"/>
      <c r="AH107" s="17">
        <v>0.37162321509416202</v>
      </c>
      <c r="AI107" s="17">
        <v>0</v>
      </c>
      <c r="AJ107" s="17">
        <v>0</v>
      </c>
      <c r="AK107" s="17">
        <v>0</v>
      </c>
      <c r="AL107" s="17">
        <v>0</v>
      </c>
      <c r="AM107" s="17">
        <v>0</v>
      </c>
      <c r="AN107" s="17">
        <v>0</v>
      </c>
      <c r="AO107" s="17"/>
      <c r="AP107" s="17">
        <v>2.9640298213180798E-2</v>
      </c>
      <c r="AQ107" s="17">
        <v>6.03011045328012E-2</v>
      </c>
      <c r="AR107" s="17"/>
      <c r="AS107" s="17">
        <v>1.3885864638195401E-2</v>
      </c>
      <c r="AT107" s="17">
        <v>1.5423562144841E-2</v>
      </c>
      <c r="AU107" s="17">
        <v>3.9878343452928899E-2</v>
      </c>
      <c r="AV107" s="17"/>
      <c r="AW107" s="17">
        <v>2.5940287306494E-2</v>
      </c>
      <c r="AX107" s="17">
        <v>4.3705109590312097E-2</v>
      </c>
      <c r="AY107" s="17"/>
      <c r="AZ107" s="17">
        <v>4.3719153417672303E-2</v>
      </c>
      <c r="BA107" s="17">
        <v>4.0132608308885903E-2</v>
      </c>
      <c r="BB107" s="17"/>
      <c r="BC107" s="17">
        <v>7.6550538690553296E-2</v>
      </c>
      <c r="BD107" s="17">
        <v>2.05338242970557E-3</v>
      </c>
      <c r="BE107" s="17"/>
      <c r="BF107" s="17">
        <v>3.9968743879972499E-2</v>
      </c>
      <c r="BG107" s="17">
        <v>4.20280111741166E-2</v>
      </c>
      <c r="BH107" s="17"/>
      <c r="BI107" s="17">
        <v>9.0163070154122005E-2</v>
      </c>
      <c r="BJ107" s="17">
        <v>3.5273390893454298E-2</v>
      </c>
      <c r="BK107" s="17">
        <v>2.78641027417997E-2</v>
      </c>
      <c r="BL107" s="17">
        <v>6.3736227252194E-3</v>
      </c>
    </row>
    <row r="108" spans="2:64" x14ac:dyDescent="0.25">
      <c r="B108" t="s">
        <v>157</v>
      </c>
      <c r="C108" s="17">
        <v>4.2507741216299903E-2</v>
      </c>
      <c r="D108" s="17">
        <v>3.7015266483473003E-2</v>
      </c>
      <c r="E108" s="17">
        <v>2.98806992655649E-2</v>
      </c>
      <c r="F108" s="17">
        <v>2.20677323958362E-2</v>
      </c>
      <c r="G108" s="17">
        <v>2.6058450375958799E-2</v>
      </c>
      <c r="H108" s="17">
        <v>2.9338082637046198E-2</v>
      </c>
      <c r="I108" s="17">
        <v>0</v>
      </c>
      <c r="J108" s="17">
        <v>2.2838530085074499E-2</v>
      </c>
      <c r="K108" s="17">
        <v>0</v>
      </c>
      <c r="L108" s="17">
        <v>5.6971646848394099E-2</v>
      </c>
      <c r="M108" s="17">
        <v>0.10123465773599</v>
      </c>
      <c r="N108" s="17">
        <v>7.9533333174497498E-2</v>
      </c>
      <c r="O108" s="17">
        <v>2.93562402650119E-2</v>
      </c>
      <c r="P108" s="17">
        <v>0</v>
      </c>
      <c r="Q108" s="17"/>
      <c r="R108" s="17">
        <v>6.6513020582266602E-2</v>
      </c>
      <c r="S108" s="17">
        <v>5.0631759338210097E-2</v>
      </c>
      <c r="T108" s="17">
        <v>7.0602258429166703E-2</v>
      </c>
      <c r="U108" s="17">
        <v>1.9692539517957401E-2</v>
      </c>
      <c r="V108" s="17"/>
      <c r="W108" s="17">
        <v>5.7970922810678803E-2</v>
      </c>
      <c r="X108" s="17">
        <v>3.5328654915065101E-2</v>
      </c>
      <c r="Y108" s="17">
        <v>6.6048633774873799E-2</v>
      </c>
      <c r="Z108" s="17">
        <v>0.132079561751105</v>
      </c>
      <c r="AA108" s="17">
        <v>5.3327483709399999E-2</v>
      </c>
      <c r="AB108" s="17">
        <v>4.2033480899935999E-2</v>
      </c>
      <c r="AC108" s="17">
        <v>8.7174616868265706E-2</v>
      </c>
      <c r="AD108" s="17">
        <v>1.08325182069198E-2</v>
      </c>
      <c r="AE108" s="17">
        <v>2.1577359577826902E-2</v>
      </c>
      <c r="AF108" s="17">
        <v>3.9307742464401302E-3</v>
      </c>
      <c r="AG108" s="17"/>
      <c r="AH108" s="17">
        <v>0.38219401008817899</v>
      </c>
      <c r="AI108" s="17">
        <v>0</v>
      </c>
      <c r="AJ108" s="17">
        <v>0</v>
      </c>
      <c r="AK108" s="17">
        <v>0</v>
      </c>
      <c r="AL108" s="17">
        <v>0</v>
      </c>
      <c r="AM108" s="17">
        <v>0</v>
      </c>
      <c r="AN108" s="17">
        <v>0</v>
      </c>
      <c r="AO108" s="17"/>
      <c r="AP108" s="17">
        <v>4.2009395923149798E-2</v>
      </c>
      <c r="AQ108" s="17">
        <v>4.3316271367141099E-2</v>
      </c>
      <c r="AR108" s="17"/>
      <c r="AS108" s="17">
        <v>5.4842558712893903E-2</v>
      </c>
      <c r="AT108" s="17">
        <v>1.97223029662968E-2</v>
      </c>
      <c r="AU108" s="17">
        <v>4.81706350899457E-2</v>
      </c>
      <c r="AV108" s="17"/>
      <c r="AW108" s="17">
        <v>4.7381703380472102E-2</v>
      </c>
      <c r="AX108" s="17">
        <v>4.1756288606410903E-2</v>
      </c>
      <c r="AY108" s="17"/>
      <c r="AZ108" s="17">
        <v>4.8699344842493199E-2</v>
      </c>
      <c r="BA108" s="17">
        <v>3.9396646603550502E-2</v>
      </c>
      <c r="BB108" s="17"/>
      <c r="BC108" s="17">
        <v>6.2964564227599801E-2</v>
      </c>
      <c r="BD108" s="17">
        <v>1.9692539517957401E-2</v>
      </c>
      <c r="BE108" s="17"/>
      <c r="BF108" s="17">
        <v>5.1093515269989002E-2</v>
      </c>
      <c r="BG108" s="17">
        <v>3.8124783023385102E-2</v>
      </c>
      <c r="BH108" s="17"/>
      <c r="BI108" s="17">
        <v>3.5178639055534401E-2</v>
      </c>
      <c r="BJ108" s="17">
        <v>5.5018639057605401E-2</v>
      </c>
      <c r="BK108" s="17">
        <v>4.08727409069038E-2</v>
      </c>
      <c r="BL108" s="17">
        <v>3.2623727436179799E-2</v>
      </c>
    </row>
    <row r="109" spans="2:64" x14ac:dyDescent="0.25">
      <c r="B109" t="s">
        <v>47</v>
      </c>
      <c r="C109" s="17">
        <v>4.6820777809514297E-2</v>
      </c>
      <c r="D109" s="17">
        <v>7.0628415500087194E-2</v>
      </c>
      <c r="E109" s="17">
        <v>7.2404963993597901E-2</v>
      </c>
      <c r="F109" s="17">
        <v>2.6235032879005801E-2</v>
      </c>
      <c r="G109" s="17">
        <v>7.5067175474883702E-2</v>
      </c>
      <c r="H109" s="17">
        <v>3.8784258656502299E-2</v>
      </c>
      <c r="I109" s="17">
        <v>2.08448060413579E-2</v>
      </c>
      <c r="J109" s="17">
        <v>0</v>
      </c>
      <c r="K109" s="17">
        <v>5.8320042748290002E-2</v>
      </c>
      <c r="L109" s="17">
        <v>4.4323478942540601E-2</v>
      </c>
      <c r="M109" s="17">
        <v>3.0871269898580099E-2</v>
      </c>
      <c r="N109" s="17">
        <v>4.9977493366501001E-2</v>
      </c>
      <c r="O109" s="17">
        <v>3.4993849742786499E-2</v>
      </c>
      <c r="P109" s="17">
        <v>0</v>
      </c>
      <c r="Q109" s="17"/>
      <c r="R109" s="17">
        <v>3.92588310321925E-2</v>
      </c>
      <c r="S109" s="17">
        <v>6.3898238843949698E-2</v>
      </c>
      <c r="T109" s="17">
        <v>5.4550889406173801E-2</v>
      </c>
      <c r="U109" s="17">
        <v>4.3308576842844601E-2</v>
      </c>
      <c r="V109" s="17"/>
      <c r="W109" s="17">
        <v>5.3287714414547403E-2</v>
      </c>
      <c r="X109" s="17">
        <v>6.7250030996163307E-2</v>
      </c>
      <c r="Y109" s="17">
        <v>0.101930305878405</v>
      </c>
      <c r="Z109" s="17">
        <v>7.8203048899974398E-2</v>
      </c>
      <c r="AA109" s="17">
        <v>3.0566966745218398E-2</v>
      </c>
      <c r="AB109" s="17">
        <v>5.3241883786158101E-2</v>
      </c>
      <c r="AC109" s="17">
        <v>7.4219199399629093E-2</v>
      </c>
      <c r="AD109" s="17">
        <v>3.8093085366808603E-2</v>
      </c>
      <c r="AE109" s="17">
        <v>3.5714770096040502E-2</v>
      </c>
      <c r="AF109" s="17">
        <v>3.2359265561923901E-2</v>
      </c>
      <c r="AG109" s="17"/>
      <c r="AH109" s="17">
        <v>0</v>
      </c>
      <c r="AI109" s="17">
        <v>1</v>
      </c>
      <c r="AJ109" s="17">
        <v>0</v>
      </c>
      <c r="AK109" s="17">
        <v>0</v>
      </c>
      <c r="AL109" s="17">
        <v>0</v>
      </c>
      <c r="AM109" s="17">
        <v>0</v>
      </c>
      <c r="AN109" s="17">
        <v>0</v>
      </c>
      <c r="AO109" s="17"/>
      <c r="AP109" s="17">
        <v>5.1016500477500698E-2</v>
      </c>
      <c r="AQ109" s="17">
        <v>4.0013513191458697E-2</v>
      </c>
      <c r="AR109" s="17"/>
      <c r="AS109" s="17">
        <v>2.99912021517987E-2</v>
      </c>
      <c r="AT109" s="17">
        <v>3.3456202661684399E-2</v>
      </c>
      <c r="AU109" s="17">
        <v>7.4781988327150994E-2</v>
      </c>
      <c r="AV109" s="17"/>
      <c r="AW109" s="17">
        <v>2.1403510853100199E-2</v>
      </c>
      <c r="AX109" s="17">
        <v>5.0739534448834098E-2</v>
      </c>
      <c r="AY109" s="17"/>
      <c r="AZ109" s="17">
        <v>6.3197671865859201E-2</v>
      </c>
      <c r="BA109" s="17">
        <v>3.85918810731792E-2</v>
      </c>
      <c r="BB109" s="17"/>
      <c r="BC109" s="17">
        <v>4.99699269823001E-2</v>
      </c>
      <c r="BD109" s="17">
        <v>4.3308576842844601E-2</v>
      </c>
      <c r="BE109" s="17"/>
      <c r="BF109" s="17">
        <v>4.8681020091731003E-2</v>
      </c>
      <c r="BG109" s="17">
        <v>4.5871141341018502E-2</v>
      </c>
      <c r="BH109" s="17"/>
      <c r="BI109" s="17">
        <v>3.32800213203545E-2</v>
      </c>
      <c r="BJ109" s="17">
        <v>3.8109125910255698E-2</v>
      </c>
      <c r="BK109" s="17">
        <v>6.4684994231893098E-2</v>
      </c>
      <c r="BL109" s="17">
        <v>4.7867622812805301E-2</v>
      </c>
    </row>
    <row r="110" spans="2:64" x14ac:dyDescent="0.25">
      <c r="B110" t="s">
        <v>48</v>
      </c>
      <c r="C110" s="17">
        <v>8.6523190120925797E-2</v>
      </c>
      <c r="D110" s="17">
        <v>7.0558100050695793E-2</v>
      </c>
      <c r="E110" s="17">
        <v>6.5418950803578901E-2</v>
      </c>
      <c r="F110" s="17">
        <v>0.106540108623862</v>
      </c>
      <c r="G110" s="17">
        <v>3.0979363449151399E-2</v>
      </c>
      <c r="H110" s="17">
        <v>0.12802461664937301</v>
      </c>
      <c r="I110" s="17">
        <v>5.4805222804926897E-2</v>
      </c>
      <c r="J110" s="17">
        <v>7.0982660513022197E-2</v>
      </c>
      <c r="K110" s="17">
        <v>0.117518394203503</v>
      </c>
      <c r="L110" s="17">
        <v>0.120780533343867</v>
      </c>
      <c r="M110" s="17">
        <v>0.13117403773533001</v>
      </c>
      <c r="N110" s="17">
        <v>6.4641383040751399E-2</v>
      </c>
      <c r="O110" s="17">
        <v>9.4949667291042997E-2</v>
      </c>
      <c r="P110" s="17">
        <v>0</v>
      </c>
      <c r="Q110" s="17"/>
      <c r="R110" s="17">
        <v>5.4214076863109098E-2</v>
      </c>
      <c r="S110" s="17">
        <v>9.4434256911104894E-2</v>
      </c>
      <c r="T110" s="17">
        <v>9.2982662591054893E-2</v>
      </c>
      <c r="U110" s="17">
        <v>9.93522766279544E-2</v>
      </c>
      <c r="V110" s="17"/>
      <c r="W110" s="17">
        <v>6.9377766749738001E-2</v>
      </c>
      <c r="X110" s="17">
        <v>0.13510930906509999</v>
      </c>
      <c r="Y110" s="17">
        <v>8.3059970919979104E-2</v>
      </c>
      <c r="Z110" s="17">
        <v>0.101252401890582</v>
      </c>
      <c r="AA110" s="17">
        <v>3.7712998932879799E-2</v>
      </c>
      <c r="AB110" s="17">
        <v>0.128845751165374</v>
      </c>
      <c r="AC110" s="17">
        <v>0.10082072809900799</v>
      </c>
      <c r="AD110" s="17">
        <v>0.146239637954277</v>
      </c>
      <c r="AE110" s="17">
        <v>5.5928720557338198E-2</v>
      </c>
      <c r="AF110" s="17">
        <v>9.7963974244046403E-2</v>
      </c>
      <c r="AG110" s="17"/>
      <c r="AH110" s="17">
        <v>0</v>
      </c>
      <c r="AI110" s="17">
        <v>0</v>
      </c>
      <c r="AJ110" s="17">
        <v>1</v>
      </c>
      <c r="AK110" s="17">
        <v>0</v>
      </c>
      <c r="AL110" s="17">
        <v>0</v>
      </c>
      <c r="AM110" s="17">
        <v>0</v>
      </c>
      <c r="AN110" s="17">
        <v>0</v>
      </c>
      <c r="AO110" s="17"/>
      <c r="AP110" s="17">
        <v>8.8909231496224803E-2</v>
      </c>
      <c r="AQ110" s="17">
        <v>8.2652005984943697E-2</v>
      </c>
      <c r="AR110" s="17"/>
      <c r="AS110" s="17">
        <v>0.102928555234564</v>
      </c>
      <c r="AT110" s="17">
        <v>5.8334868067670798E-2</v>
      </c>
      <c r="AU110" s="17">
        <v>0.10223672193692</v>
      </c>
      <c r="AV110" s="17"/>
      <c r="AW110" s="17">
        <v>4.9945658921682602E-2</v>
      </c>
      <c r="AX110" s="17">
        <v>9.2162602237215202E-2</v>
      </c>
      <c r="AY110" s="17"/>
      <c r="AZ110" s="17">
        <v>7.4114672889013994E-2</v>
      </c>
      <c r="BA110" s="17">
        <v>9.27580968499509E-2</v>
      </c>
      <c r="BB110" s="17"/>
      <c r="BC110" s="17">
        <v>7.5020230140957406E-2</v>
      </c>
      <c r="BD110" s="17">
        <v>9.93522766279544E-2</v>
      </c>
      <c r="BE110" s="17"/>
      <c r="BF110" s="17">
        <v>6.0779134973441701E-2</v>
      </c>
      <c r="BG110" s="17">
        <v>9.9665292012022302E-2</v>
      </c>
      <c r="BH110" s="17"/>
      <c r="BI110" s="17">
        <v>8.49879261910607E-2</v>
      </c>
      <c r="BJ110" s="17">
        <v>7.60020752596961E-2</v>
      </c>
      <c r="BK110" s="17">
        <v>9.6509940291154006E-2</v>
      </c>
      <c r="BL110" s="17">
        <v>8.3102040791131704E-2</v>
      </c>
    </row>
    <row r="111" spans="2:64" x14ac:dyDescent="0.25">
      <c r="B111" t="s">
        <v>49</v>
      </c>
      <c r="C111" s="17">
        <v>0.216165296491105</v>
      </c>
      <c r="D111" s="17">
        <v>0.14807042963498099</v>
      </c>
      <c r="E111" s="17">
        <v>0.34763548904307601</v>
      </c>
      <c r="F111" s="17">
        <v>0.18838031035340799</v>
      </c>
      <c r="G111" s="17">
        <v>0.198551981124611</v>
      </c>
      <c r="H111" s="17">
        <v>0.24413536121891699</v>
      </c>
      <c r="I111" s="17">
        <v>0.23447672329501701</v>
      </c>
      <c r="J111" s="17">
        <v>0.315742643405656</v>
      </c>
      <c r="K111" s="17">
        <v>0.371816001863495</v>
      </c>
      <c r="L111" s="17">
        <v>0.135828039960396</v>
      </c>
      <c r="M111" s="17">
        <v>0.209654190264498</v>
      </c>
      <c r="N111" s="17">
        <v>0.22441950449418999</v>
      </c>
      <c r="O111" s="17">
        <v>0.26145057234305802</v>
      </c>
      <c r="P111" s="17">
        <v>0.35196951786603697</v>
      </c>
      <c r="Q111" s="17"/>
      <c r="R111" s="17">
        <v>0.32435354646207198</v>
      </c>
      <c r="S111" s="17">
        <v>0.25588771040921299</v>
      </c>
      <c r="T111" s="17">
        <v>0.22365561993617</v>
      </c>
      <c r="U111" s="17">
        <v>0.14431766677462901</v>
      </c>
      <c r="V111" s="17"/>
      <c r="W111" s="17">
        <v>0.34876009009340397</v>
      </c>
      <c r="X111" s="17">
        <v>0.35605989798211202</v>
      </c>
      <c r="Y111" s="17">
        <v>0.213110364260262</v>
      </c>
      <c r="Z111" s="17">
        <v>0.26814408818593899</v>
      </c>
      <c r="AA111" s="17">
        <v>0.28215366605723302</v>
      </c>
      <c r="AB111" s="17">
        <v>0.130076542837574</v>
      </c>
      <c r="AC111" s="17">
        <v>0.211253953561645</v>
      </c>
      <c r="AD111" s="17">
        <v>0.125661738107084</v>
      </c>
      <c r="AE111" s="17">
        <v>0.15781867272699701</v>
      </c>
      <c r="AF111" s="17">
        <v>0.117655067191232</v>
      </c>
      <c r="AG111" s="17"/>
      <c r="AH111" s="17">
        <v>0</v>
      </c>
      <c r="AI111" s="17">
        <v>0</v>
      </c>
      <c r="AJ111" s="17">
        <v>0</v>
      </c>
      <c r="AK111" s="17">
        <v>1</v>
      </c>
      <c r="AL111" s="17">
        <v>0</v>
      </c>
      <c r="AM111" s="17">
        <v>0</v>
      </c>
      <c r="AN111" s="17">
        <v>0</v>
      </c>
      <c r="AO111" s="17"/>
      <c r="AP111" s="17">
        <v>0.180453109334892</v>
      </c>
      <c r="AQ111" s="17">
        <v>0.274105805742765</v>
      </c>
      <c r="AR111" s="17"/>
      <c r="AS111" s="17">
        <v>0.15889671302165101</v>
      </c>
      <c r="AT111" s="17">
        <v>0.121951909038791</v>
      </c>
      <c r="AU111" s="17">
        <v>0.22648410215727899</v>
      </c>
      <c r="AV111" s="17"/>
      <c r="AW111" s="17">
        <v>8.8413290535818298E-2</v>
      </c>
      <c r="AX111" s="17">
        <v>0.23586171083739199</v>
      </c>
      <c r="AY111" s="17"/>
      <c r="AZ111" s="17">
        <v>0.28878126677446903</v>
      </c>
      <c r="BA111" s="17">
        <v>0.179677955313059</v>
      </c>
      <c r="BB111" s="17"/>
      <c r="BC111" s="17">
        <v>0.28058612714272102</v>
      </c>
      <c r="BD111" s="17">
        <v>0.14431766677462901</v>
      </c>
      <c r="BE111" s="17"/>
      <c r="BF111" s="17">
        <v>0.15804779434868599</v>
      </c>
      <c r="BG111" s="17">
        <v>0.24583374345628201</v>
      </c>
      <c r="BH111" s="17"/>
      <c r="BI111" s="17">
        <v>0.28993027281172501</v>
      </c>
      <c r="BJ111" s="17">
        <v>0.25200933774322698</v>
      </c>
      <c r="BK111" s="17">
        <v>0.14684966242391601</v>
      </c>
      <c r="BL111" s="17">
        <v>0.17392822294784599</v>
      </c>
    </row>
    <row r="112" spans="2:64" x14ac:dyDescent="0.25">
      <c r="B112" t="s">
        <v>50</v>
      </c>
      <c r="C112" s="17">
        <v>0.17374562544327701</v>
      </c>
      <c r="D112" s="17">
        <v>0.17907777303672401</v>
      </c>
      <c r="E112" s="17">
        <v>0.21007605123164899</v>
      </c>
      <c r="F112" s="17">
        <v>0.208479318513555</v>
      </c>
      <c r="G112" s="17">
        <v>0.23893773954126499</v>
      </c>
      <c r="H112" s="17">
        <v>0.18595846881026601</v>
      </c>
      <c r="I112" s="17">
        <v>0.23993895172205501</v>
      </c>
      <c r="J112" s="17">
        <v>8.0729572630687502E-2</v>
      </c>
      <c r="K112" s="17">
        <v>8.5748768326644395E-2</v>
      </c>
      <c r="L112" s="17">
        <v>0.242753705767631</v>
      </c>
      <c r="M112" s="17">
        <v>0.11511070180067701</v>
      </c>
      <c r="N112" s="17">
        <v>0.151054294661286</v>
      </c>
      <c r="O112" s="17">
        <v>0.166807670309811</v>
      </c>
      <c r="P112" s="17">
        <v>0</v>
      </c>
      <c r="Q112" s="17"/>
      <c r="R112" s="17">
        <v>7.7732719098307507E-2</v>
      </c>
      <c r="S112" s="17">
        <v>0.117622116452905</v>
      </c>
      <c r="T112" s="17">
        <v>0.229089536617367</v>
      </c>
      <c r="U112" s="17">
        <v>0.227516098766358</v>
      </c>
      <c r="V112" s="17"/>
      <c r="W112" s="17">
        <v>4.3827098114127203E-2</v>
      </c>
      <c r="X112" s="17">
        <v>6.0817150757875797E-2</v>
      </c>
      <c r="Y112" s="17">
        <v>0.224750225924855</v>
      </c>
      <c r="Z112" s="17">
        <v>0.177107930615274</v>
      </c>
      <c r="AA112" s="17">
        <v>0.18780758191293401</v>
      </c>
      <c r="AB112" s="17">
        <v>0.222401255792293</v>
      </c>
      <c r="AC112" s="17">
        <v>0.23138220580760899</v>
      </c>
      <c r="AD112" s="17">
        <v>0.27346520045735601</v>
      </c>
      <c r="AE112" s="17">
        <v>0.216877880975794</v>
      </c>
      <c r="AF112" s="17">
        <v>0.271967826232973</v>
      </c>
      <c r="AG112" s="17"/>
      <c r="AH112" s="17">
        <v>0</v>
      </c>
      <c r="AI112" s="17">
        <v>0</v>
      </c>
      <c r="AJ112" s="17">
        <v>0</v>
      </c>
      <c r="AK112" s="17">
        <v>0</v>
      </c>
      <c r="AL112" s="17">
        <v>1</v>
      </c>
      <c r="AM112" s="17">
        <v>0</v>
      </c>
      <c r="AN112" s="17">
        <v>0</v>
      </c>
      <c r="AO112" s="17"/>
      <c r="AP112" s="17">
        <v>0.21226024721305001</v>
      </c>
      <c r="AQ112" s="17">
        <v>0.111258363343804</v>
      </c>
      <c r="AR112" s="17"/>
      <c r="AS112" s="17">
        <v>0.29496891987745899</v>
      </c>
      <c r="AT112" s="17">
        <v>0.195929045895679</v>
      </c>
      <c r="AU112" s="17">
        <v>0.17485464316288901</v>
      </c>
      <c r="AV112" s="17"/>
      <c r="AW112" s="17">
        <v>0.235275815449703</v>
      </c>
      <c r="AX112" s="17">
        <v>0.164259088554013</v>
      </c>
      <c r="AY112" s="17"/>
      <c r="AZ112" s="17">
        <v>0.11700994264399001</v>
      </c>
      <c r="BA112" s="17">
        <v>0.20225359975235699</v>
      </c>
      <c r="BB112" s="17"/>
      <c r="BC112" s="17">
        <v>0.12553333827844301</v>
      </c>
      <c r="BD112" s="17">
        <v>0.227516098766358</v>
      </c>
      <c r="BE112" s="17"/>
      <c r="BF112" s="17">
        <v>0.206998389629482</v>
      </c>
      <c r="BG112" s="17">
        <v>0.15677039708115101</v>
      </c>
      <c r="BH112" s="17"/>
      <c r="BI112" s="17">
        <v>9.81021088651199E-2</v>
      </c>
      <c r="BJ112" s="17">
        <v>0.14297491949918101</v>
      </c>
      <c r="BK112" s="17">
        <v>0.23509395543867401</v>
      </c>
      <c r="BL112" s="17">
        <v>0.222207329010713</v>
      </c>
    </row>
    <row r="113" spans="2:64" x14ac:dyDescent="0.25">
      <c r="B113" t="s">
        <v>51</v>
      </c>
      <c r="C113" s="17">
        <v>0.17465021649700099</v>
      </c>
      <c r="D113" s="17">
        <v>0.202264918628283</v>
      </c>
      <c r="E113" s="17">
        <v>0.11952279706226</v>
      </c>
      <c r="F113" s="17">
        <v>0.16931114275897099</v>
      </c>
      <c r="G113" s="17">
        <v>0.127184076226801</v>
      </c>
      <c r="H113" s="17">
        <v>0.139012589946135</v>
      </c>
      <c r="I113" s="17">
        <v>0.19278599810385699</v>
      </c>
      <c r="J113" s="17">
        <v>0.135032791617754</v>
      </c>
      <c r="K113" s="17">
        <v>0.15575449156319399</v>
      </c>
      <c r="L113" s="17">
        <v>0.17851441758981501</v>
      </c>
      <c r="M113" s="17">
        <v>0.14212444444040501</v>
      </c>
      <c r="N113" s="17">
        <v>0.21263547117071099</v>
      </c>
      <c r="O113" s="17">
        <v>0.15158219886284899</v>
      </c>
      <c r="P113" s="17">
        <v>0.64803048213396297</v>
      </c>
      <c r="Q113" s="17"/>
      <c r="R113" s="17">
        <v>7.7203941635756307E-2</v>
      </c>
      <c r="S113" s="17">
        <v>0.162471437722155</v>
      </c>
      <c r="T113" s="17">
        <v>0.19146145690504501</v>
      </c>
      <c r="U113" s="17">
        <v>0.225531108622606</v>
      </c>
      <c r="V113" s="17"/>
      <c r="W113" s="17">
        <v>8.0406162854221502E-2</v>
      </c>
      <c r="X113" s="17">
        <v>0.10767725970898701</v>
      </c>
      <c r="Y113" s="17">
        <v>7.2104435052450899E-2</v>
      </c>
      <c r="Z113" s="17">
        <v>0.110822910338074</v>
      </c>
      <c r="AA113" s="17">
        <v>0.23392845970428999</v>
      </c>
      <c r="AB113" s="17">
        <v>0.240262729715951</v>
      </c>
      <c r="AC113" s="17">
        <v>0.20957154770934799</v>
      </c>
      <c r="AD113" s="17">
        <v>0.28849367761716699</v>
      </c>
      <c r="AE113" s="17">
        <v>0.323888890203404</v>
      </c>
      <c r="AF113" s="17">
        <v>0.236421622142091</v>
      </c>
      <c r="AG113" s="17"/>
      <c r="AH113" s="17">
        <v>0</v>
      </c>
      <c r="AI113" s="17">
        <v>0</v>
      </c>
      <c r="AJ113" s="17">
        <v>0</v>
      </c>
      <c r="AK113" s="17">
        <v>0</v>
      </c>
      <c r="AL113" s="17">
        <v>0</v>
      </c>
      <c r="AM113" s="17">
        <v>1</v>
      </c>
      <c r="AN113" s="17">
        <v>0</v>
      </c>
      <c r="AO113" s="17"/>
      <c r="AP113" s="17">
        <v>0.22128828476071699</v>
      </c>
      <c r="AQ113" s="17">
        <v>9.8983234413455204E-2</v>
      </c>
      <c r="AR113" s="17"/>
      <c r="AS113" s="17">
        <v>0.18721554235861701</v>
      </c>
      <c r="AT113" s="17">
        <v>0.318030905868735</v>
      </c>
      <c r="AU113" s="17">
        <v>0.194747457818055</v>
      </c>
      <c r="AV113" s="17"/>
      <c r="AW113" s="17">
        <v>0.333681895482142</v>
      </c>
      <c r="AX113" s="17">
        <v>0.15013119763655899</v>
      </c>
      <c r="AY113" s="17"/>
      <c r="AZ113" s="17">
        <v>0.11294172907267699</v>
      </c>
      <c r="BA113" s="17">
        <v>0.20565687557552501</v>
      </c>
      <c r="BB113" s="17"/>
      <c r="BC113" s="17">
        <v>0.129028818157746</v>
      </c>
      <c r="BD113" s="17">
        <v>0.225531108622606</v>
      </c>
      <c r="BE113" s="17"/>
      <c r="BF113" s="17">
        <v>0.24047516487577</v>
      </c>
      <c r="BG113" s="17">
        <v>0.14104718956072301</v>
      </c>
      <c r="BH113" s="17"/>
      <c r="BI113" s="17">
        <v>9.3113482670048195E-2</v>
      </c>
      <c r="BJ113" s="17">
        <v>0.140898895663535</v>
      </c>
      <c r="BK113" s="17">
        <v>0.22229587108909399</v>
      </c>
      <c r="BL113" s="17">
        <v>0.27037239236735</v>
      </c>
    </row>
    <row r="114" spans="2:64" x14ac:dyDescent="0.25">
      <c r="B114" t="s">
        <v>158</v>
      </c>
      <c r="C114" s="17">
        <v>8.1880989362359102E-2</v>
      </c>
      <c r="D114" s="17">
        <v>0.11761756816637001</v>
      </c>
      <c r="E114" s="17">
        <v>6.5418950803578901E-2</v>
      </c>
      <c r="F114" s="17">
        <v>8.4472376228025794E-2</v>
      </c>
      <c r="G114" s="17">
        <v>6.1958726898302799E-2</v>
      </c>
      <c r="H114" s="17">
        <v>6.5653636385380798E-2</v>
      </c>
      <c r="I114" s="17">
        <v>8.6734086092211005E-2</v>
      </c>
      <c r="J114" s="17">
        <v>6.7230678593160897E-2</v>
      </c>
      <c r="K114" s="17">
        <v>8.06437358838967E-2</v>
      </c>
      <c r="L114" s="17">
        <v>1.0914461627543601E-2</v>
      </c>
      <c r="M114" s="17">
        <v>3.4418167191018902E-2</v>
      </c>
      <c r="N114" s="17">
        <v>0.119493864869109</v>
      </c>
      <c r="O114" s="17">
        <v>8.4832045199941405E-2</v>
      </c>
      <c r="P114" s="17">
        <v>0</v>
      </c>
      <c r="Q114" s="17"/>
      <c r="R114" s="17">
        <v>6.3757933915834605E-2</v>
      </c>
      <c r="S114" s="17">
        <v>4.9166950451495398E-2</v>
      </c>
      <c r="T114" s="17">
        <v>3.8010063513183701E-2</v>
      </c>
      <c r="U114" s="17">
        <v>0.11364669677488499</v>
      </c>
      <c r="V114" s="17"/>
      <c r="W114" s="17">
        <v>2.6244165002334799E-2</v>
      </c>
      <c r="X114" s="17">
        <v>8.77535774666834E-2</v>
      </c>
      <c r="Y114" s="17">
        <v>8.85176723795459E-2</v>
      </c>
      <c r="Z114" s="17">
        <v>2.7170144529603899E-2</v>
      </c>
      <c r="AA114" s="17">
        <v>7.6148499550247398E-2</v>
      </c>
      <c r="AB114" s="17">
        <v>0.10246479811282699</v>
      </c>
      <c r="AC114" s="17">
        <v>3.0610670894933099E-2</v>
      </c>
      <c r="AD114" s="17">
        <v>6.9131064709097301E-2</v>
      </c>
      <c r="AE114" s="17">
        <v>0.13255927456163</v>
      </c>
      <c r="AF114" s="17">
        <v>0.16272154235608499</v>
      </c>
      <c r="AG114" s="17"/>
      <c r="AH114" s="17">
        <v>0</v>
      </c>
      <c r="AI114" s="17">
        <v>0</v>
      </c>
      <c r="AJ114" s="17">
        <v>0</v>
      </c>
      <c r="AK114" s="17">
        <v>0</v>
      </c>
      <c r="AL114" s="17">
        <v>0</v>
      </c>
      <c r="AM114" s="17">
        <v>0</v>
      </c>
      <c r="AN114" s="17">
        <v>0.76193064283837098</v>
      </c>
      <c r="AO114" s="17"/>
      <c r="AP114" s="17">
        <v>9.2982294211110705E-2</v>
      </c>
      <c r="AQ114" s="17">
        <v>6.3869903861462005E-2</v>
      </c>
      <c r="AR114" s="17"/>
      <c r="AS114" s="17">
        <v>7.5855138929289703E-2</v>
      </c>
      <c r="AT114" s="17">
        <v>0.18231727390156399</v>
      </c>
      <c r="AU114" s="17">
        <v>6.4950037404750596E-2</v>
      </c>
      <c r="AV114" s="17"/>
      <c r="AW114" s="17">
        <v>0.13473120390733301</v>
      </c>
      <c r="AX114" s="17">
        <v>7.3732704596229506E-2</v>
      </c>
      <c r="AY114" s="17"/>
      <c r="AZ114" s="17">
        <v>6.9232441785077106E-2</v>
      </c>
      <c r="BA114" s="17">
        <v>8.8236504121138995E-2</v>
      </c>
      <c r="BB114" s="17"/>
      <c r="BC114" s="17">
        <v>5.3398863148503103E-2</v>
      </c>
      <c r="BD114" s="17">
        <v>0.11364669677488499</v>
      </c>
      <c r="BE114" s="17"/>
      <c r="BF114" s="17">
        <v>9.9413214302921299E-2</v>
      </c>
      <c r="BG114" s="17">
        <v>7.2930950791259705E-2</v>
      </c>
      <c r="BH114" s="17"/>
      <c r="BI114" s="17">
        <v>4.4038499068013597E-2</v>
      </c>
      <c r="BJ114" s="17">
        <v>8.6510808309653506E-2</v>
      </c>
      <c r="BK114" s="17">
        <v>9.3913591484852593E-2</v>
      </c>
      <c r="BL114" s="17">
        <v>0.109144187430896</v>
      </c>
    </row>
    <row r="115" spans="2:64" x14ac:dyDescent="0.25">
      <c r="B115" t="s">
        <v>159</v>
      </c>
      <c r="C115" s="17">
        <v>2.1272253392051101E-2</v>
      </c>
      <c r="D115" s="17">
        <v>4.0459542744215399E-2</v>
      </c>
      <c r="E115" s="17">
        <v>0</v>
      </c>
      <c r="F115" s="17">
        <v>0</v>
      </c>
      <c r="G115" s="17">
        <v>0</v>
      </c>
      <c r="H115" s="17">
        <v>4.5319893784649297E-2</v>
      </c>
      <c r="I115" s="17">
        <v>2.7127175977048602E-2</v>
      </c>
      <c r="J115" s="17">
        <v>1.9086548165213098E-2</v>
      </c>
      <c r="K115" s="17">
        <v>0</v>
      </c>
      <c r="L115" s="17">
        <v>2.3895445749580201E-2</v>
      </c>
      <c r="M115" s="17">
        <v>2.6612947604328901E-2</v>
      </c>
      <c r="N115" s="17">
        <v>0</v>
      </c>
      <c r="O115" s="17">
        <v>1.15210597379176E-2</v>
      </c>
      <c r="P115" s="17">
        <v>0</v>
      </c>
      <c r="Q115" s="17"/>
      <c r="R115" s="17">
        <v>2.96295669425133E-2</v>
      </c>
      <c r="S115" s="17">
        <v>2.2899587040590301E-2</v>
      </c>
      <c r="T115" s="17">
        <v>5.76345995523547E-3</v>
      </c>
      <c r="U115" s="17">
        <v>2.04977558154304E-2</v>
      </c>
      <c r="V115" s="17"/>
      <c r="W115" s="17">
        <v>2.5827254733080299E-2</v>
      </c>
      <c r="X115" s="17">
        <v>3.2088686555761199E-2</v>
      </c>
      <c r="Y115" s="17">
        <v>3.5511617944184899E-2</v>
      </c>
      <c r="Z115" s="17">
        <v>1.3501599949483099E-2</v>
      </c>
      <c r="AA115" s="17">
        <v>1.52803208106921E-2</v>
      </c>
      <c r="AB115" s="17">
        <v>1.6311412486618999E-2</v>
      </c>
      <c r="AC115" s="17">
        <v>2.7409061560402501E-2</v>
      </c>
      <c r="AD115" s="17">
        <v>1.98529636366091E-2</v>
      </c>
      <c r="AE115" s="17">
        <v>3.6903479981739797E-2</v>
      </c>
      <c r="AF115" s="17">
        <v>1.9653871232200599E-2</v>
      </c>
      <c r="AG115" s="17"/>
      <c r="AH115" s="17">
        <v>0</v>
      </c>
      <c r="AI115" s="17">
        <v>0</v>
      </c>
      <c r="AJ115" s="17">
        <v>0</v>
      </c>
      <c r="AK115" s="17">
        <v>0</v>
      </c>
      <c r="AL115" s="17">
        <v>0</v>
      </c>
      <c r="AM115" s="17">
        <v>0</v>
      </c>
      <c r="AN115" s="17">
        <v>0.19794560163286301</v>
      </c>
      <c r="AO115" s="17"/>
      <c r="AP115" s="17">
        <v>2.3327037253605999E-2</v>
      </c>
      <c r="AQ115" s="17">
        <v>1.79385112490731E-2</v>
      </c>
      <c r="AR115" s="17"/>
      <c r="AS115" s="17">
        <v>1.9739766247057401E-2</v>
      </c>
      <c r="AT115" s="17">
        <v>1.79708815793586E-2</v>
      </c>
      <c r="AU115" s="17">
        <v>2.3955498429058E-2</v>
      </c>
      <c r="AV115" s="17"/>
      <c r="AW115" s="17">
        <v>3.1500981262617599E-2</v>
      </c>
      <c r="AX115" s="17">
        <v>1.9695219349668999E-2</v>
      </c>
      <c r="AY115" s="17"/>
      <c r="AZ115" s="17">
        <v>2.0961212630089401E-2</v>
      </c>
      <c r="BA115" s="17">
        <v>2.1428542020539999E-2</v>
      </c>
      <c r="BB115" s="17"/>
      <c r="BC115" s="17">
        <v>2.19666921288676E-2</v>
      </c>
      <c r="BD115" s="17">
        <v>2.04977558154304E-2</v>
      </c>
      <c r="BE115" s="17"/>
      <c r="BF115" s="17">
        <v>1.83850683093254E-2</v>
      </c>
      <c r="BG115" s="17">
        <v>2.2746134655832698E-2</v>
      </c>
      <c r="BH115" s="17"/>
      <c r="BI115" s="17">
        <v>2.43696421160744E-2</v>
      </c>
      <c r="BJ115" s="17">
        <v>1.8525808494985599E-2</v>
      </c>
      <c r="BK115" s="17">
        <v>1.7926647162535201E-2</v>
      </c>
      <c r="BL115" s="17">
        <v>3.0714723666555602E-2</v>
      </c>
    </row>
    <row r="116" spans="2:64" x14ac:dyDescent="0.25">
      <c r="B116" t="s">
        <v>160</v>
      </c>
      <c r="C116" s="17">
        <v>4.3119053295848503E-3</v>
      </c>
      <c r="D116" s="17">
        <v>3.6679722499640601E-3</v>
      </c>
      <c r="E116" s="17">
        <v>0</v>
      </c>
      <c r="F116" s="17">
        <v>0</v>
      </c>
      <c r="G116" s="17">
        <v>0</v>
      </c>
      <c r="H116" s="17">
        <v>0</v>
      </c>
      <c r="I116" s="17">
        <v>0</v>
      </c>
      <c r="J116" s="17">
        <v>4.1925078250287601E-2</v>
      </c>
      <c r="K116" s="17">
        <v>0</v>
      </c>
      <c r="L116" s="17">
        <v>0</v>
      </c>
      <c r="M116" s="17">
        <v>0</v>
      </c>
      <c r="N116" s="17">
        <v>1.0643731026000599E-2</v>
      </c>
      <c r="O116" s="17">
        <v>0</v>
      </c>
      <c r="P116" s="17">
        <v>0</v>
      </c>
      <c r="Q116" s="17"/>
      <c r="R116" s="17">
        <v>3.7546698607289399E-3</v>
      </c>
      <c r="S116" s="17">
        <v>1.6643204363771199E-2</v>
      </c>
      <c r="T116" s="17">
        <v>0</v>
      </c>
      <c r="U116" s="17">
        <v>1.83861652742034E-3</v>
      </c>
      <c r="V116" s="17"/>
      <c r="W116" s="17">
        <v>5.6261239631410402E-3</v>
      </c>
      <c r="X116" s="17">
        <v>0</v>
      </c>
      <c r="Y116" s="17">
        <v>2.2059220677756099E-2</v>
      </c>
      <c r="Z116" s="17">
        <v>0</v>
      </c>
      <c r="AA116" s="17">
        <v>2.00493130766294E-2</v>
      </c>
      <c r="AB116" s="17">
        <v>0</v>
      </c>
      <c r="AC116" s="17">
        <v>0</v>
      </c>
      <c r="AD116" s="17">
        <v>0</v>
      </c>
      <c r="AE116" s="17">
        <v>0</v>
      </c>
      <c r="AF116" s="17">
        <v>3.9307742464401302E-3</v>
      </c>
      <c r="AG116" s="17"/>
      <c r="AH116" s="17">
        <v>0</v>
      </c>
      <c r="AI116" s="17">
        <v>0</v>
      </c>
      <c r="AJ116" s="17">
        <v>0</v>
      </c>
      <c r="AK116" s="17">
        <v>0</v>
      </c>
      <c r="AL116" s="17">
        <v>0</v>
      </c>
      <c r="AM116" s="17">
        <v>0</v>
      </c>
      <c r="AN116" s="17">
        <v>4.0123755528766E-2</v>
      </c>
      <c r="AO116" s="17"/>
      <c r="AP116" s="17">
        <v>5.4528379677199496E-3</v>
      </c>
      <c r="AQ116" s="17">
        <v>2.4608224545365001E-3</v>
      </c>
      <c r="AR116" s="17"/>
      <c r="AS116" s="17">
        <v>0</v>
      </c>
      <c r="AT116" s="17">
        <v>0</v>
      </c>
      <c r="AU116" s="17">
        <v>7.1460255649197797E-3</v>
      </c>
      <c r="AV116" s="17"/>
      <c r="AW116" s="17">
        <v>0</v>
      </c>
      <c r="AX116" s="17">
        <v>4.9767017322588699E-3</v>
      </c>
      <c r="AY116" s="17"/>
      <c r="AZ116" s="17">
        <v>9.5358490696248396E-3</v>
      </c>
      <c r="BA116" s="17">
        <v>1.68703070773563E-3</v>
      </c>
      <c r="BB116" s="17"/>
      <c r="BC116" s="17">
        <v>6.5295333808584504E-3</v>
      </c>
      <c r="BD116" s="17">
        <v>1.83861652742034E-3</v>
      </c>
      <c r="BE116" s="17"/>
      <c r="BF116" s="17">
        <v>9.9819366784674197E-3</v>
      </c>
      <c r="BG116" s="17">
        <v>1.41740680222258E-3</v>
      </c>
      <c r="BH116" s="17"/>
      <c r="BI116" s="17">
        <v>0</v>
      </c>
      <c r="BJ116" s="17">
        <v>8.2946971719426998E-3</v>
      </c>
      <c r="BK116" s="17">
        <v>2.8830430555068101E-3</v>
      </c>
      <c r="BL116" s="17">
        <v>6.2960677924425402E-3</v>
      </c>
    </row>
    <row r="117" spans="2:64" x14ac:dyDescent="0.25">
      <c r="B117" t="s">
        <v>80</v>
      </c>
      <c r="C117" s="17">
        <v>8.3409422644116105E-2</v>
      </c>
      <c r="D117" s="17">
        <v>7.6594147011813593E-2</v>
      </c>
      <c r="E117" s="17">
        <v>8.96420977966947E-2</v>
      </c>
      <c r="F117" s="17">
        <v>0.125975666521218</v>
      </c>
      <c r="G117" s="17">
        <v>9.3882748441893302E-2</v>
      </c>
      <c r="H117" s="17">
        <v>9.7060548932844701E-2</v>
      </c>
      <c r="I117" s="17">
        <v>0.12855044371393701</v>
      </c>
      <c r="J117" s="17">
        <v>0.11586416427188299</v>
      </c>
      <c r="K117" s="17">
        <v>1.8777688919824301E-2</v>
      </c>
      <c r="L117" s="17">
        <v>6.4085879703134896E-2</v>
      </c>
      <c r="M117" s="17">
        <v>8.0498166088925197E-2</v>
      </c>
      <c r="N117" s="17">
        <v>7.3830788624990498E-2</v>
      </c>
      <c r="O117" s="17">
        <v>8.3428607553125395E-2</v>
      </c>
      <c r="P117" s="17">
        <v>0</v>
      </c>
      <c r="Q117" s="17"/>
      <c r="R117" s="17">
        <v>5.7133055374586003E-2</v>
      </c>
      <c r="S117" s="17">
        <v>9.2898769649895602E-2</v>
      </c>
      <c r="T117" s="17">
        <v>8.1683912051387905E-2</v>
      </c>
      <c r="U117" s="17">
        <v>9.4743258172893294E-2</v>
      </c>
      <c r="V117" s="17"/>
      <c r="W117" s="17">
        <v>5.7011962000640001E-2</v>
      </c>
      <c r="X117" s="17">
        <v>0</v>
      </c>
      <c r="Y117" s="17">
        <v>0</v>
      </c>
      <c r="Z117" s="17">
        <v>3.63456772793243E-2</v>
      </c>
      <c r="AA117" s="17">
        <v>4.3577970983903598E-2</v>
      </c>
      <c r="AB117" s="17">
        <v>1.12076596819235E-2</v>
      </c>
      <c r="AC117" s="17">
        <v>2.7558016099159699E-2</v>
      </c>
      <c r="AD117" s="17">
        <v>2.8230113944681601E-2</v>
      </c>
      <c r="AE117" s="17">
        <v>0</v>
      </c>
      <c r="AF117" s="17">
        <v>4.0465594824628102E-2</v>
      </c>
      <c r="AG117" s="17"/>
      <c r="AH117" s="17">
        <v>0</v>
      </c>
      <c r="AI117" s="17">
        <v>0</v>
      </c>
      <c r="AJ117" s="17">
        <v>0</v>
      </c>
      <c r="AK117" s="17">
        <v>0</v>
      </c>
      <c r="AL117" s="17">
        <v>0</v>
      </c>
      <c r="AM117" s="17">
        <v>0</v>
      </c>
      <c r="AN117" s="17">
        <v>0</v>
      </c>
      <c r="AO117" s="17"/>
      <c r="AP117" s="17">
        <v>4.1683911957907202E-2</v>
      </c>
      <c r="AQ117" s="17">
        <v>0.15110612593953299</v>
      </c>
      <c r="AR117" s="17"/>
      <c r="AS117" s="17">
        <v>5.5280839195534601E-2</v>
      </c>
      <c r="AT117" s="17">
        <v>2.31212897390949E-2</v>
      </c>
      <c r="AU117" s="17">
        <v>3.3345211028759002E-2</v>
      </c>
      <c r="AV117" s="17"/>
      <c r="AW117" s="17">
        <v>3.17256529006361E-2</v>
      </c>
      <c r="AX117" s="17">
        <v>9.1377868511040197E-2</v>
      </c>
      <c r="AY117" s="17"/>
      <c r="AZ117" s="17">
        <v>0.114578743737541</v>
      </c>
      <c r="BA117" s="17">
        <v>6.7747776196565898E-2</v>
      </c>
      <c r="BB117" s="17"/>
      <c r="BC117" s="17">
        <v>7.3247151430523502E-2</v>
      </c>
      <c r="BD117" s="17">
        <v>9.4743258172893294E-2</v>
      </c>
      <c r="BE117" s="17"/>
      <c r="BF117" s="17">
        <v>5.0770250785587001E-2</v>
      </c>
      <c r="BG117" s="17">
        <v>0.10007141780177201</v>
      </c>
      <c r="BH117" s="17"/>
      <c r="BI117" s="17">
        <v>0.14103162385815901</v>
      </c>
      <c r="BJ117" s="17">
        <v>0.121465004522831</v>
      </c>
      <c r="BK117" s="17">
        <v>3.6586693710245102E-2</v>
      </c>
      <c r="BL117" s="17">
        <v>1.7370063018861799E-2</v>
      </c>
    </row>
    <row r="118" spans="2:64" x14ac:dyDescent="0.25">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row>
    <row r="119" spans="2:64" x14ac:dyDescent="0.25">
      <c r="B119" s="6" t="s">
        <v>162</v>
      </c>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row>
    <row r="120" spans="2:64" x14ac:dyDescent="0.25">
      <c r="B120" s="24" t="s">
        <v>82</v>
      </c>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row>
    <row r="121" spans="2:64" x14ac:dyDescent="0.25">
      <c r="B121" t="s">
        <v>155</v>
      </c>
      <c r="C121" s="17">
        <v>2.0140394315352202E-2</v>
      </c>
      <c r="D121" s="17">
        <v>1.6755348749606401E-2</v>
      </c>
      <c r="E121" s="17">
        <v>0</v>
      </c>
      <c r="F121" s="17">
        <v>0</v>
      </c>
      <c r="G121" s="17">
        <v>0</v>
      </c>
      <c r="H121" s="17">
        <v>2.9338082637046198E-2</v>
      </c>
      <c r="I121" s="17">
        <v>1.4736592249589901E-2</v>
      </c>
      <c r="J121" s="17">
        <v>7.3307687971622001E-2</v>
      </c>
      <c r="K121" s="17">
        <v>0</v>
      </c>
      <c r="L121" s="17">
        <v>3.8942952366109597E-2</v>
      </c>
      <c r="M121" s="17">
        <v>2.423128721363E-2</v>
      </c>
      <c r="N121" s="17">
        <v>0</v>
      </c>
      <c r="O121" s="17">
        <v>3.6827957918636203E-2</v>
      </c>
      <c r="P121" s="17">
        <v>0</v>
      </c>
      <c r="Q121" s="17"/>
      <c r="R121" s="17">
        <v>6.3935479807151793E-2</v>
      </c>
      <c r="S121" s="17">
        <v>1.66364544212689E-2</v>
      </c>
      <c r="T121" s="17">
        <v>0</v>
      </c>
      <c r="U121" s="17">
        <v>3.50755440874776E-3</v>
      </c>
      <c r="V121" s="17"/>
      <c r="W121" s="17">
        <v>9.04587484028197E-2</v>
      </c>
      <c r="X121" s="17">
        <v>5.2068799794823199E-2</v>
      </c>
      <c r="Y121" s="17">
        <v>0</v>
      </c>
      <c r="Z121" s="17">
        <v>0</v>
      </c>
      <c r="AA121" s="17">
        <v>0</v>
      </c>
      <c r="AB121" s="17">
        <v>1.46787754392897E-2</v>
      </c>
      <c r="AC121" s="17">
        <v>0</v>
      </c>
      <c r="AD121" s="17">
        <v>0</v>
      </c>
      <c r="AE121" s="17">
        <v>0</v>
      </c>
      <c r="AF121" s="17">
        <v>0</v>
      </c>
      <c r="AG121" s="17"/>
      <c r="AH121" s="17">
        <v>0.17161892241399199</v>
      </c>
      <c r="AI121" s="17">
        <v>2.2487502263933298E-2</v>
      </c>
      <c r="AJ121" s="17">
        <v>0</v>
      </c>
      <c r="AK121" s="17">
        <v>0</v>
      </c>
      <c r="AL121" s="17">
        <v>0</v>
      </c>
      <c r="AM121" s="17">
        <v>0</v>
      </c>
      <c r="AN121" s="17">
        <v>0</v>
      </c>
      <c r="AO121" s="17"/>
      <c r="AP121" s="17">
        <v>6.9286181832728501E-3</v>
      </c>
      <c r="AQ121" s="17">
        <v>4.1575570880236001E-2</v>
      </c>
      <c r="AR121" s="17"/>
      <c r="AS121" s="17">
        <v>6.3948996329384203E-3</v>
      </c>
      <c r="AT121" s="17">
        <v>0</v>
      </c>
      <c r="AU121" s="17">
        <v>7.2390130154146902E-3</v>
      </c>
      <c r="AV121" s="17"/>
      <c r="AW121" s="17">
        <v>0</v>
      </c>
      <c r="AX121" s="17">
        <v>2.3245578837242299E-2</v>
      </c>
      <c r="AY121" s="17"/>
      <c r="AZ121" s="17">
        <v>3.31224476284925E-2</v>
      </c>
      <c r="BA121" s="17">
        <v>1.36173029543233E-2</v>
      </c>
      <c r="BB121" s="17"/>
      <c r="BC121" s="17">
        <v>3.5053918492936403E-2</v>
      </c>
      <c r="BD121" s="17">
        <v>3.50755440874776E-3</v>
      </c>
      <c r="BE121" s="17"/>
      <c r="BF121" s="17">
        <v>1.2390122317648199E-2</v>
      </c>
      <c r="BG121" s="17">
        <v>2.4096836441273101E-2</v>
      </c>
      <c r="BH121" s="17"/>
      <c r="BI121" s="17">
        <v>4.5854605974932301E-2</v>
      </c>
      <c r="BJ121" s="17">
        <v>2.1865653061416902E-2</v>
      </c>
      <c r="BK121" s="17">
        <v>9.1998258141320101E-3</v>
      </c>
      <c r="BL121" s="17">
        <v>0</v>
      </c>
    </row>
    <row r="122" spans="2:64" x14ac:dyDescent="0.25">
      <c r="B122" t="s">
        <v>156</v>
      </c>
      <c r="C122" s="17">
        <v>2.9754291027906998E-2</v>
      </c>
      <c r="D122" s="17">
        <v>1.8563557239041899E-2</v>
      </c>
      <c r="E122" s="17">
        <v>0</v>
      </c>
      <c r="F122" s="17">
        <v>3.1202321916094799E-2</v>
      </c>
      <c r="G122" s="17">
        <v>0.110534803850349</v>
      </c>
      <c r="H122" s="17">
        <v>1.3356271489442999E-2</v>
      </c>
      <c r="I122" s="17">
        <v>0</v>
      </c>
      <c r="J122" s="17">
        <v>1.9086548165213098E-2</v>
      </c>
      <c r="K122" s="17">
        <v>8.4870459619721506E-2</v>
      </c>
      <c r="L122" s="17">
        <v>5.06754743997277E-2</v>
      </c>
      <c r="M122" s="17">
        <v>6.5341538815472805E-2</v>
      </c>
      <c r="N122" s="17">
        <v>0</v>
      </c>
      <c r="O122" s="17">
        <v>3.2729071037902902E-2</v>
      </c>
      <c r="P122" s="17">
        <v>0</v>
      </c>
      <c r="Q122" s="17"/>
      <c r="R122" s="17">
        <v>8.0423822300332903E-2</v>
      </c>
      <c r="S122" s="17">
        <v>3.6495240667993999E-2</v>
      </c>
      <c r="T122" s="17">
        <v>1.7931416870641401E-2</v>
      </c>
      <c r="U122" s="17">
        <v>3.9944687185692598E-3</v>
      </c>
      <c r="V122" s="17"/>
      <c r="W122" s="17">
        <v>9.4440893096415401E-2</v>
      </c>
      <c r="X122" s="17">
        <v>4.1296185205582502E-2</v>
      </c>
      <c r="Y122" s="17">
        <v>2.35928924697828E-2</v>
      </c>
      <c r="Z122" s="17">
        <v>2.7181938781164601E-2</v>
      </c>
      <c r="AA122" s="17">
        <v>1.9446738516572099E-2</v>
      </c>
      <c r="AB122" s="17">
        <v>0</v>
      </c>
      <c r="AC122" s="17">
        <v>0</v>
      </c>
      <c r="AD122" s="17">
        <v>1.08325182069198E-2</v>
      </c>
      <c r="AE122" s="17">
        <v>3.08812742194285E-2</v>
      </c>
      <c r="AF122" s="17">
        <v>4.6089916770134199E-3</v>
      </c>
      <c r="AG122" s="17"/>
      <c r="AH122" s="17">
        <v>0.231539453893886</v>
      </c>
      <c r="AI122" s="17">
        <v>2.5648950476209902E-2</v>
      </c>
      <c r="AJ122" s="17">
        <v>9.3900401090205692E-3</v>
      </c>
      <c r="AK122" s="17">
        <v>0</v>
      </c>
      <c r="AL122" s="17">
        <v>0</v>
      </c>
      <c r="AM122" s="17">
        <v>0</v>
      </c>
      <c r="AN122" s="17">
        <v>8.0882485682685704E-3</v>
      </c>
      <c r="AO122" s="17"/>
      <c r="AP122" s="17">
        <v>1.9133439311429499E-2</v>
      </c>
      <c r="AQ122" s="17">
        <v>4.6985875149240103E-2</v>
      </c>
      <c r="AR122" s="17"/>
      <c r="AS122" s="17">
        <v>1.17220701644879E-2</v>
      </c>
      <c r="AT122" s="17">
        <v>7.4165556111697303E-3</v>
      </c>
      <c r="AU122" s="17">
        <v>2.6905801441200999E-2</v>
      </c>
      <c r="AV122" s="17"/>
      <c r="AW122" s="17">
        <v>1.57635021901395E-2</v>
      </c>
      <c r="AX122" s="17">
        <v>3.1911348147436902E-2</v>
      </c>
      <c r="AY122" s="17"/>
      <c r="AZ122" s="17">
        <v>3.2970645224754201E-2</v>
      </c>
      <c r="BA122" s="17">
        <v>2.8138169774250901E-2</v>
      </c>
      <c r="BB122" s="17"/>
      <c r="BC122" s="17">
        <v>5.2851352923394997E-2</v>
      </c>
      <c r="BD122" s="17">
        <v>3.9944687185692598E-3</v>
      </c>
      <c r="BE122" s="17"/>
      <c r="BF122" s="17">
        <v>2.7317061555947202E-2</v>
      </c>
      <c r="BG122" s="17">
        <v>3.09984741167398E-2</v>
      </c>
      <c r="BH122" s="17"/>
      <c r="BI122" s="17">
        <v>7.0878381380982E-2</v>
      </c>
      <c r="BJ122" s="17">
        <v>1.03006999898997E-2</v>
      </c>
      <c r="BK122" s="17">
        <v>2.6411845609311299E-2</v>
      </c>
      <c r="BL122" s="17">
        <v>1.26696905176619E-2</v>
      </c>
    </row>
    <row r="123" spans="2:64" x14ac:dyDescent="0.25">
      <c r="B123" t="s">
        <v>157</v>
      </c>
      <c r="C123" s="17">
        <v>4.6660330448252997E-2</v>
      </c>
      <c r="D123" s="17">
        <v>4.8037943411663599E-2</v>
      </c>
      <c r="E123" s="17">
        <v>2.98806992655649E-2</v>
      </c>
      <c r="F123" s="17">
        <v>2.6235032879005801E-2</v>
      </c>
      <c r="G123" s="17">
        <v>0.111912110091667</v>
      </c>
      <c r="H123" s="17">
        <v>2.7211815844328E-2</v>
      </c>
      <c r="I123" s="17">
        <v>2.2812986748137601E-2</v>
      </c>
      <c r="J123" s="17">
        <v>3.8173096330426301E-2</v>
      </c>
      <c r="K123" s="17">
        <v>8.4870459619721506E-2</v>
      </c>
      <c r="L123" s="17">
        <v>5.5237940570084201E-2</v>
      </c>
      <c r="M123" s="17">
        <v>8.1715504716539003E-2</v>
      </c>
      <c r="N123" s="17">
        <v>4.5330565364139902E-2</v>
      </c>
      <c r="O123" s="17">
        <v>1.15210597379176E-2</v>
      </c>
      <c r="P123" s="17">
        <v>0</v>
      </c>
      <c r="Q123" s="17"/>
      <c r="R123" s="17">
        <v>7.6822240089517893E-2</v>
      </c>
      <c r="S123" s="17">
        <v>5.39940033329405E-2</v>
      </c>
      <c r="T123" s="17">
        <v>4.9430610715194799E-2</v>
      </c>
      <c r="U123" s="17">
        <v>2.7637427207088699E-2</v>
      </c>
      <c r="V123" s="17"/>
      <c r="W123" s="17">
        <v>7.5735462951949398E-2</v>
      </c>
      <c r="X123" s="17">
        <v>7.2173514307526096E-2</v>
      </c>
      <c r="Y123" s="17">
        <v>9.16746851461262E-2</v>
      </c>
      <c r="Z123" s="17">
        <v>7.4012901890122898E-2</v>
      </c>
      <c r="AA123" s="17">
        <v>5.4484871199782701E-2</v>
      </c>
      <c r="AB123" s="17">
        <v>5.4062961395881702E-2</v>
      </c>
      <c r="AC123" s="17">
        <v>2.2949635928340501E-2</v>
      </c>
      <c r="AD123" s="17">
        <v>1.2037357848593701E-2</v>
      </c>
      <c r="AE123" s="17">
        <v>2.5719905891777299E-2</v>
      </c>
      <c r="AF123" s="17">
        <v>2.4190185822446201E-2</v>
      </c>
      <c r="AG123" s="17"/>
      <c r="AH123" s="17">
        <v>0.17861688871078199</v>
      </c>
      <c r="AI123" s="17">
        <v>0.23394081399222499</v>
      </c>
      <c r="AJ123" s="17">
        <v>8.4501750071803196E-3</v>
      </c>
      <c r="AK123" s="17">
        <v>2.25034401039549E-2</v>
      </c>
      <c r="AL123" s="17">
        <v>2.0357104000934802E-2</v>
      </c>
      <c r="AM123" s="17">
        <v>2.68504561295459E-2</v>
      </c>
      <c r="AN123" s="17">
        <v>6.8844007969300998E-3</v>
      </c>
      <c r="AO123" s="17"/>
      <c r="AP123" s="17">
        <v>4.7273972682156801E-2</v>
      </c>
      <c r="AQ123" s="17">
        <v>4.5664739128819597E-2</v>
      </c>
      <c r="AR123" s="17"/>
      <c r="AS123" s="17">
        <v>4.9966260090477103E-2</v>
      </c>
      <c r="AT123" s="17">
        <v>6.3252025251144999E-3</v>
      </c>
      <c r="AU123" s="17">
        <v>6.5011706611337303E-2</v>
      </c>
      <c r="AV123" s="17"/>
      <c r="AW123" s="17">
        <v>1.6265066781026599E-2</v>
      </c>
      <c r="AX123" s="17">
        <v>5.13465794263228E-2</v>
      </c>
      <c r="AY123" s="17"/>
      <c r="AZ123" s="17">
        <v>6.4206651939800199E-2</v>
      </c>
      <c r="BA123" s="17">
        <v>3.7843831595679799E-2</v>
      </c>
      <c r="BB123" s="17"/>
      <c r="BC123" s="17">
        <v>6.3716860121354899E-2</v>
      </c>
      <c r="BD123" s="17">
        <v>2.7637427207088699E-2</v>
      </c>
      <c r="BE123" s="17"/>
      <c r="BF123" s="17">
        <v>3.97131624232284E-2</v>
      </c>
      <c r="BG123" s="17">
        <v>5.0206795428862902E-2</v>
      </c>
      <c r="BH123" s="17"/>
      <c r="BI123" s="17">
        <v>3.7274488261019902E-2</v>
      </c>
      <c r="BJ123" s="17">
        <v>5.9640071098331103E-2</v>
      </c>
      <c r="BK123" s="17">
        <v>5.4777427680834198E-2</v>
      </c>
      <c r="BL123" s="17">
        <v>1.6323277650197501E-2</v>
      </c>
    </row>
    <row r="124" spans="2:64" x14ac:dyDescent="0.25">
      <c r="B124" t="s">
        <v>47</v>
      </c>
      <c r="C124" s="17">
        <v>5.4855231305381801E-2</v>
      </c>
      <c r="D124" s="17">
        <v>5.5630049481215603E-2</v>
      </c>
      <c r="E124" s="17">
        <v>0.114929228721631</v>
      </c>
      <c r="F124" s="17">
        <v>0</v>
      </c>
      <c r="G124" s="17">
        <v>3.0979363449151399E-2</v>
      </c>
      <c r="H124" s="17">
        <v>4.7388723695066998E-2</v>
      </c>
      <c r="I124" s="17">
        <v>8.60724318669637E-2</v>
      </c>
      <c r="J124" s="17">
        <v>0</v>
      </c>
      <c r="K124" s="17">
        <v>5.98790709752553E-2</v>
      </c>
      <c r="L124" s="17">
        <v>7.0285447186613698E-2</v>
      </c>
      <c r="M124" s="17">
        <v>3.7511252583530101E-2</v>
      </c>
      <c r="N124" s="17">
        <v>7.05999336585445E-2</v>
      </c>
      <c r="O124" s="17">
        <v>5.4367752866922102E-2</v>
      </c>
      <c r="P124" s="17">
        <v>0</v>
      </c>
      <c r="Q124" s="17"/>
      <c r="R124" s="17">
        <v>5.7028546958514302E-2</v>
      </c>
      <c r="S124" s="17">
        <v>4.4727282856926898E-2</v>
      </c>
      <c r="T124" s="17">
        <v>9.7453020814477501E-2</v>
      </c>
      <c r="U124" s="17">
        <v>4.5499264206367199E-2</v>
      </c>
      <c r="V124" s="17"/>
      <c r="W124" s="17">
        <v>5.4364849673382398E-2</v>
      </c>
      <c r="X124" s="17">
        <v>2.9252118113258702E-2</v>
      </c>
      <c r="Y124" s="17">
        <v>8.0572128049015507E-2</v>
      </c>
      <c r="Z124" s="17">
        <v>0.11590268687068001</v>
      </c>
      <c r="AA124" s="17">
        <v>7.0465107236092103E-2</v>
      </c>
      <c r="AB124" s="17">
        <v>8.2256712701743895E-2</v>
      </c>
      <c r="AC124" s="17">
        <v>6.2185367136407398E-2</v>
      </c>
      <c r="AD124" s="17">
        <v>4.0175026891124899E-2</v>
      </c>
      <c r="AE124" s="17">
        <v>6.6162437588319106E-2</v>
      </c>
      <c r="AF124" s="17">
        <v>4.2349438071052799E-2</v>
      </c>
      <c r="AG124" s="17"/>
      <c r="AH124" s="17">
        <v>0.117147243366686</v>
      </c>
      <c r="AI124" s="17">
        <v>0.33364381226083401</v>
      </c>
      <c r="AJ124" s="17">
        <v>0.12799438308845501</v>
      </c>
      <c r="AK124" s="17">
        <v>2.5942431262713998E-2</v>
      </c>
      <c r="AL124" s="17">
        <v>8.9077065981707001E-3</v>
      </c>
      <c r="AM124" s="17">
        <v>3.5521412018890801E-2</v>
      </c>
      <c r="AN124" s="17">
        <v>1.6477725651358601E-2</v>
      </c>
      <c r="AO124" s="17"/>
      <c r="AP124" s="17">
        <v>5.51584025986862E-2</v>
      </c>
      <c r="AQ124" s="17">
        <v>5.43633572275578E-2</v>
      </c>
      <c r="AR124" s="17"/>
      <c r="AS124" s="17">
        <v>5.23208835001494E-2</v>
      </c>
      <c r="AT124" s="17">
        <v>7.6955963977320296E-2</v>
      </c>
      <c r="AU124" s="17">
        <v>5.0763984794082798E-2</v>
      </c>
      <c r="AV124" s="17"/>
      <c r="AW124" s="17">
        <v>6.5424496153004705E-2</v>
      </c>
      <c r="AX124" s="17">
        <v>5.3225694311283399E-2</v>
      </c>
      <c r="AY124" s="17"/>
      <c r="AZ124" s="17">
        <v>7.05301587708657E-2</v>
      </c>
      <c r="BA124" s="17">
        <v>4.6979051669656803E-2</v>
      </c>
      <c r="BB124" s="17"/>
      <c r="BC124" s="17">
        <v>6.3244083859685093E-2</v>
      </c>
      <c r="BD124" s="17">
        <v>4.5499264206367199E-2</v>
      </c>
      <c r="BE124" s="17"/>
      <c r="BF124" s="17">
        <v>4.9098041128011201E-2</v>
      </c>
      <c r="BG124" s="17">
        <v>5.7794223608030701E-2</v>
      </c>
      <c r="BH124" s="17"/>
      <c r="BI124" s="17">
        <v>4.8381989172031799E-2</v>
      </c>
      <c r="BJ124" s="17">
        <v>5.9701297305264599E-2</v>
      </c>
      <c r="BK124" s="17">
        <v>6.4684479776640699E-2</v>
      </c>
      <c r="BL124" s="17">
        <v>3.36907131416097E-2</v>
      </c>
    </row>
    <row r="125" spans="2:64" x14ac:dyDescent="0.25">
      <c r="B125" t="s">
        <v>48</v>
      </c>
      <c r="C125" s="17">
        <v>6.4163037702040501E-2</v>
      </c>
      <c r="D125" s="17">
        <v>8.8641799730892104E-2</v>
      </c>
      <c r="E125" s="17">
        <v>2.98806992655649E-2</v>
      </c>
      <c r="F125" s="17">
        <v>6.8538311726117795E-2</v>
      </c>
      <c r="G125" s="17">
        <v>9.3882748441893302E-2</v>
      </c>
      <c r="H125" s="17">
        <v>8.15780106506835E-2</v>
      </c>
      <c r="I125" s="17">
        <v>3.7549578997727498E-2</v>
      </c>
      <c r="J125" s="17">
        <v>3.8886573561057097E-2</v>
      </c>
      <c r="K125" s="17">
        <v>2.2323693135606702E-2</v>
      </c>
      <c r="L125" s="17">
        <v>8.3086043066175605E-2</v>
      </c>
      <c r="M125" s="17">
        <v>6.7360467513884303E-2</v>
      </c>
      <c r="N125" s="17">
        <v>4.5102504904644299E-2</v>
      </c>
      <c r="O125" s="17">
        <v>5.0268865986188703E-2</v>
      </c>
      <c r="P125" s="17">
        <v>0</v>
      </c>
      <c r="Q125" s="17"/>
      <c r="R125" s="17">
        <v>4.1863426995313598E-2</v>
      </c>
      <c r="S125" s="17">
        <v>4.99916745989894E-2</v>
      </c>
      <c r="T125" s="17">
        <v>4.8857503452490098E-2</v>
      </c>
      <c r="U125" s="17">
        <v>8.4569550781381606E-2</v>
      </c>
      <c r="V125" s="17"/>
      <c r="W125" s="17">
        <v>5.7425906918121598E-2</v>
      </c>
      <c r="X125" s="17">
        <v>5.9171212317907403E-2</v>
      </c>
      <c r="Y125" s="17">
        <v>4.9909510086452502E-2</v>
      </c>
      <c r="Z125" s="17">
        <v>8.1387199299636406E-2</v>
      </c>
      <c r="AA125" s="17">
        <v>7.3948317345382805E-2</v>
      </c>
      <c r="AB125" s="17">
        <v>2.8740507300693899E-2</v>
      </c>
      <c r="AC125" s="17">
        <v>6.4834568504843093E-2</v>
      </c>
      <c r="AD125" s="17">
        <v>7.9169329765488405E-2</v>
      </c>
      <c r="AE125" s="17">
        <v>7.4079774064936293E-2</v>
      </c>
      <c r="AF125" s="17">
        <v>8.7008612786459605E-2</v>
      </c>
      <c r="AG125" s="17"/>
      <c r="AH125" s="17">
        <v>6.5369298961817396E-2</v>
      </c>
      <c r="AI125" s="17">
        <v>0.15122599708227</v>
      </c>
      <c r="AJ125" s="17">
        <v>0.329801122321772</v>
      </c>
      <c r="AK125" s="17">
        <v>4.8865713071653098E-2</v>
      </c>
      <c r="AL125" s="17">
        <v>5.2451777358339897E-2</v>
      </c>
      <c r="AM125" s="17">
        <v>4.9768322511301701E-3</v>
      </c>
      <c r="AN125" s="17">
        <v>6.8034717462995501E-3</v>
      </c>
      <c r="AO125" s="17"/>
      <c r="AP125" s="17">
        <v>6.9403038422340205E-2</v>
      </c>
      <c r="AQ125" s="17">
        <v>5.5661505469215403E-2</v>
      </c>
      <c r="AR125" s="17"/>
      <c r="AS125" s="17">
        <v>6.1306109826154101E-2</v>
      </c>
      <c r="AT125" s="17">
        <v>3.89737771075244E-2</v>
      </c>
      <c r="AU125" s="17">
        <v>8.7684348745733498E-2</v>
      </c>
      <c r="AV125" s="17"/>
      <c r="AW125" s="17">
        <v>0</v>
      </c>
      <c r="AX125" s="17">
        <v>7.4055499012887799E-2</v>
      </c>
      <c r="AY125" s="17"/>
      <c r="AZ125" s="17">
        <v>6.9835716621300004E-2</v>
      </c>
      <c r="BA125" s="17">
        <v>6.1312687148121797E-2</v>
      </c>
      <c r="BB125" s="17"/>
      <c r="BC125" s="17">
        <v>4.5865920198486503E-2</v>
      </c>
      <c r="BD125" s="17">
        <v>8.4569550781381606E-2</v>
      </c>
      <c r="BE125" s="17"/>
      <c r="BF125" s="17">
        <v>6.4710861029916994E-2</v>
      </c>
      <c r="BG125" s="17">
        <v>6.3883378963274298E-2</v>
      </c>
      <c r="BH125" s="17"/>
      <c r="BI125" s="17">
        <v>6.5308897379840206E-2</v>
      </c>
      <c r="BJ125" s="17">
        <v>5.8463763806292098E-2</v>
      </c>
      <c r="BK125" s="17">
        <v>5.4427718584264297E-2</v>
      </c>
      <c r="BL125" s="17">
        <v>9.14841019837489E-2</v>
      </c>
    </row>
    <row r="126" spans="2:64" x14ac:dyDescent="0.25">
      <c r="B126" t="s">
        <v>49</v>
      </c>
      <c r="C126" s="17">
        <v>0.17955021480442199</v>
      </c>
      <c r="D126" s="17">
        <v>0.114140826325225</v>
      </c>
      <c r="E126" s="17">
        <v>0.33499192358060798</v>
      </c>
      <c r="F126" s="17">
        <v>0.28081854041992199</v>
      </c>
      <c r="G126" s="17">
        <v>8.8961835368700795E-2</v>
      </c>
      <c r="H126" s="17">
        <v>0.252296981426546</v>
      </c>
      <c r="I126" s="17">
        <v>0.134596397844644</v>
      </c>
      <c r="J126" s="17">
        <v>0.19371939057465501</v>
      </c>
      <c r="K126" s="17">
        <v>0.24939016440412501</v>
      </c>
      <c r="L126" s="17">
        <v>0.14197178443535399</v>
      </c>
      <c r="M126" s="17">
        <v>0.163120379466664</v>
      </c>
      <c r="N126" s="17">
        <v>0.175440215650459</v>
      </c>
      <c r="O126" s="17">
        <v>0.27369768818881801</v>
      </c>
      <c r="P126" s="17">
        <v>0.35196951786603697</v>
      </c>
      <c r="Q126" s="17"/>
      <c r="R126" s="17">
        <v>0.27592595757744798</v>
      </c>
      <c r="S126" s="17">
        <v>0.23075093197284799</v>
      </c>
      <c r="T126" s="17">
        <v>0.188264824441636</v>
      </c>
      <c r="U126" s="17">
        <v>0.109965393991437</v>
      </c>
      <c r="V126" s="17"/>
      <c r="W126" s="17">
        <v>0.33139011110213401</v>
      </c>
      <c r="X126" s="17">
        <v>0.33270220806131601</v>
      </c>
      <c r="Y126" s="17">
        <v>0.19614878832424201</v>
      </c>
      <c r="Z126" s="17">
        <v>0.1618184465119</v>
      </c>
      <c r="AA126" s="17">
        <v>0.17508831111494</v>
      </c>
      <c r="AB126" s="17">
        <v>8.3416975107140995E-2</v>
      </c>
      <c r="AC126" s="17">
        <v>0.187864850792067</v>
      </c>
      <c r="AD126" s="17">
        <v>0.122729825363793</v>
      </c>
      <c r="AE126" s="17">
        <v>0.115069018563679</v>
      </c>
      <c r="AF126" s="17">
        <v>9.1357108578177498E-2</v>
      </c>
      <c r="AG126" s="17"/>
      <c r="AH126" s="17">
        <v>8.0395403928936501E-2</v>
      </c>
      <c r="AI126" s="17">
        <v>4.95427967119796E-2</v>
      </c>
      <c r="AJ126" s="17">
        <v>0.244588451824403</v>
      </c>
      <c r="AK126" s="17">
        <v>0.57659347184417398</v>
      </c>
      <c r="AL126" s="17">
        <v>7.32221704933263E-2</v>
      </c>
      <c r="AM126" s="17">
        <v>2.6192912532154201E-2</v>
      </c>
      <c r="AN126" s="17">
        <v>2.7651079549716798E-2</v>
      </c>
      <c r="AO126" s="17"/>
      <c r="AP126" s="17">
        <v>0.154548432675121</v>
      </c>
      <c r="AQ126" s="17">
        <v>0.22011384599380299</v>
      </c>
      <c r="AR126" s="17"/>
      <c r="AS126" s="17">
        <v>0.147349914478279</v>
      </c>
      <c r="AT126" s="17">
        <v>7.6255088160679399E-2</v>
      </c>
      <c r="AU126" s="17">
        <v>0.202987881752518</v>
      </c>
      <c r="AV126" s="17"/>
      <c r="AW126" s="17">
        <v>8.9847490996429899E-2</v>
      </c>
      <c r="AX126" s="17">
        <v>0.19338030696541</v>
      </c>
      <c r="AY126" s="17"/>
      <c r="AZ126" s="17">
        <v>0.22147221871918099</v>
      </c>
      <c r="BA126" s="17">
        <v>0.15848566862076199</v>
      </c>
      <c r="BB126" s="17"/>
      <c r="BC126" s="17">
        <v>0.24194214026119601</v>
      </c>
      <c r="BD126" s="17">
        <v>0.109965393991437</v>
      </c>
      <c r="BE126" s="17"/>
      <c r="BF126" s="17">
        <v>0.12870339169470801</v>
      </c>
      <c r="BG126" s="17">
        <v>0.20550704741366699</v>
      </c>
      <c r="BH126" s="17"/>
      <c r="BI126" s="17">
        <v>0.260154336782638</v>
      </c>
      <c r="BJ126" s="17">
        <v>0.15823267294448501</v>
      </c>
      <c r="BK126" s="17">
        <v>0.14823045703079499</v>
      </c>
      <c r="BL126" s="17">
        <v>0.16575229652521001</v>
      </c>
    </row>
    <row r="127" spans="2:64" x14ac:dyDescent="0.25">
      <c r="B127" t="s">
        <v>50</v>
      </c>
      <c r="C127" s="17">
        <v>0.19544341057071701</v>
      </c>
      <c r="D127" s="17">
        <v>0.19962664743300901</v>
      </c>
      <c r="E127" s="17">
        <v>0.24561430276966301</v>
      </c>
      <c r="F127" s="17">
        <v>0.127007863911859</v>
      </c>
      <c r="G127" s="17">
        <v>0.21287928916530599</v>
      </c>
      <c r="H127" s="17">
        <v>0.17948027056442001</v>
      </c>
      <c r="I127" s="17">
        <v>0.24190713242883499</v>
      </c>
      <c r="J127" s="17">
        <v>0.18621542673493199</v>
      </c>
      <c r="K127" s="17">
        <v>9.5194701067896098E-2</v>
      </c>
      <c r="L127" s="17">
        <v>0.25536011121584501</v>
      </c>
      <c r="M127" s="17">
        <v>0.19489744288779001</v>
      </c>
      <c r="N127" s="17">
        <v>0.1969454313649</v>
      </c>
      <c r="O127" s="17">
        <v>0.157120718747743</v>
      </c>
      <c r="P127" s="17">
        <v>0.35196951786603697</v>
      </c>
      <c r="Q127" s="17"/>
      <c r="R127" s="17">
        <v>0.106616017806895</v>
      </c>
      <c r="S127" s="17">
        <v>0.169786647235175</v>
      </c>
      <c r="T127" s="17">
        <v>0.23988153767784201</v>
      </c>
      <c r="U127" s="17">
        <v>0.23864440529244099</v>
      </c>
      <c r="V127" s="17"/>
      <c r="W127" s="17">
        <v>7.4751909663733698E-2</v>
      </c>
      <c r="X127" s="17">
        <v>0.111139478258262</v>
      </c>
      <c r="Y127" s="17">
        <v>0.27103024972363898</v>
      </c>
      <c r="Z127" s="17">
        <v>0.17994819932531</v>
      </c>
      <c r="AA127" s="17">
        <v>0.183190931024584</v>
      </c>
      <c r="AB127" s="17">
        <v>0.30837885219592998</v>
      </c>
      <c r="AC127" s="17">
        <v>0.29967553506494099</v>
      </c>
      <c r="AD127" s="17">
        <v>0.307789683212706</v>
      </c>
      <c r="AE127" s="17">
        <v>0.19785663125005601</v>
      </c>
      <c r="AF127" s="17">
        <v>0.26888921869190002</v>
      </c>
      <c r="AG127" s="17"/>
      <c r="AH127" s="17">
        <v>4.5978948152095099E-2</v>
      </c>
      <c r="AI127" s="17">
        <v>7.3361880504006494E-2</v>
      </c>
      <c r="AJ127" s="17">
        <v>0.18877809989066699</v>
      </c>
      <c r="AK127" s="17">
        <v>0.18988797608938099</v>
      </c>
      <c r="AL127" s="17">
        <v>0.52253624087233896</v>
      </c>
      <c r="AM127" s="17">
        <v>0.19091871080078299</v>
      </c>
      <c r="AN127" s="17">
        <v>5.00767240222895E-2</v>
      </c>
      <c r="AO127" s="17"/>
      <c r="AP127" s="17">
        <v>0.219773068625748</v>
      </c>
      <c r="AQ127" s="17">
        <v>0.15597025336919801</v>
      </c>
      <c r="AR127" s="17"/>
      <c r="AS127" s="17">
        <v>0.24845752600376</v>
      </c>
      <c r="AT127" s="17">
        <v>0.20117932185592299</v>
      </c>
      <c r="AU127" s="17">
        <v>0.225819753791625</v>
      </c>
      <c r="AV127" s="17"/>
      <c r="AW127" s="17">
        <v>0.24890432868011</v>
      </c>
      <c r="AX127" s="17">
        <v>0.187200969393049</v>
      </c>
      <c r="AY127" s="17"/>
      <c r="AZ127" s="17">
        <v>0.16564254412929699</v>
      </c>
      <c r="BA127" s="17">
        <v>0.21041744971123</v>
      </c>
      <c r="BB127" s="17"/>
      <c r="BC127" s="17">
        <v>0.156708048305714</v>
      </c>
      <c r="BD127" s="17">
        <v>0.23864440529244099</v>
      </c>
      <c r="BE127" s="17"/>
      <c r="BF127" s="17">
        <v>0.20428401518089701</v>
      </c>
      <c r="BG127" s="17">
        <v>0.19093036373717401</v>
      </c>
      <c r="BH127" s="17"/>
      <c r="BI127" s="17">
        <v>0.11903745608234299</v>
      </c>
      <c r="BJ127" s="17">
        <v>0.210483422805301</v>
      </c>
      <c r="BK127" s="17">
        <v>0.21668340150913901</v>
      </c>
      <c r="BL127" s="17">
        <v>0.227269660898614</v>
      </c>
    </row>
    <row r="128" spans="2:64" x14ac:dyDescent="0.25">
      <c r="B128" t="s">
        <v>51</v>
      </c>
      <c r="C128" s="17">
        <v>0.19127698218537401</v>
      </c>
      <c r="D128" s="17">
        <v>0.21076614030548901</v>
      </c>
      <c r="E128" s="17">
        <v>5.97613985311298E-2</v>
      </c>
      <c r="F128" s="17">
        <v>0.30222046572803701</v>
      </c>
      <c r="G128" s="17">
        <v>0.13210498929999401</v>
      </c>
      <c r="H128" s="17">
        <v>0.116895018668134</v>
      </c>
      <c r="I128" s="17">
        <v>0.16959518354036801</v>
      </c>
      <c r="J128" s="17">
        <v>0.212723859559211</v>
      </c>
      <c r="K128" s="17">
        <v>0.19872867304476299</v>
      </c>
      <c r="L128" s="17">
        <v>0.122791232829839</v>
      </c>
      <c r="M128" s="17">
        <v>0.18704012157522601</v>
      </c>
      <c r="N128" s="17">
        <v>0.22390664343365699</v>
      </c>
      <c r="O128" s="17">
        <v>0.23824835223863999</v>
      </c>
      <c r="P128" s="17">
        <v>0.296060964267926</v>
      </c>
      <c r="Q128" s="17"/>
      <c r="R128" s="17">
        <v>0.132881448195558</v>
      </c>
      <c r="S128" s="17">
        <v>0.162328882485685</v>
      </c>
      <c r="T128" s="17">
        <v>0.149997829847688</v>
      </c>
      <c r="U128" s="17">
        <v>0.24243886940515899</v>
      </c>
      <c r="V128" s="17"/>
      <c r="W128" s="17">
        <v>8.4592896903085094E-2</v>
      </c>
      <c r="X128" s="17">
        <v>0.205424682529394</v>
      </c>
      <c r="Y128" s="17">
        <v>0.12766432510256401</v>
      </c>
      <c r="Z128" s="17">
        <v>0.154388533854385</v>
      </c>
      <c r="AA128" s="17">
        <v>0.21832855742139301</v>
      </c>
      <c r="AB128" s="17">
        <v>0.131404829384656</v>
      </c>
      <c r="AC128" s="17">
        <v>0.215808923221776</v>
      </c>
      <c r="AD128" s="17">
        <v>0.23821932800488299</v>
      </c>
      <c r="AE128" s="17">
        <v>0.31629989700420902</v>
      </c>
      <c r="AF128" s="17">
        <v>0.282168329176264</v>
      </c>
      <c r="AG128" s="17"/>
      <c r="AH128" s="17">
        <v>1.98630241920414E-2</v>
      </c>
      <c r="AI128" s="17">
        <v>4.8058129843195303E-2</v>
      </c>
      <c r="AJ128" s="17">
        <v>6.2036294415380298E-2</v>
      </c>
      <c r="AK128" s="17">
        <v>9.1274143608455399E-2</v>
      </c>
      <c r="AL128" s="17">
        <v>0.260190553308491</v>
      </c>
      <c r="AM128" s="17">
        <v>0.44682651405025797</v>
      </c>
      <c r="AN128" s="17">
        <v>0.31484775431640599</v>
      </c>
      <c r="AO128" s="17"/>
      <c r="AP128" s="17">
        <v>0.219286107576492</v>
      </c>
      <c r="AQ128" s="17">
        <v>0.14583414829350899</v>
      </c>
      <c r="AR128" s="17"/>
      <c r="AS128" s="17">
        <v>0.25835371268309199</v>
      </c>
      <c r="AT128" s="17">
        <v>0.31859685425455803</v>
      </c>
      <c r="AU128" s="17">
        <v>0.13375657042313099</v>
      </c>
      <c r="AV128" s="17"/>
      <c r="AW128" s="17">
        <v>0.31312656492218799</v>
      </c>
      <c r="AX128" s="17">
        <v>0.17249058543520099</v>
      </c>
      <c r="AY128" s="17"/>
      <c r="AZ128" s="17">
        <v>0.135541544896667</v>
      </c>
      <c r="BA128" s="17">
        <v>0.21928236320727501</v>
      </c>
      <c r="BB128" s="17"/>
      <c r="BC128" s="17">
        <v>0.14540363486119601</v>
      </c>
      <c r="BD128" s="17">
        <v>0.24243886940515899</v>
      </c>
      <c r="BE128" s="17"/>
      <c r="BF128" s="17">
        <v>0.23259015531678501</v>
      </c>
      <c r="BG128" s="17">
        <v>0.170186989655949</v>
      </c>
      <c r="BH128" s="17"/>
      <c r="BI128" s="17">
        <v>0.15698764640065899</v>
      </c>
      <c r="BJ128" s="17">
        <v>0.16296938312621401</v>
      </c>
      <c r="BK128" s="17">
        <v>0.233041604969806</v>
      </c>
      <c r="BL128" s="17">
        <v>0.21819690002042599</v>
      </c>
    </row>
    <row r="129" spans="2:64" x14ac:dyDescent="0.25">
      <c r="B129" t="s">
        <v>158</v>
      </c>
      <c r="C129" s="17">
        <v>9.3621420635831398E-2</v>
      </c>
      <c r="D129" s="17">
        <v>0.110472524562869</v>
      </c>
      <c r="E129" s="17">
        <v>5.97613985311298E-2</v>
      </c>
      <c r="F129" s="17">
        <v>6.2404643832189702E-2</v>
      </c>
      <c r="G129" s="17">
        <v>0.124862111891045</v>
      </c>
      <c r="H129" s="17">
        <v>7.2131834631227396E-2</v>
      </c>
      <c r="I129" s="17">
        <v>0.10943740257437599</v>
      </c>
      <c r="J129" s="17">
        <v>6.1011626415500703E-2</v>
      </c>
      <c r="K129" s="17">
        <v>0.114086566550399</v>
      </c>
      <c r="L129" s="17">
        <v>0.104914966321263</v>
      </c>
      <c r="M129" s="17">
        <v>7.5981315554134302E-2</v>
      </c>
      <c r="N129" s="17">
        <v>0.13695097632650999</v>
      </c>
      <c r="O129" s="17">
        <v>2.90608546862034E-2</v>
      </c>
      <c r="P129" s="17">
        <v>0</v>
      </c>
      <c r="Q129" s="17"/>
      <c r="R129" s="17">
        <v>5.3148932623440899E-2</v>
      </c>
      <c r="S129" s="17">
        <v>0.12955063469985301</v>
      </c>
      <c r="T129" s="17">
        <v>0.100794083504696</v>
      </c>
      <c r="U129" s="17">
        <v>0.101656859592337</v>
      </c>
      <c r="V129" s="17"/>
      <c r="W129" s="17">
        <v>3.2624377950796098E-2</v>
      </c>
      <c r="X129" s="17">
        <v>4.6263254988979902E-2</v>
      </c>
      <c r="Y129" s="17">
        <v>6.0946457076533199E-2</v>
      </c>
      <c r="Z129" s="17">
        <v>0.13865157962309599</v>
      </c>
      <c r="AA129" s="17">
        <v>9.3982506888401901E-2</v>
      </c>
      <c r="AB129" s="17">
        <v>0.23955511804833701</v>
      </c>
      <c r="AC129" s="17">
        <v>8.8595562055699795E-2</v>
      </c>
      <c r="AD129" s="17">
        <v>0.108824616886049</v>
      </c>
      <c r="AE129" s="17">
        <v>9.6676268071796398E-2</v>
      </c>
      <c r="AF129" s="17">
        <v>0.12971806848550799</v>
      </c>
      <c r="AG129" s="17"/>
      <c r="AH129" s="17">
        <v>3.8143491964359802E-2</v>
      </c>
      <c r="AI129" s="17">
        <v>3.8172672841970103E-2</v>
      </c>
      <c r="AJ129" s="17">
        <v>2.8961433343121699E-2</v>
      </c>
      <c r="AK129" s="17">
        <v>3.1136012284241999E-2</v>
      </c>
      <c r="AL129" s="17">
        <v>4.1573449074221697E-2</v>
      </c>
      <c r="AM129" s="17">
        <v>0.22571062948239701</v>
      </c>
      <c r="AN129" s="17">
        <v>0.28560571976490001</v>
      </c>
      <c r="AO129" s="17"/>
      <c r="AP129" s="17">
        <v>0.11581752387295</v>
      </c>
      <c r="AQ129" s="17">
        <v>5.7609805907907097E-2</v>
      </c>
      <c r="AR129" s="17"/>
      <c r="AS129" s="17">
        <v>6.3977213880131195E-2</v>
      </c>
      <c r="AT129" s="17">
        <v>0.17234501668271701</v>
      </c>
      <c r="AU129" s="17">
        <v>0.124501522006932</v>
      </c>
      <c r="AV129" s="17"/>
      <c r="AW129" s="17">
        <v>0.13760823946307901</v>
      </c>
      <c r="AX129" s="17">
        <v>8.6839667168103096E-2</v>
      </c>
      <c r="AY129" s="17"/>
      <c r="AZ129" s="17">
        <v>5.9039630648849498E-2</v>
      </c>
      <c r="BA129" s="17">
        <v>0.11099773007408199</v>
      </c>
      <c r="BB129" s="17"/>
      <c r="BC129" s="17">
        <v>8.6416594891806406E-2</v>
      </c>
      <c r="BD129" s="17">
        <v>0.101656859592337</v>
      </c>
      <c r="BE129" s="17"/>
      <c r="BF129" s="17">
        <v>0.118889598989565</v>
      </c>
      <c r="BG129" s="17">
        <v>8.0722249443696298E-2</v>
      </c>
      <c r="BH129" s="17"/>
      <c r="BI129" s="17">
        <v>3.7950684333940499E-2</v>
      </c>
      <c r="BJ129" s="17">
        <v>8.6271573281770902E-2</v>
      </c>
      <c r="BK129" s="17">
        <v>0.121794759501059</v>
      </c>
      <c r="BL129" s="17">
        <v>0.13911614739266501</v>
      </c>
    </row>
    <row r="130" spans="2:64" x14ac:dyDescent="0.25">
      <c r="B130" t="s">
        <v>159</v>
      </c>
      <c r="C130" s="17">
        <v>3.5544204178232799E-2</v>
      </c>
      <c r="D130" s="17">
        <v>5.6408556915961E-2</v>
      </c>
      <c r="E130" s="17">
        <v>3.5538251538014001E-2</v>
      </c>
      <c r="F130" s="17">
        <v>4.4135464791672303E-2</v>
      </c>
      <c r="G130" s="17">
        <v>3.0979363449151399E-2</v>
      </c>
      <c r="H130" s="17">
        <v>7.2531709628977301E-2</v>
      </c>
      <c r="I130" s="17">
        <v>3.7171751182376103E-2</v>
      </c>
      <c r="J130" s="17">
        <v>1.9086548165213098E-2</v>
      </c>
      <c r="K130" s="17">
        <v>0</v>
      </c>
      <c r="L130" s="17">
        <v>2.1828923255087299E-2</v>
      </c>
      <c r="M130" s="17">
        <v>1.8755626291765099E-2</v>
      </c>
      <c r="N130" s="17">
        <v>2.1249209646154801E-2</v>
      </c>
      <c r="O130" s="17">
        <v>3.0894962862053101E-2</v>
      </c>
      <c r="P130" s="17">
        <v>0</v>
      </c>
      <c r="Q130" s="17"/>
      <c r="R130" s="17">
        <v>2.50123880269328E-2</v>
      </c>
      <c r="S130" s="17">
        <v>2.09916837543144E-2</v>
      </c>
      <c r="T130" s="17">
        <v>2.5679671261479201E-2</v>
      </c>
      <c r="U130" s="17">
        <v>4.8390879239150697E-2</v>
      </c>
      <c r="V130" s="17"/>
      <c r="W130" s="17">
        <v>1.94246696209542E-2</v>
      </c>
      <c r="X130" s="17">
        <v>3.2088686555761199E-2</v>
      </c>
      <c r="Y130" s="17">
        <v>5.2587969853967201E-2</v>
      </c>
      <c r="Z130" s="17">
        <v>3.0362836564380501E-2</v>
      </c>
      <c r="AA130" s="17">
        <v>5.9228428397107499E-2</v>
      </c>
      <c r="AB130" s="17">
        <v>4.6297608744404001E-2</v>
      </c>
      <c r="AC130" s="17">
        <v>3.0527541196765599E-2</v>
      </c>
      <c r="AD130" s="17">
        <v>3.8634436863289899E-2</v>
      </c>
      <c r="AE130" s="17">
        <v>7.7254793345797795E-2</v>
      </c>
      <c r="AF130" s="17">
        <v>3.3853443563562798E-2</v>
      </c>
      <c r="AG130" s="17"/>
      <c r="AH130" s="17">
        <v>3.41210262508174E-2</v>
      </c>
      <c r="AI130" s="17">
        <v>0</v>
      </c>
      <c r="AJ130" s="17">
        <v>0</v>
      </c>
      <c r="AK130" s="17">
        <v>0</v>
      </c>
      <c r="AL130" s="17">
        <v>9.2608834158308794E-3</v>
      </c>
      <c r="AM130" s="17">
        <v>3.1784284863282997E-2</v>
      </c>
      <c r="AN130" s="17">
        <v>0.21335176846648601</v>
      </c>
      <c r="AO130" s="17"/>
      <c r="AP130" s="17">
        <v>4.7274246010631203E-2</v>
      </c>
      <c r="AQ130" s="17">
        <v>1.65130371892293E-2</v>
      </c>
      <c r="AR130" s="17"/>
      <c r="AS130" s="17">
        <v>5.5570419299687902E-2</v>
      </c>
      <c r="AT130" s="17">
        <v>7.8830930085899004E-2</v>
      </c>
      <c r="AU130" s="17">
        <v>3.02478829276643E-2</v>
      </c>
      <c r="AV130" s="17"/>
      <c r="AW130" s="17">
        <v>8.7841572160202303E-2</v>
      </c>
      <c r="AX130" s="17">
        <v>2.7481155607757799E-2</v>
      </c>
      <c r="AY130" s="17"/>
      <c r="AZ130" s="17">
        <v>2.5349573549316301E-2</v>
      </c>
      <c r="BA130" s="17">
        <v>4.0666699470796E-2</v>
      </c>
      <c r="BB130" s="17"/>
      <c r="BC130" s="17">
        <v>2.40254737510559E-2</v>
      </c>
      <c r="BD130" s="17">
        <v>4.8390879239150697E-2</v>
      </c>
      <c r="BE130" s="17"/>
      <c r="BF130" s="17">
        <v>5.4581405682115003E-2</v>
      </c>
      <c r="BG130" s="17">
        <v>2.58258890001439E-2</v>
      </c>
      <c r="BH130" s="17"/>
      <c r="BI130" s="17">
        <v>9.7669151257500798E-3</v>
      </c>
      <c r="BJ130" s="17">
        <v>4.2358661281188398E-2</v>
      </c>
      <c r="BK130" s="17">
        <v>3.5314909290480298E-2</v>
      </c>
      <c r="BL130" s="17">
        <v>6.5300530468724E-2</v>
      </c>
    </row>
    <row r="131" spans="2:64" x14ac:dyDescent="0.25">
      <c r="B131" t="s">
        <v>160</v>
      </c>
      <c r="C131" s="17">
        <v>8.7463657650967402E-3</v>
      </c>
      <c r="D131" s="17">
        <v>3.6679722499640601E-3</v>
      </c>
      <c r="E131" s="17">
        <v>0</v>
      </c>
      <c r="F131" s="17">
        <v>0</v>
      </c>
      <c r="G131" s="17">
        <v>0</v>
      </c>
      <c r="H131" s="17">
        <v>0</v>
      </c>
      <c r="I131" s="17">
        <v>1.2390583727458699E-2</v>
      </c>
      <c r="J131" s="17">
        <v>4.1925078250287601E-2</v>
      </c>
      <c r="K131" s="17">
        <v>2.6550416871431601E-2</v>
      </c>
      <c r="L131" s="17">
        <v>0</v>
      </c>
      <c r="M131" s="17">
        <v>1.2115643606815E-2</v>
      </c>
      <c r="N131" s="17">
        <v>1.0643731026000599E-2</v>
      </c>
      <c r="O131" s="17">
        <v>1.15210597379176E-2</v>
      </c>
      <c r="P131" s="17">
        <v>0</v>
      </c>
      <c r="Q131" s="17"/>
      <c r="R131" s="17">
        <v>1.7890609925450801E-2</v>
      </c>
      <c r="S131" s="17">
        <v>1.6643204363771199E-2</v>
      </c>
      <c r="T131" s="17">
        <v>0</v>
      </c>
      <c r="U131" s="17">
        <v>3.7457081667522899E-3</v>
      </c>
      <c r="V131" s="17"/>
      <c r="W131" s="17">
        <v>1.9540342054171999E-2</v>
      </c>
      <c r="X131" s="17">
        <v>0</v>
      </c>
      <c r="Y131" s="17">
        <v>4.5872994167677303E-2</v>
      </c>
      <c r="Z131" s="17">
        <v>0</v>
      </c>
      <c r="AA131" s="17">
        <v>2.00493130766294E-2</v>
      </c>
      <c r="AB131" s="17">
        <v>0</v>
      </c>
      <c r="AC131" s="17">
        <v>0</v>
      </c>
      <c r="AD131" s="17">
        <v>1.33577630124707E-2</v>
      </c>
      <c r="AE131" s="17">
        <v>0</v>
      </c>
      <c r="AF131" s="17">
        <v>3.9307742464401302E-3</v>
      </c>
      <c r="AG131" s="17"/>
      <c r="AH131" s="17">
        <v>0</v>
      </c>
      <c r="AI131" s="17">
        <v>2.3917444023375999E-2</v>
      </c>
      <c r="AJ131" s="17">
        <v>0</v>
      </c>
      <c r="AK131" s="17">
        <v>0</v>
      </c>
      <c r="AL131" s="17">
        <v>0</v>
      </c>
      <c r="AM131" s="17">
        <v>6.8760510887455797E-3</v>
      </c>
      <c r="AN131" s="17">
        <v>5.97926745179806E-2</v>
      </c>
      <c r="AO131" s="17"/>
      <c r="AP131" s="17">
        <v>7.4121031968598901E-3</v>
      </c>
      <c r="AQ131" s="17">
        <v>1.0911112839839299E-2</v>
      </c>
      <c r="AR131" s="17"/>
      <c r="AS131" s="17">
        <v>0</v>
      </c>
      <c r="AT131" s="17">
        <v>0</v>
      </c>
      <c r="AU131" s="17">
        <v>1.14943415062681E-2</v>
      </c>
      <c r="AV131" s="17"/>
      <c r="AW131" s="17">
        <v>0</v>
      </c>
      <c r="AX131" s="17">
        <v>1.0094853742606999E-2</v>
      </c>
      <c r="AY131" s="17"/>
      <c r="AZ131" s="17">
        <v>1.3126754252862E-2</v>
      </c>
      <c r="BA131" s="17">
        <v>6.5453522880091304E-3</v>
      </c>
      <c r="BB131" s="17"/>
      <c r="BC131" s="17">
        <v>1.3230111680736701E-2</v>
      </c>
      <c r="BD131" s="17">
        <v>3.7457081667522899E-3</v>
      </c>
      <c r="BE131" s="17"/>
      <c r="BF131" s="17">
        <v>1.59630846585176E-2</v>
      </c>
      <c r="BG131" s="17">
        <v>5.0622975608687702E-3</v>
      </c>
      <c r="BH131" s="17"/>
      <c r="BI131" s="17">
        <v>0</v>
      </c>
      <c r="BJ131" s="17">
        <v>1.9996132800590101E-2</v>
      </c>
      <c r="BK131" s="17">
        <v>2.8830430555068101E-3</v>
      </c>
      <c r="BL131" s="17">
        <v>1.28266183822825E-2</v>
      </c>
    </row>
    <row r="132" spans="2:64" x14ac:dyDescent="0.25">
      <c r="B132" t="s">
        <v>80</v>
      </c>
      <c r="C132" s="17">
        <v>8.0244117061392395E-2</v>
      </c>
      <c r="D132" s="17">
        <v>7.7288633595063605E-2</v>
      </c>
      <c r="E132" s="17">
        <v>8.96420977966947E-2</v>
      </c>
      <c r="F132" s="17">
        <v>5.7437354795100599E-2</v>
      </c>
      <c r="G132" s="17">
        <v>6.2903384992742006E-2</v>
      </c>
      <c r="H132" s="17">
        <v>0.107791280764128</v>
      </c>
      <c r="I132" s="17">
        <v>0.13372995883952399</v>
      </c>
      <c r="J132" s="17">
        <v>0.11586416427188299</v>
      </c>
      <c r="K132" s="17">
        <v>6.4105794711080202E-2</v>
      </c>
      <c r="L132" s="17">
        <v>5.49051243539012E-2</v>
      </c>
      <c r="M132" s="17">
        <v>7.1929419774549003E-2</v>
      </c>
      <c r="N132" s="17">
        <v>7.3830788624990498E-2</v>
      </c>
      <c r="O132" s="17">
        <v>7.37416559910576E-2</v>
      </c>
      <c r="P132" s="17">
        <v>0</v>
      </c>
      <c r="Q132" s="17"/>
      <c r="R132" s="17">
        <v>6.8451129693443899E-2</v>
      </c>
      <c r="S132" s="17">
        <v>6.8103359610233297E-2</v>
      </c>
      <c r="T132" s="17">
        <v>8.1709501413854899E-2</v>
      </c>
      <c r="U132" s="17">
        <v>8.9949618990568803E-2</v>
      </c>
      <c r="V132" s="17"/>
      <c r="W132" s="17">
        <v>6.5249831662436905E-2</v>
      </c>
      <c r="X132" s="17">
        <v>1.8419859867189099E-2</v>
      </c>
      <c r="Y132" s="17">
        <v>0</v>
      </c>
      <c r="Z132" s="17">
        <v>3.63456772793243E-2</v>
      </c>
      <c r="AA132" s="17">
        <v>3.1786917779114097E-2</v>
      </c>
      <c r="AB132" s="17">
        <v>1.12076596819235E-2</v>
      </c>
      <c r="AC132" s="17">
        <v>2.7558016099159699E-2</v>
      </c>
      <c r="AD132" s="17">
        <v>2.8230113944681601E-2</v>
      </c>
      <c r="AE132" s="17">
        <v>0</v>
      </c>
      <c r="AF132" s="17">
        <v>3.1925828901174499E-2</v>
      </c>
      <c r="AG132" s="17"/>
      <c r="AH132" s="17">
        <v>1.7206298164585899E-2</v>
      </c>
      <c r="AI132" s="17">
        <v>0</v>
      </c>
      <c r="AJ132" s="17">
        <v>0</v>
      </c>
      <c r="AK132" s="17">
        <v>1.3796811735426E-2</v>
      </c>
      <c r="AL132" s="17">
        <v>1.1500114878345499E-2</v>
      </c>
      <c r="AM132" s="17">
        <v>4.3421967828136997E-3</v>
      </c>
      <c r="AN132" s="17">
        <v>1.04204325993644E-2</v>
      </c>
      <c r="AO132" s="17"/>
      <c r="AP132" s="17">
        <v>3.7991046844313502E-2</v>
      </c>
      <c r="AQ132" s="17">
        <v>0.14879674855144601</v>
      </c>
      <c r="AR132" s="17"/>
      <c r="AS132" s="17">
        <v>4.4580990440842197E-2</v>
      </c>
      <c r="AT132" s="17">
        <v>2.31212897390949E-2</v>
      </c>
      <c r="AU132" s="17">
        <v>3.3587192984093198E-2</v>
      </c>
      <c r="AV132" s="17"/>
      <c r="AW132" s="17">
        <v>2.5218738653820402E-2</v>
      </c>
      <c r="AX132" s="17">
        <v>8.8727761952699102E-2</v>
      </c>
      <c r="AY132" s="17"/>
      <c r="AZ132" s="17">
        <v>0.109162113618615</v>
      </c>
      <c r="BA132" s="17">
        <v>6.5713693485813199E-2</v>
      </c>
      <c r="BB132" s="17"/>
      <c r="BC132" s="17">
        <v>7.1541860652437797E-2</v>
      </c>
      <c r="BD132" s="17">
        <v>8.9949618990568803E-2</v>
      </c>
      <c r="BE132" s="17"/>
      <c r="BF132" s="17">
        <v>5.1759100022660397E-2</v>
      </c>
      <c r="BG132" s="17">
        <v>9.4785454630319205E-2</v>
      </c>
      <c r="BH132" s="17"/>
      <c r="BI132" s="17">
        <v>0.14840459910586301</v>
      </c>
      <c r="BJ132" s="17">
        <v>0.109716668499245</v>
      </c>
      <c r="BK132" s="17">
        <v>3.2550527178030302E-2</v>
      </c>
      <c r="BL132" s="17">
        <v>1.7370063018861799E-2</v>
      </c>
    </row>
    <row r="133" spans="2:64" x14ac:dyDescent="0.25">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row>
    <row r="134" spans="2:64" x14ac:dyDescent="0.25">
      <c r="B134" s="6" t="s">
        <v>163</v>
      </c>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row>
    <row r="135" spans="2:64" x14ac:dyDescent="0.25">
      <c r="B135" s="24" t="s">
        <v>82</v>
      </c>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row>
    <row r="136" spans="2:64" x14ac:dyDescent="0.25">
      <c r="B136" t="s">
        <v>155</v>
      </c>
      <c r="C136" s="17">
        <v>1.13969702018097E-2</v>
      </c>
      <c r="D136" s="17">
        <v>4.3624588332140998E-3</v>
      </c>
      <c r="E136" s="17">
        <v>0</v>
      </c>
      <c r="F136" s="17">
        <v>0</v>
      </c>
      <c r="G136" s="17">
        <v>0</v>
      </c>
      <c r="H136" s="17">
        <v>0</v>
      </c>
      <c r="I136" s="17">
        <v>2.51589952702688E-2</v>
      </c>
      <c r="J136" s="17">
        <v>1.6048043475982599E-2</v>
      </c>
      <c r="K136" s="17">
        <v>0</v>
      </c>
      <c r="L136" s="17">
        <v>5.1923936488146201E-2</v>
      </c>
      <c r="M136" s="17">
        <v>1.2115643606815E-2</v>
      </c>
      <c r="N136" s="17">
        <v>6.2910614977718902E-3</v>
      </c>
      <c r="O136" s="17">
        <v>1.15210597379176E-2</v>
      </c>
      <c r="P136" s="17">
        <v>0</v>
      </c>
      <c r="Q136" s="17"/>
      <c r="R136" s="17">
        <v>3.6143565300479297E-2</v>
      </c>
      <c r="S136" s="17">
        <v>0</v>
      </c>
      <c r="T136" s="17">
        <v>1.24147876189671E-2</v>
      </c>
      <c r="U136" s="17">
        <v>1.66893788132742E-3</v>
      </c>
      <c r="V136" s="17"/>
      <c r="W136" s="17">
        <v>3.4185599812962E-2</v>
      </c>
      <c r="X136" s="17">
        <v>5.1096545373576802E-2</v>
      </c>
      <c r="Y136" s="17">
        <v>0</v>
      </c>
      <c r="Z136" s="17">
        <v>1.89883000997032E-2</v>
      </c>
      <c r="AA136" s="17">
        <v>0</v>
      </c>
      <c r="AB136" s="17">
        <v>0</v>
      </c>
      <c r="AC136" s="17">
        <v>0</v>
      </c>
      <c r="AD136" s="17">
        <v>0</v>
      </c>
      <c r="AE136" s="17">
        <v>0</v>
      </c>
      <c r="AF136" s="17">
        <v>0</v>
      </c>
      <c r="AG136" s="17"/>
      <c r="AH136" s="17">
        <v>8.5584819502149703E-2</v>
      </c>
      <c r="AI136" s="17">
        <v>2.3917444023375999E-2</v>
      </c>
      <c r="AJ136" s="17">
        <v>0</v>
      </c>
      <c r="AK136" s="17">
        <v>0</v>
      </c>
      <c r="AL136" s="17">
        <v>0</v>
      </c>
      <c r="AM136" s="17">
        <v>0</v>
      </c>
      <c r="AN136" s="17">
        <v>0</v>
      </c>
      <c r="AO136" s="17"/>
      <c r="AP136" s="17">
        <v>3.7136173214580201E-3</v>
      </c>
      <c r="AQ136" s="17">
        <v>2.3862669283764001E-2</v>
      </c>
      <c r="AR136" s="17"/>
      <c r="AS136" s="17">
        <v>6.3948996329384203E-3</v>
      </c>
      <c r="AT136" s="17">
        <v>0</v>
      </c>
      <c r="AU136" s="17">
        <v>4.1209278761231002E-3</v>
      </c>
      <c r="AV136" s="17"/>
      <c r="AW136" s="17">
        <v>0</v>
      </c>
      <c r="AX136" s="17">
        <v>1.31541202810475E-2</v>
      </c>
      <c r="AY136" s="17"/>
      <c r="AZ136" s="17">
        <v>1.39294799697946E-2</v>
      </c>
      <c r="BA136" s="17">
        <v>1.01244602073743E-2</v>
      </c>
      <c r="BB136" s="17"/>
      <c r="BC136" s="17">
        <v>2.01194280638749E-2</v>
      </c>
      <c r="BD136" s="17">
        <v>1.66893788132742E-3</v>
      </c>
      <c r="BE136" s="17"/>
      <c r="BF136" s="17">
        <v>1.0072860733769499E-2</v>
      </c>
      <c r="BG136" s="17">
        <v>1.20729158305872E-2</v>
      </c>
      <c r="BH136" s="17"/>
      <c r="BI136" s="17">
        <v>2.5042485611910099E-2</v>
      </c>
      <c r="BJ136" s="17">
        <v>1.51236407998893E-2</v>
      </c>
      <c r="BK136" s="17">
        <v>3.2944469464723201E-3</v>
      </c>
      <c r="BL136" s="17">
        <v>0</v>
      </c>
    </row>
    <row r="137" spans="2:64" x14ac:dyDescent="0.25">
      <c r="B137" t="s">
        <v>156</v>
      </c>
      <c r="C137" s="17">
        <v>2.2515722074760599E-2</v>
      </c>
      <c r="D137" s="17">
        <v>2.4785779832784498E-2</v>
      </c>
      <c r="E137" s="17">
        <v>0</v>
      </c>
      <c r="F137" s="17">
        <v>3.7335989810023E-2</v>
      </c>
      <c r="G137" s="17">
        <v>7.3689869233566199E-2</v>
      </c>
      <c r="H137" s="17">
        <v>0</v>
      </c>
      <c r="I137" s="17">
        <v>0</v>
      </c>
      <c r="J137" s="17">
        <v>0</v>
      </c>
      <c r="K137" s="17">
        <v>3.1769625876858401E-2</v>
      </c>
      <c r="L137" s="17">
        <v>2.8513734928457501E-2</v>
      </c>
      <c r="M137" s="17">
        <v>6.2959878424773894E-2</v>
      </c>
      <c r="N137" s="17">
        <v>0</v>
      </c>
      <c r="O137" s="17">
        <v>2.30421194758351E-2</v>
      </c>
      <c r="P137" s="17">
        <v>0</v>
      </c>
      <c r="Q137" s="17"/>
      <c r="R137" s="17">
        <v>6.0941944257811201E-2</v>
      </c>
      <c r="S137" s="17">
        <v>3.6861320974994401E-2</v>
      </c>
      <c r="T137" s="17">
        <v>0</v>
      </c>
      <c r="U137" s="17">
        <v>3.67723305484068E-3</v>
      </c>
      <c r="V137" s="17"/>
      <c r="W137" s="17">
        <v>8.8117416089666001E-2</v>
      </c>
      <c r="X137" s="17">
        <v>1.85923099999349E-2</v>
      </c>
      <c r="Y137" s="17">
        <v>4.2309740624924298E-2</v>
      </c>
      <c r="Z137" s="17">
        <v>1.6573024668913201E-2</v>
      </c>
      <c r="AA137" s="17">
        <v>1.9446738516572099E-2</v>
      </c>
      <c r="AB137" s="17">
        <v>1.46787754392897E-2</v>
      </c>
      <c r="AC137" s="17">
        <v>0</v>
      </c>
      <c r="AD137" s="17">
        <v>0</v>
      </c>
      <c r="AE137" s="17">
        <v>0</v>
      </c>
      <c r="AF137" s="17">
        <v>3.9307742464401302E-3</v>
      </c>
      <c r="AG137" s="17"/>
      <c r="AH137" s="17">
        <v>0.18307904403342401</v>
      </c>
      <c r="AI137" s="17">
        <v>2.20794782844702E-2</v>
      </c>
      <c r="AJ137" s="17">
        <v>0</v>
      </c>
      <c r="AK137" s="17">
        <v>0</v>
      </c>
      <c r="AL137" s="17">
        <v>0</v>
      </c>
      <c r="AM137" s="17">
        <v>0</v>
      </c>
      <c r="AN137" s="17">
        <v>0</v>
      </c>
      <c r="AO137" s="17"/>
      <c r="AP137" s="17">
        <v>1.6600356891855801E-2</v>
      </c>
      <c r="AQ137" s="17">
        <v>3.21129855973733E-2</v>
      </c>
      <c r="AR137" s="17"/>
      <c r="AS137" s="17">
        <v>1.3885864638195401E-2</v>
      </c>
      <c r="AT137" s="17">
        <v>6.3252025251144999E-3</v>
      </c>
      <c r="AU137" s="17">
        <v>1.9771474645390301E-2</v>
      </c>
      <c r="AV137" s="17"/>
      <c r="AW137" s="17">
        <v>1.8673310649453601E-2</v>
      </c>
      <c r="AX137" s="17">
        <v>2.3108133340288901E-2</v>
      </c>
      <c r="AY137" s="17"/>
      <c r="AZ137" s="17">
        <v>2.41102746819776E-2</v>
      </c>
      <c r="BA137" s="17">
        <v>2.1714507345014001E-2</v>
      </c>
      <c r="BB137" s="17"/>
      <c r="BC137" s="17">
        <v>3.9406900192585997E-2</v>
      </c>
      <c r="BD137" s="17">
        <v>3.67723305484068E-3</v>
      </c>
      <c r="BE137" s="17"/>
      <c r="BF137" s="17">
        <v>2.6944938915175201E-2</v>
      </c>
      <c r="BG137" s="17">
        <v>2.0254647870210502E-2</v>
      </c>
      <c r="BH137" s="17"/>
      <c r="BI137" s="17">
        <v>4.0560917554583298E-2</v>
      </c>
      <c r="BJ137" s="17">
        <v>2.8388797074761898E-2</v>
      </c>
      <c r="BK137" s="17">
        <v>1.41867989017571E-2</v>
      </c>
      <c r="BL137" s="17">
        <v>0</v>
      </c>
    </row>
    <row r="138" spans="2:64" x14ac:dyDescent="0.25">
      <c r="B138" t="s">
        <v>157</v>
      </c>
      <c r="C138" s="17">
        <v>3.0572012926804101E-2</v>
      </c>
      <c r="D138" s="17">
        <v>2.8872987405684E-2</v>
      </c>
      <c r="E138" s="17">
        <v>5.97613985311298E-2</v>
      </c>
      <c r="F138" s="17">
        <v>2.6235032879005801E-2</v>
      </c>
      <c r="G138" s="17">
        <v>3.0979363449151399E-2</v>
      </c>
      <c r="H138" s="17">
        <v>0</v>
      </c>
      <c r="I138" s="17">
        <v>1.76334716225508E-2</v>
      </c>
      <c r="J138" s="17">
        <v>0</v>
      </c>
      <c r="K138" s="17">
        <v>0.12597184167515299</v>
      </c>
      <c r="L138" s="17">
        <v>2.3895445749580201E-2</v>
      </c>
      <c r="M138" s="17">
        <v>3.3252930289278899E-2</v>
      </c>
      <c r="N138" s="17">
        <v>3.6207357794537598E-2</v>
      </c>
      <c r="O138" s="17">
        <v>2.5306898180718702E-2</v>
      </c>
      <c r="P138" s="17">
        <v>0</v>
      </c>
      <c r="Q138" s="17"/>
      <c r="R138" s="17">
        <v>2.3193195692803099E-2</v>
      </c>
      <c r="S138" s="17">
        <v>3.6621147647164502E-2</v>
      </c>
      <c r="T138" s="17">
        <v>3.09020371449731E-2</v>
      </c>
      <c r="U138" s="17">
        <v>3.2458937007998803E-2</v>
      </c>
      <c r="V138" s="17"/>
      <c r="W138" s="17">
        <v>3.5182147868350597E-2</v>
      </c>
      <c r="X138" s="17">
        <v>2.2040786007937501E-2</v>
      </c>
      <c r="Y138" s="17">
        <v>4.2851160273529601E-2</v>
      </c>
      <c r="Z138" s="17">
        <v>3.8868965881555098E-2</v>
      </c>
      <c r="AA138" s="17">
        <v>3.9939366548284498E-2</v>
      </c>
      <c r="AB138" s="17">
        <v>3.49759437794901E-2</v>
      </c>
      <c r="AC138" s="17">
        <v>2.9773766662356201E-2</v>
      </c>
      <c r="AD138" s="17">
        <v>5.2758780883960403E-2</v>
      </c>
      <c r="AE138" s="17">
        <v>1.2150322900199E-2</v>
      </c>
      <c r="AF138" s="17">
        <v>2.2749090502523099E-2</v>
      </c>
      <c r="AG138" s="17"/>
      <c r="AH138" s="17">
        <v>0.11927957590440701</v>
      </c>
      <c r="AI138" s="17">
        <v>0.15587150220081</v>
      </c>
      <c r="AJ138" s="17">
        <v>7.4537185510992907E-2</v>
      </c>
      <c r="AK138" s="17">
        <v>0</v>
      </c>
      <c r="AL138" s="17">
        <v>0</v>
      </c>
      <c r="AM138" s="17">
        <v>4.8630629404622996E-3</v>
      </c>
      <c r="AN138" s="17">
        <v>8.0882485682685704E-3</v>
      </c>
      <c r="AO138" s="17"/>
      <c r="AP138" s="17">
        <v>2.79233494509518E-2</v>
      </c>
      <c r="AQ138" s="17">
        <v>3.4869282930342797E-2</v>
      </c>
      <c r="AR138" s="17"/>
      <c r="AS138" s="17">
        <v>2.7081480224197398E-2</v>
      </c>
      <c r="AT138" s="17">
        <v>6.3252025251144999E-3</v>
      </c>
      <c r="AU138" s="17">
        <v>3.7054042019024701E-2</v>
      </c>
      <c r="AV138" s="17"/>
      <c r="AW138" s="17">
        <v>1.09466485507089E-2</v>
      </c>
      <c r="AX138" s="17">
        <v>3.3597791704663101E-2</v>
      </c>
      <c r="AY138" s="17"/>
      <c r="AZ138" s="17">
        <v>4.1541886178589199E-2</v>
      </c>
      <c r="BA138" s="17">
        <v>2.5059981531287401E-2</v>
      </c>
      <c r="BB138" s="17"/>
      <c r="BC138" s="17">
        <v>2.8880137813223E-2</v>
      </c>
      <c r="BD138" s="17">
        <v>3.2458937007998803E-2</v>
      </c>
      <c r="BE138" s="17"/>
      <c r="BF138" s="17">
        <v>2.65810540851401E-2</v>
      </c>
      <c r="BG138" s="17">
        <v>3.2609360479077601E-2</v>
      </c>
      <c r="BH138" s="17"/>
      <c r="BI138" s="17">
        <v>4.3903298573581703E-2</v>
      </c>
      <c r="BJ138" s="17">
        <v>2.6206618913179301E-2</v>
      </c>
      <c r="BK138" s="17">
        <v>2.77471896629338E-2</v>
      </c>
      <c r="BL138" s="17">
        <v>2.55904681769035E-2</v>
      </c>
    </row>
    <row r="139" spans="2:64" x14ac:dyDescent="0.25">
      <c r="B139" t="s">
        <v>47</v>
      </c>
      <c r="C139" s="17">
        <v>4.9063982062765903E-2</v>
      </c>
      <c r="D139" s="17">
        <v>6.2159659403282899E-2</v>
      </c>
      <c r="E139" s="17">
        <v>0</v>
      </c>
      <c r="F139" s="17">
        <v>2.6235032879005801E-2</v>
      </c>
      <c r="G139" s="17">
        <v>7.5067175474883702E-2</v>
      </c>
      <c r="H139" s="17">
        <v>5.2639803011387203E-2</v>
      </c>
      <c r="I139" s="17">
        <v>2.51589952702688E-2</v>
      </c>
      <c r="J139" s="17">
        <v>3.51345916411957E-2</v>
      </c>
      <c r="K139" s="17">
        <v>2.2323693135606702E-2</v>
      </c>
      <c r="L139" s="17">
        <v>7.3322458060889495E-2</v>
      </c>
      <c r="M139" s="17">
        <v>3.48710639522916E-2</v>
      </c>
      <c r="N139" s="17">
        <v>5.3769591555255201E-2</v>
      </c>
      <c r="O139" s="17">
        <v>5.2533644691072301E-2</v>
      </c>
      <c r="P139" s="17">
        <v>0</v>
      </c>
      <c r="Q139" s="17"/>
      <c r="R139" s="17">
        <v>1.7261162102205099E-2</v>
      </c>
      <c r="S139" s="17">
        <v>7.1130150965210207E-2</v>
      </c>
      <c r="T139" s="17">
        <v>4.0983112432261798E-2</v>
      </c>
      <c r="U139" s="17">
        <v>6.1021729723295101E-2</v>
      </c>
      <c r="V139" s="17"/>
      <c r="W139" s="17">
        <v>6.1105852279082903E-3</v>
      </c>
      <c r="X139" s="17">
        <v>4.1296185205582502E-2</v>
      </c>
      <c r="Y139" s="17">
        <v>5.6454945502067803E-2</v>
      </c>
      <c r="Z139" s="17">
        <v>7.2989501956706601E-2</v>
      </c>
      <c r="AA139" s="17">
        <v>3.6330152981253701E-2</v>
      </c>
      <c r="AB139" s="17">
        <v>0.15156406869727501</v>
      </c>
      <c r="AC139" s="17">
        <v>7.19177883984045E-2</v>
      </c>
      <c r="AD139" s="17">
        <v>1.08325182069198E-2</v>
      </c>
      <c r="AE139" s="17">
        <v>2.2370629294370101E-2</v>
      </c>
      <c r="AF139" s="17">
        <v>7.8850254982486906E-2</v>
      </c>
      <c r="AG139" s="17"/>
      <c r="AH139" s="17">
        <v>6.3808380977346493E-2</v>
      </c>
      <c r="AI139" s="17">
        <v>0.22595804109287401</v>
      </c>
      <c r="AJ139" s="17">
        <v>0.104705769846563</v>
      </c>
      <c r="AK139" s="17">
        <v>2.4163349778879899E-2</v>
      </c>
      <c r="AL139" s="17">
        <v>3.3240438955957803E-2</v>
      </c>
      <c r="AM139" s="17">
        <v>3.2822247647973798E-2</v>
      </c>
      <c r="AN139" s="17">
        <v>3.4961786534475799E-2</v>
      </c>
      <c r="AO139" s="17"/>
      <c r="AP139" s="17">
        <v>5.1720854268725101E-2</v>
      </c>
      <c r="AQ139" s="17">
        <v>4.4753393972585702E-2</v>
      </c>
      <c r="AR139" s="17"/>
      <c r="AS139" s="17">
        <v>4.9480705611993601E-2</v>
      </c>
      <c r="AT139" s="17">
        <v>6.6930241284221301E-2</v>
      </c>
      <c r="AU139" s="17">
        <v>4.7284568572773897E-2</v>
      </c>
      <c r="AV139" s="17"/>
      <c r="AW139" s="17">
        <v>3.6334015307599998E-2</v>
      </c>
      <c r="AX139" s="17">
        <v>5.10266494819527E-2</v>
      </c>
      <c r="AY139" s="17"/>
      <c r="AZ139" s="17">
        <v>4.79590500079283E-2</v>
      </c>
      <c r="BA139" s="17">
        <v>4.96191771900375E-2</v>
      </c>
      <c r="BB139" s="17"/>
      <c r="BC139" s="17">
        <v>3.8342291729298303E-2</v>
      </c>
      <c r="BD139" s="17">
        <v>6.1021729723295101E-2</v>
      </c>
      <c r="BE139" s="17"/>
      <c r="BF139" s="17">
        <v>5.3184706723962298E-2</v>
      </c>
      <c r="BG139" s="17">
        <v>4.6960390260606097E-2</v>
      </c>
      <c r="BH139" s="17"/>
      <c r="BI139" s="17">
        <v>2.96154303624525E-2</v>
      </c>
      <c r="BJ139" s="17">
        <v>3.2380503336940002E-2</v>
      </c>
      <c r="BK139" s="17">
        <v>7.3665808339115096E-2</v>
      </c>
      <c r="BL139" s="17">
        <v>6.1575058414530398E-2</v>
      </c>
    </row>
    <row r="140" spans="2:64" x14ac:dyDescent="0.25">
      <c r="B140" t="s">
        <v>48</v>
      </c>
      <c r="C140" s="17">
        <v>9.8140350411079505E-2</v>
      </c>
      <c r="D140" s="17">
        <v>0.104735127477651</v>
      </c>
      <c r="E140" s="17">
        <v>0.102285663259163</v>
      </c>
      <c r="F140" s="17">
        <v>0.127807852465779</v>
      </c>
      <c r="G140" s="17">
        <v>0.124862111891045</v>
      </c>
      <c r="H140" s="17">
        <v>0.15054206292512301</v>
      </c>
      <c r="I140" s="17">
        <v>8.0829543971871601E-2</v>
      </c>
      <c r="J140" s="17">
        <v>5.4934617037039599E-2</v>
      </c>
      <c r="K140" s="17">
        <v>0</v>
      </c>
      <c r="L140" s="17">
        <v>7.9285814293372794E-2</v>
      </c>
      <c r="M140" s="17">
        <v>6.8123994241570507E-2</v>
      </c>
      <c r="N140" s="17">
        <v>0.116595520782642</v>
      </c>
      <c r="O140" s="17">
        <v>0.12473657808508901</v>
      </c>
      <c r="P140" s="17">
        <v>0</v>
      </c>
      <c r="Q140" s="17"/>
      <c r="R140" s="17">
        <v>3.24996843793025E-2</v>
      </c>
      <c r="S140" s="17">
        <v>0.109207195240868</v>
      </c>
      <c r="T140" s="17">
        <v>0.122340399990141</v>
      </c>
      <c r="U140" s="17">
        <v>0.122825441674703</v>
      </c>
      <c r="V140" s="17"/>
      <c r="W140" s="17">
        <v>4.9904767520256597E-2</v>
      </c>
      <c r="X140" s="17">
        <v>5.40755013155967E-2</v>
      </c>
      <c r="Y140" s="17">
        <v>9.39956625872371E-2</v>
      </c>
      <c r="Z140" s="17">
        <v>9.8656892478455396E-2</v>
      </c>
      <c r="AA140" s="17">
        <v>0.129335173951351</v>
      </c>
      <c r="AB140" s="17">
        <v>6.6128024296936094E-2</v>
      </c>
      <c r="AC140" s="17">
        <v>0.108762085894431</v>
      </c>
      <c r="AD140" s="17">
        <v>0.126945286032874</v>
      </c>
      <c r="AE140" s="17">
        <v>9.4188214558129202E-2</v>
      </c>
      <c r="AF140" s="17">
        <v>0.152110841531267</v>
      </c>
      <c r="AG140" s="17"/>
      <c r="AH140" s="17">
        <v>8.4019330330846298E-2</v>
      </c>
      <c r="AI140" s="17">
        <v>0.18350088430098899</v>
      </c>
      <c r="AJ140" s="17">
        <v>0.28297834060689703</v>
      </c>
      <c r="AK140" s="17">
        <v>7.2834504955745102E-2</v>
      </c>
      <c r="AL140" s="17">
        <v>8.1762465292058495E-2</v>
      </c>
      <c r="AM140" s="17">
        <v>6.3829810562614303E-2</v>
      </c>
      <c r="AN140" s="17">
        <v>7.8397735864909099E-2</v>
      </c>
      <c r="AO140" s="17"/>
      <c r="AP140" s="17">
        <v>9.9602738677841807E-2</v>
      </c>
      <c r="AQ140" s="17">
        <v>9.5767728411501996E-2</v>
      </c>
      <c r="AR140" s="17"/>
      <c r="AS140" s="17">
        <v>0.122001754180652</v>
      </c>
      <c r="AT140" s="17">
        <v>5.3811739806382999E-2</v>
      </c>
      <c r="AU140" s="17">
        <v>0.11013619130549999</v>
      </c>
      <c r="AV140" s="17"/>
      <c r="AW140" s="17">
        <v>5.2775537234269899E-2</v>
      </c>
      <c r="AX140" s="17">
        <v>0.105134558841631</v>
      </c>
      <c r="AY140" s="17"/>
      <c r="AZ140" s="17">
        <v>8.1867269431101494E-2</v>
      </c>
      <c r="BA140" s="17">
        <v>0.10631708419866701</v>
      </c>
      <c r="BB140" s="17"/>
      <c r="BC140" s="17">
        <v>7.6006925965639599E-2</v>
      </c>
      <c r="BD140" s="17">
        <v>0.122825441674703</v>
      </c>
      <c r="BE140" s="17"/>
      <c r="BF140" s="17">
        <v>8.5271369426251895E-2</v>
      </c>
      <c r="BG140" s="17">
        <v>0.104709846101183</v>
      </c>
      <c r="BH140" s="17"/>
      <c r="BI140" s="17">
        <v>0.103423079934375</v>
      </c>
      <c r="BJ140" s="17">
        <v>9.9510519327508706E-2</v>
      </c>
      <c r="BK140" s="17">
        <v>0.10364857966204399</v>
      </c>
      <c r="BL140" s="17">
        <v>7.6623330966192504E-2</v>
      </c>
    </row>
    <row r="141" spans="2:64" x14ac:dyDescent="0.25">
      <c r="B141" t="s">
        <v>49</v>
      </c>
      <c r="C141" s="17">
        <v>0.41797135309417099</v>
      </c>
      <c r="D141" s="17">
        <v>0.36640159471820699</v>
      </c>
      <c r="E141" s="17">
        <v>0.443846295484915</v>
      </c>
      <c r="F141" s="17">
        <v>0.420896085498489</v>
      </c>
      <c r="G141" s="17">
        <v>0.46449282913627399</v>
      </c>
      <c r="H141" s="17">
        <v>0.46709526885621</v>
      </c>
      <c r="I141" s="17">
        <v>0.29032142814054301</v>
      </c>
      <c r="J141" s="17">
        <v>0.51778199163671401</v>
      </c>
      <c r="K141" s="17">
        <v>0.46434501287214502</v>
      </c>
      <c r="L141" s="17">
        <v>0.42861954796415502</v>
      </c>
      <c r="M141" s="17">
        <v>0.50533339412700595</v>
      </c>
      <c r="N141" s="17">
        <v>0.39017661311840601</v>
      </c>
      <c r="O141" s="17">
        <v>0.44822378716219302</v>
      </c>
      <c r="P141" s="17">
        <v>0.35196951786603697</v>
      </c>
      <c r="Q141" s="17"/>
      <c r="R141" s="17">
        <v>0.67775231583762696</v>
      </c>
      <c r="S141" s="17">
        <v>0.38882015351982702</v>
      </c>
      <c r="T141" s="17">
        <v>0.36271175861743399</v>
      </c>
      <c r="U141" s="17">
        <v>0.30474325706693201</v>
      </c>
      <c r="V141" s="17"/>
      <c r="W141" s="17">
        <v>0.64971546462947105</v>
      </c>
      <c r="X141" s="17">
        <v>0.691770053108961</v>
      </c>
      <c r="Y141" s="17">
        <v>0.45601293396200498</v>
      </c>
      <c r="Z141" s="17">
        <v>0.44305993002208</v>
      </c>
      <c r="AA141" s="17">
        <v>0.42913356060961499</v>
      </c>
      <c r="AB141" s="17">
        <v>0.27330504463551503</v>
      </c>
      <c r="AC141" s="17">
        <v>0.29711141665963903</v>
      </c>
      <c r="AD141" s="17">
        <v>0.32438710329916698</v>
      </c>
      <c r="AE141" s="17">
        <v>0.35114255092111402</v>
      </c>
      <c r="AF141" s="17">
        <v>0.265633261785643</v>
      </c>
      <c r="AG141" s="17"/>
      <c r="AH141" s="17">
        <v>0.37728187089746901</v>
      </c>
      <c r="AI141" s="17">
        <v>0.33698603205822197</v>
      </c>
      <c r="AJ141" s="17">
        <v>0.419451854911086</v>
      </c>
      <c r="AK141" s="17">
        <v>0.77585840353082602</v>
      </c>
      <c r="AL141" s="17">
        <v>0.400712177493945</v>
      </c>
      <c r="AM141" s="17">
        <v>0.22104136417132</v>
      </c>
      <c r="AN141" s="17">
        <v>0.240510681593681</v>
      </c>
      <c r="AO141" s="17"/>
      <c r="AP141" s="17">
        <v>0.35781286404868101</v>
      </c>
      <c r="AQ141" s="17">
        <v>0.51557426595580103</v>
      </c>
      <c r="AR141" s="17"/>
      <c r="AS141" s="17">
        <v>0.32264679879738301</v>
      </c>
      <c r="AT141" s="17">
        <v>0.26734959229291899</v>
      </c>
      <c r="AU141" s="17">
        <v>0.41971898825791598</v>
      </c>
      <c r="AV141" s="17"/>
      <c r="AW141" s="17">
        <v>0.22835511166404901</v>
      </c>
      <c r="AX141" s="17">
        <v>0.44720580644044799</v>
      </c>
      <c r="AY141" s="17"/>
      <c r="AZ141" s="17">
        <v>0.46879998358331498</v>
      </c>
      <c r="BA141" s="17">
        <v>0.39243149491926499</v>
      </c>
      <c r="BB141" s="17"/>
      <c r="BC141" s="17">
        <v>0.51949520333056698</v>
      </c>
      <c r="BD141" s="17">
        <v>0.30474325706693201</v>
      </c>
      <c r="BE141" s="17"/>
      <c r="BF141" s="17">
        <v>0.3270781204148</v>
      </c>
      <c r="BG141" s="17">
        <v>0.46437150715848402</v>
      </c>
      <c r="BH141" s="17"/>
      <c r="BI141" s="17">
        <v>0.50476351463570801</v>
      </c>
      <c r="BJ141" s="17">
        <v>0.48555094166583002</v>
      </c>
      <c r="BK141" s="17">
        <v>0.33414556184899702</v>
      </c>
      <c r="BL141" s="17">
        <v>0.32252963757075598</v>
      </c>
    </row>
    <row r="142" spans="2:64" x14ac:dyDescent="0.25">
      <c r="B142" t="s">
        <v>50</v>
      </c>
      <c r="C142" s="17">
        <v>0.17212254928940399</v>
      </c>
      <c r="D142" s="17">
        <v>0.16747245751989401</v>
      </c>
      <c r="E142" s="17">
        <v>8.96420977966947E-2</v>
      </c>
      <c r="F142" s="17">
        <v>0.191378875154807</v>
      </c>
      <c r="G142" s="17">
        <v>0.13702590237318599</v>
      </c>
      <c r="H142" s="17">
        <v>0.147174210153764</v>
      </c>
      <c r="I142" s="17">
        <v>0.22761174076410201</v>
      </c>
      <c r="J142" s="17">
        <v>8.0240217379912895E-2</v>
      </c>
      <c r="K142" s="17">
        <v>0.226385751748475</v>
      </c>
      <c r="L142" s="17">
        <v>0.20462881380759601</v>
      </c>
      <c r="M142" s="17">
        <v>0.12960800579819101</v>
      </c>
      <c r="N142" s="17">
        <v>0.22000942294158499</v>
      </c>
      <c r="O142" s="17">
        <v>0.167583271214093</v>
      </c>
      <c r="P142" s="17">
        <v>0</v>
      </c>
      <c r="Q142" s="17"/>
      <c r="R142" s="17">
        <v>3.2130210517568099E-2</v>
      </c>
      <c r="S142" s="17">
        <v>0.20812592563919</v>
      </c>
      <c r="T142" s="17">
        <v>0.22496893658832401</v>
      </c>
      <c r="U142" s="17">
        <v>0.220490169475062</v>
      </c>
      <c r="V142" s="17"/>
      <c r="W142" s="17">
        <v>2.3828607631204601E-2</v>
      </c>
      <c r="X142" s="17">
        <v>2.3738751887994701E-2</v>
      </c>
      <c r="Y142" s="17">
        <v>0.12874847002617801</v>
      </c>
      <c r="Z142" s="17">
        <v>0.21019365015791699</v>
      </c>
      <c r="AA142" s="17">
        <v>0.168725250674126</v>
      </c>
      <c r="AB142" s="17">
        <v>0.27913666524468</v>
      </c>
      <c r="AC142" s="17">
        <v>0.28343613755559799</v>
      </c>
      <c r="AD142" s="17">
        <v>0.207906092204485</v>
      </c>
      <c r="AE142" s="17">
        <v>0.20904311580559701</v>
      </c>
      <c r="AF142" s="17">
        <v>0.27696241870136501</v>
      </c>
      <c r="AG142" s="17"/>
      <c r="AH142" s="17">
        <v>1.62845775993057E-2</v>
      </c>
      <c r="AI142" s="17">
        <v>5.16866180392586E-2</v>
      </c>
      <c r="AJ142" s="17">
        <v>8.1801254009649105E-2</v>
      </c>
      <c r="AK142" s="17">
        <v>8.4434669730017606E-2</v>
      </c>
      <c r="AL142" s="17">
        <v>0.355876888537215</v>
      </c>
      <c r="AM142" s="17">
        <v>0.32504041784674698</v>
      </c>
      <c r="AN142" s="17">
        <v>0.18603553791168101</v>
      </c>
      <c r="AO142" s="17"/>
      <c r="AP142" s="17">
        <v>0.22535129738850501</v>
      </c>
      <c r="AQ142" s="17">
        <v>8.5762653206879605E-2</v>
      </c>
      <c r="AR142" s="17"/>
      <c r="AS142" s="17">
        <v>0.22129821592555701</v>
      </c>
      <c r="AT142" s="17">
        <v>0.25054798493644598</v>
      </c>
      <c r="AU142" s="17">
        <v>0.22770858487325199</v>
      </c>
      <c r="AV142" s="17"/>
      <c r="AW142" s="17">
        <v>0.28152041879767098</v>
      </c>
      <c r="AX142" s="17">
        <v>0.155255919678985</v>
      </c>
      <c r="AY142" s="17"/>
      <c r="AZ142" s="17">
        <v>0.111701472032363</v>
      </c>
      <c r="BA142" s="17">
        <v>0.202482323477092</v>
      </c>
      <c r="BB142" s="17"/>
      <c r="BC142" s="17">
        <v>0.12875462913256999</v>
      </c>
      <c r="BD142" s="17">
        <v>0.220490169475062</v>
      </c>
      <c r="BE142" s="17"/>
      <c r="BF142" s="17">
        <v>0.24333213771505199</v>
      </c>
      <c r="BG142" s="17">
        <v>0.13577071344413399</v>
      </c>
      <c r="BH142" s="17"/>
      <c r="BI142" s="17">
        <v>8.3645637881814103E-2</v>
      </c>
      <c r="BJ142" s="17">
        <v>0.12563321892940099</v>
      </c>
      <c r="BK142" s="17">
        <v>0.22973865522616399</v>
      </c>
      <c r="BL142" s="17">
        <v>0.27240278510969002</v>
      </c>
    </row>
    <row r="143" spans="2:64" x14ac:dyDescent="0.25">
      <c r="B143" t="s">
        <v>51</v>
      </c>
      <c r="C143" s="17">
        <v>9.4356480750756699E-2</v>
      </c>
      <c r="D143" s="17">
        <v>0.106981660980712</v>
      </c>
      <c r="E143" s="17">
        <v>0.11952279706226</v>
      </c>
      <c r="F143" s="17">
        <v>0.110707409107032</v>
      </c>
      <c r="G143" s="17">
        <v>5.7037813825110202E-2</v>
      </c>
      <c r="H143" s="17">
        <v>8.8113645778830504E-2</v>
      </c>
      <c r="I143" s="17">
        <v>0.139571128190358</v>
      </c>
      <c r="J143" s="17">
        <v>0.138071296306984</v>
      </c>
      <c r="K143" s="17">
        <v>4.1101382055430999E-2</v>
      </c>
      <c r="L143" s="17">
        <v>5.3171418075591302E-2</v>
      </c>
      <c r="M143" s="17">
        <v>8.1805669785524407E-2</v>
      </c>
      <c r="N143" s="17">
        <v>9.0537520689267306E-2</v>
      </c>
      <c r="O143" s="17">
        <v>8.5262715728975202E-2</v>
      </c>
      <c r="P143" s="17">
        <v>0.35196951786603697</v>
      </c>
      <c r="Q143" s="17"/>
      <c r="R143" s="17">
        <v>5.1398734926789501E-2</v>
      </c>
      <c r="S143" s="17">
        <v>6.4486802348654795E-2</v>
      </c>
      <c r="T143" s="17">
        <v>8.2635863938138404E-2</v>
      </c>
      <c r="U143" s="17">
        <v>0.129718696344895</v>
      </c>
      <c r="V143" s="17"/>
      <c r="W143" s="17">
        <v>3.0338403785985499E-2</v>
      </c>
      <c r="X143" s="17">
        <v>9.7389867100416305E-2</v>
      </c>
      <c r="Y143" s="17">
        <v>0.104917320971625</v>
      </c>
      <c r="Z143" s="17">
        <v>4.4768751075098E-2</v>
      </c>
      <c r="AA143" s="17">
        <v>9.1823330964071595E-2</v>
      </c>
      <c r="AB143" s="17">
        <v>8.2592474491085796E-2</v>
      </c>
      <c r="AC143" s="17">
        <v>7.8687253624309297E-2</v>
      </c>
      <c r="AD143" s="17">
        <v>0.153573132085247</v>
      </c>
      <c r="AE143" s="17">
        <v>0.20814661356209899</v>
      </c>
      <c r="AF143" s="17">
        <v>0.130450581112493</v>
      </c>
      <c r="AG143" s="17"/>
      <c r="AH143" s="17">
        <v>2.6237380258897301E-2</v>
      </c>
      <c r="AI143" s="17">
        <v>0</v>
      </c>
      <c r="AJ143" s="17">
        <v>2.5643423603902302E-2</v>
      </c>
      <c r="AK143" s="17">
        <v>2.5733349091444702E-2</v>
      </c>
      <c r="AL143" s="17">
        <v>9.7311003221034406E-2</v>
      </c>
      <c r="AM143" s="17">
        <v>0.23720277833747799</v>
      </c>
      <c r="AN143" s="17">
        <v>0.20517430821614899</v>
      </c>
      <c r="AO143" s="17"/>
      <c r="AP143" s="17">
        <v>0.119064894096688</v>
      </c>
      <c r="AQ143" s="17">
        <v>5.4268819757002602E-2</v>
      </c>
      <c r="AR143" s="17"/>
      <c r="AS143" s="17">
        <v>0.119965445079753</v>
      </c>
      <c r="AT143" s="17">
        <v>0.22118924634425199</v>
      </c>
      <c r="AU143" s="17">
        <v>6.9713256643772606E-2</v>
      </c>
      <c r="AV143" s="17"/>
      <c r="AW143" s="17">
        <v>0.21616945318849201</v>
      </c>
      <c r="AX143" s="17">
        <v>7.5575728464751996E-2</v>
      </c>
      <c r="AY143" s="17"/>
      <c r="AZ143" s="17">
        <v>8.4223779701081095E-2</v>
      </c>
      <c r="BA143" s="17">
        <v>9.9447858292252694E-2</v>
      </c>
      <c r="BB143" s="17"/>
      <c r="BC143" s="17">
        <v>6.2649612879881203E-2</v>
      </c>
      <c r="BD143" s="17">
        <v>0.129718696344895</v>
      </c>
      <c r="BE143" s="17"/>
      <c r="BF143" s="17">
        <v>0.104640883701237</v>
      </c>
      <c r="BG143" s="17">
        <v>8.9106388226871197E-2</v>
      </c>
      <c r="BH143" s="17"/>
      <c r="BI143" s="17">
        <v>2.4612266297641398E-2</v>
      </c>
      <c r="BJ143" s="17">
        <v>8.9087085209886702E-2</v>
      </c>
      <c r="BK143" s="17">
        <v>0.142245297576265</v>
      </c>
      <c r="BL143" s="17">
        <v>0.112285922133342</v>
      </c>
    </row>
    <row r="144" spans="2:64" x14ac:dyDescent="0.25">
      <c r="B144" t="s">
        <v>158</v>
      </c>
      <c r="C144" s="17">
        <v>3.9506525323502802E-2</v>
      </c>
      <c r="D144" s="17">
        <v>6.2854145986532897E-2</v>
      </c>
      <c r="E144" s="17">
        <v>6.5418950803578901E-2</v>
      </c>
      <c r="F144" s="17">
        <v>3.7335989810023E-2</v>
      </c>
      <c r="G144" s="17">
        <v>0</v>
      </c>
      <c r="H144" s="17">
        <v>0</v>
      </c>
      <c r="I144" s="17">
        <v>0.114789960735441</v>
      </c>
      <c r="J144" s="17">
        <v>0</v>
      </c>
      <c r="K144" s="17">
        <v>5.0547314796682702E-2</v>
      </c>
      <c r="L144" s="17">
        <v>2.1828923255087299E-2</v>
      </c>
      <c r="M144" s="17">
        <v>2.03737599547777E-2</v>
      </c>
      <c r="N144" s="17">
        <v>2.87282837203462E-2</v>
      </c>
      <c r="O144" s="17">
        <v>1.9373903124135599E-2</v>
      </c>
      <c r="P144" s="17">
        <v>0.296060964267926</v>
      </c>
      <c r="Q144" s="17"/>
      <c r="R144" s="17">
        <v>8.7504739283337397E-3</v>
      </c>
      <c r="S144" s="17">
        <v>3.55688067701357E-2</v>
      </c>
      <c r="T144" s="17">
        <v>4.3284781923420397E-2</v>
      </c>
      <c r="U144" s="17">
        <v>5.6005399056662603E-2</v>
      </c>
      <c r="V144" s="17"/>
      <c r="W144" s="17">
        <v>1.83234121885971E-2</v>
      </c>
      <c r="X144" s="17">
        <v>0</v>
      </c>
      <c r="Y144" s="17">
        <v>1.8497841555112901E-2</v>
      </c>
      <c r="Z144" s="17">
        <v>2.2125258817613899E-2</v>
      </c>
      <c r="AA144" s="17">
        <v>6.3523295816457201E-2</v>
      </c>
      <c r="AB144" s="17">
        <v>7.0017963642241901E-2</v>
      </c>
      <c r="AC144" s="17">
        <v>7.2566304847924895E-2</v>
      </c>
      <c r="AD144" s="17">
        <v>7.0799155216309806E-2</v>
      </c>
      <c r="AE144" s="17">
        <v>7.8657907158094204E-2</v>
      </c>
      <c r="AF144" s="17">
        <v>3.6953511575858897E-2</v>
      </c>
      <c r="AG144" s="17"/>
      <c r="AH144" s="17">
        <v>1.77605898795258E-2</v>
      </c>
      <c r="AI144" s="17">
        <v>0</v>
      </c>
      <c r="AJ144" s="17">
        <v>1.08821715109092E-2</v>
      </c>
      <c r="AK144" s="17">
        <v>0</v>
      </c>
      <c r="AL144" s="17">
        <v>1.9929461933643599E-2</v>
      </c>
      <c r="AM144" s="17">
        <v>8.5641394556063594E-2</v>
      </c>
      <c r="AN144" s="17">
        <v>0.14800542667894401</v>
      </c>
      <c r="AO144" s="17"/>
      <c r="AP144" s="17">
        <v>5.11551782883123E-2</v>
      </c>
      <c r="AQ144" s="17">
        <v>2.0607406041767699E-2</v>
      </c>
      <c r="AR144" s="17"/>
      <c r="AS144" s="17">
        <v>4.5725502573826599E-2</v>
      </c>
      <c r="AT144" s="17">
        <v>7.5193926059226604E-2</v>
      </c>
      <c r="AU144" s="17">
        <v>4.35158206114961E-2</v>
      </c>
      <c r="AV144" s="17"/>
      <c r="AW144" s="17">
        <v>9.2118845691294499E-2</v>
      </c>
      <c r="AX144" s="17">
        <v>3.1394918355497202E-2</v>
      </c>
      <c r="AY144" s="17"/>
      <c r="AZ144" s="17">
        <v>2.8805332797386101E-2</v>
      </c>
      <c r="BA144" s="17">
        <v>4.48835527348109E-2</v>
      </c>
      <c r="BB144" s="17"/>
      <c r="BC144" s="17">
        <v>2.4713119404608099E-2</v>
      </c>
      <c r="BD144" s="17">
        <v>5.6005399056662603E-2</v>
      </c>
      <c r="BE144" s="17"/>
      <c r="BF144" s="17">
        <v>6.6271049410817504E-2</v>
      </c>
      <c r="BG144" s="17">
        <v>2.5843483483081301E-2</v>
      </c>
      <c r="BH144" s="17"/>
      <c r="BI144" s="17">
        <v>1.17952316342698E-2</v>
      </c>
      <c r="BJ144" s="17">
        <v>3.9131459464069297E-2</v>
      </c>
      <c r="BK144" s="17">
        <v>4.5920748255427898E-2</v>
      </c>
      <c r="BL144" s="17">
        <v>7.2676287687409899E-2</v>
      </c>
    </row>
    <row r="145" spans="2:64" x14ac:dyDescent="0.25">
      <c r="B145" t="s">
        <v>159</v>
      </c>
      <c r="C145" s="17">
        <v>8.3346532335074504E-3</v>
      </c>
      <c r="D145" s="17">
        <v>1.8339861249820299E-2</v>
      </c>
      <c r="E145" s="17">
        <v>0</v>
      </c>
      <c r="F145" s="17">
        <v>2.20677323958362E-2</v>
      </c>
      <c r="G145" s="17">
        <v>0</v>
      </c>
      <c r="H145" s="17">
        <v>1.1230004696724799E-2</v>
      </c>
      <c r="I145" s="17">
        <v>1.04224030206789E-2</v>
      </c>
      <c r="J145" s="17">
        <v>0</v>
      </c>
      <c r="K145" s="17">
        <v>1.8777688919824301E-2</v>
      </c>
      <c r="L145" s="17">
        <v>0</v>
      </c>
      <c r="M145" s="17">
        <v>0</v>
      </c>
      <c r="N145" s="17">
        <v>6.2910614977718902E-3</v>
      </c>
      <c r="O145" s="17">
        <v>0</v>
      </c>
      <c r="P145" s="17">
        <v>0</v>
      </c>
      <c r="Q145" s="17"/>
      <c r="R145" s="17">
        <v>0</v>
      </c>
      <c r="S145" s="17">
        <v>0</v>
      </c>
      <c r="T145" s="17">
        <v>2.5609876586085E-2</v>
      </c>
      <c r="U145" s="17">
        <v>1.0758041104906401E-2</v>
      </c>
      <c r="V145" s="17"/>
      <c r="W145" s="17">
        <v>0</v>
      </c>
      <c r="X145" s="17">
        <v>0</v>
      </c>
      <c r="Y145" s="17">
        <v>1.7076351909782302E-2</v>
      </c>
      <c r="Z145" s="17">
        <v>9.9415064349890597E-3</v>
      </c>
      <c r="AA145" s="17">
        <v>1.10060443297164E-2</v>
      </c>
      <c r="AB145" s="17">
        <v>0</v>
      </c>
      <c r="AC145" s="17">
        <v>4.1202579316797001E-2</v>
      </c>
      <c r="AD145" s="17">
        <v>1.2878145621096701E-2</v>
      </c>
      <c r="AE145" s="17">
        <v>2.4300645800398001E-2</v>
      </c>
      <c r="AF145" s="17">
        <v>3.9307742464401302E-3</v>
      </c>
      <c r="AG145" s="17"/>
      <c r="AH145" s="17">
        <v>0</v>
      </c>
      <c r="AI145" s="17">
        <v>0</v>
      </c>
      <c r="AJ145" s="17">
        <v>0</v>
      </c>
      <c r="AK145" s="17">
        <v>3.9290996713028398E-3</v>
      </c>
      <c r="AL145" s="17">
        <v>0</v>
      </c>
      <c r="AM145" s="17">
        <v>1.40402162688875E-2</v>
      </c>
      <c r="AN145" s="17">
        <v>3.9951168844283201E-2</v>
      </c>
      <c r="AO145" s="17"/>
      <c r="AP145" s="17">
        <v>1.34717964861554E-2</v>
      </c>
      <c r="AQ145" s="17">
        <v>0</v>
      </c>
      <c r="AR145" s="17"/>
      <c r="AS145" s="17">
        <v>2.2931475526802001E-2</v>
      </c>
      <c r="AT145" s="17">
        <v>2.4349640448966401E-2</v>
      </c>
      <c r="AU145" s="17">
        <v>3.11808513929159E-3</v>
      </c>
      <c r="AV145" s="17"/>
      <c r="AW145" s="17">
        <v>2.58789103325478E-2</v>
      </c>
      <c r="AX145" s="17">
        <v>5.6297332235514001E-3</v>
      </c>
      <c r="AY145" s="17"/>
      <c r="AZ145" s="17">
        <v>7.0789364977913603E-3</v>
      </c>
      <c r="BA145" s="17">
        <v>8.9656131281458402E-3</v>
      </c>
      <c r="BB145" s="17"/>
      <c r="BC145" s="17">
        <v>6.1617679165855404E-3</v>
      </c>
      <c r="BD145" s="17">
        <v>1.0758041104906401E-2</v>
      </c>
      <c r="BE145" s="17"/>
      <c r="BF145" s="17">
        <v>1.5216711893492701E-2</v>
      </c>
      <c r="BG145" s="17">
        <v>4.8214259811618599E-3</v>
      </c>
      <c r="BH145" s="17"/>
      <c r="BI145" s="17">
        <v>0</v>
      </c>
      <c r="BJ145" s="17">
        <v>5.3907545529159797E-3</v>
      </c>
      <c r="BK145" s="17">
        <v>1.0122815890464701E-2</v>
      </c>
      <c r="BL145" s="17">
        <v>2.4716934211638401E-2</v>
      </c>
    </row>
    <row r="146" spans="2:64" x14ac:dyDescent="0.25">
      <c r="B146" t="s">
        <v>160</v>
      </c>
      <c r="C146" s="17">
        <v>5.6347093369885203E-3</v>
      </c>
      <c r="D146" s="17">
        <v>1.1003916749892199E-2</v>
      </c>
      <c r="E146" s="17">
        <v>0</v>
      </c>
      <c r="F146" s="17">
        <v>0</v>
      </c>
      <c r="G146" s="17">
        <v>0</v>
      </c>
      <c r="H146" s="17">
        <v>0</v>
      </c>
      <c r="I146" s="17">
        <v>0</v>
      </c>
      <c r="J146" s="17">
        <v>4.1925078250287601E-2</v>
      </c>
      <c r="K146" s="17">
        <v>0</v>
      </c>
      <c r="L146" s="17">
        <v>1.0914461627543601E-2</v>
      </c>
      <c r="M146" s="17">
        <v>0</v>
      </c>
      <c r="N146" s="17">
        <v>0</v>
      </c>
      <c r="O146" s="17">
        <v>0</v>
      </c>
      <c r="P146" s="17">
        <v>0</v>
      </c>
      <c r="Q146" s="17"/>
      <c r="R146" s="17">
        <v>3.7546698607289399E-3</v>
      </c>
      <c r="S146" s="17">
        <v>7.4621397161984803E-3</v>
      </c>
      <c r="T146" s="17">
        <v>0</v>
      </c>
      <c r="U146" s="17">
        <v>7.5589650115763796E-3</v>
      </c>
      <c r="V146" s="17"/>
      <c r="W146" s="17">
        <v>5.6261239631410402E-3</v>
      </c>
      <c r="X146" s="17">
        <v>0</v>
      </c>
      <c r="Y146" s="17">
        <v>3.9135572587538303E-2</v>
      </c>
      <c r="Z146" s="17">
        <v>0</v>
      </c>
      <c r="AA146" s="17">
        <v>0</v>
      </c>
      <c r="AB146" s="17">
        <v>0</v>
      </c>
      <c r="AC146" s="17">
        <v>1.6542667040539499E-2</v>
      </c>
      <c r="AD146" s="17">
        <v>0</v>
      </c>
      <c r="AE146" s="17">
        <v>0</v>
      </c>
      <c r="AF146" s="17">
        <v>7.86154849288025E-3</v>
      </c>
      <c r="AG146" s="17"/>
      <c r="AH146" s="17">
        <v>8.6843980909913805E-3</v>
      </c>
      <c r="AI146" s="17">
        <v>0</v>
      </c>
      <c r="AJ146" s="17">
        <v>0</v>
      </c>
      <c r="AK146" s="17">
        <v>0</v>
      </c>
      <c r="AL146" s="17">
        <v>0</v>
      </c>
      <c r="AM146" s="17">
        <v>0</v>
      </c>
      <c r="AN146" s="17">
        <v>4.3445041115839099E-2</v>
      </c>
      <c r="AO146" s="17"/>
      <c r="AP146" s="17">
        <v>7.5909648794875301E-3</v>
      </c>
      <c r="AQ146" s="17">
        <v>2.4608224545365001E-3</v>
      </c>
      <c r="AR146" s="17"/>
      <c r="AS146" s="17">
        <v>5.3768563307316497E-3</v>
      </c>
      <c r="AT146" s="17">
        <v>1.2650405050229E-2</v>
      </c>
      <c r="AU146" s="17">
        <v>7.1460255649197797E-3</v>
      </c>
      <c r="AV146" s="17"/>
      <c r="AW146" s="17">
        <v>1.37375557082813E-2</v>
      </c>
      <c r="AX146" s="17">
        <v>4.38543721542866E-3</v>
      </c>
      <c r="AY146" s="17"/>
      <c r="AZ146" s="17">
        <v>8.0040382401771297E-3</v>
      </c>
      <c r="BA146" s="17">
        <v>4.4441928195296104E-3</v>
      </c>
      <c r="BB146" s="17"/>
      <c r="BC146" s="17">
        <v>3.9093615498421398E-3</v>
      </c>
      <c r="BD146" s="17">
        <v>7.5589650115763796E-3</v>
      </c>
      <c r="BE146" s="17"/>
      <c r="BF146" s="17">
        <v>1.3895980625882799E-2</v>
      </c>
      <c r="BG146" s="17">
        <v>1.41740680222258E-3</v>
      </c>
      <c r="BH146" s="17"/>
      <c r="BI146" s="17">
        <v>0</v>
      </c>
      <c r="BJ146" s="17">
        <v>6.5979419828470897E-3</v>
      </c>
      <c r="BK146" s="17">
        <v>2.8830430555068101E-3</v>
      </c>
      <c r="BL146" s="17">
        <v>1.9588479335151999E-2</v>
      </c>
    </row>
    <row r="147" spans="2:64" x14ac:dyDescent="0.25">
      <c r="B147" t="s">
        <v>80</v>
      </c>
      <c r="C147" s="17">
        <v>5.0384691294450099E-2</v>
      </c>
      <c r="D147" s="17">
        <v>4.2030349842325503E-2</v>
      </c>
      <c r="E147" s="17">
        <v>0.11952279706226</v>
      </c>
      <c r="F147" s="17">
        <v>0</v>
      </c>
      <c r="G147" s="17">
        <v>3.68449346167831E-2</v>
      </c>
      <c r="H147" s="17">
        <v>8.3205004577959804E-2</v>
      </c>
      <c r="I147" s="17">
        <v>6.8502333013918101E-2</v>
      </c>
      <c r="J147" s="17">
        <v>0.11586416427188299</v>
      </c>
      <c r="K147" s="17">
        <v>1.8777688919824301E-2</v>
      </c>
      <c r="L147" s="17">
        <v>2.3895445749580201E-2</v>
      </c>
      <c r="M147" s="17">
        <v>5.1555659819771303E-2</v>
      </c>
      <c r="N147" s="17">
        <v>5.1393566402416102E-2</v>
      </c>
      <c r="O147" s="17">
        <v>4.2416022599970703E-2</v>
      </c>
      <c r="P147" s="17">
        <v>0</v>
      </c>
      <c r="Q147" s="17"/>
      <c r="R147" s="17">
        <v>5.61740431963514E-2</v>
      </c>
      <c r="S147" s="17">
        <v>4.1716357177757797E-2</v>
      </c>
      <c r="T147" s="17">
        <v>5.41484451602555E-2</v>
      </c>
      <c r="U147" s="17">
        <v>4.9073192597800401E-2</v>
      </c>
      <c r="V147" s="17"/>
      <c r="W147" s="17">
        <v>5.86674712824568E-2</v>
      </c>
      <c r="X147" s="17">
        <v>0</v>
      </c>
      <c r="Y147" s="17">
        <v>0</v>
      </c>
      <c r="Z147" s="17">
        <v>2.3834218406968501E-2</v>
      </c>
      <c r="AA147" s="17">
        <v>1.0737085608552599E-2</v>
      </c>
      <c r="AB147" s="17">
        <v>2.7601039773486401E-2</v>
      </c>
      <c r="AC147" s="17">
        <v>0</v>
      </c>
      <c r="AD147" s="17">
        <v>3.9919786449939897E-2</v>
      </c>
      <c r="AE147" s="17">
        <v>0</v>
      </c>
      <c r="AF147" s="17">
        <v>2.05669428226035E-2</v>
      </c>
      <c r="AG147" s="17"/>
      <c r="AH147" s="17">
        <v>1.79800325256377E-2</v>
      </c>
      <c r="AI147" s="17">
        <v>0</v>
      </c>
      <c r="AJ147" s="17">
        <v>0</v>
      </c>
      <c r="AK147" s="17">
        <v>1.3046623241784201E-2</v>
      </c>
      <c r="AL147" s="17">
        <v>1.1167564566145399E-2</v>
      </c>
      <c r="AM147" s="17">
        <v>1.55187076684539E-2</v>
      </c>
      <c r="AN147" s="17">
        <v>1.54300646717684E-2</v>
      </c>
      <c r="AO147" s="17"/>
      <c r="AP147" s="17">
        <v>2.5992088201338699E-2</v>
      </c>
      <c r="AQ147" s="17">
        <v>8.9959972388445206E-2</v>
      </c>
      <c r="AR147" s="17"/>
      <c r="AS147" s="17">
        <v>4.3211001477970898E-2</v>
      </c>
      <c r="AT147" s="17">
        <v>1.5326818727127701E-2</v>
      </c>
      <c r="AU147" s="17">
        <v>1.0712034490539601E-2</v>
      </c>
      <c r="AV147" s="17"/>
      <c r="AW147" s="17">
        <v>2.3490192875632601E-2</v>
      </c>
      <c r="AX147" s="17">
        <v>5.45312029717539E-2</v>
      </c>
      <c r="AY147" s="17"/>
      <c r="AZ147" s="17">
        <v>8.1978496878494997E-2</v>
      </c>
      <c r="BA147" s="17">
        <v>3.4509754156523902E-2</v>
      </c>
      <c r="BB147" s="17"/>
      <c r="BC147" s="17">
        <v>5.15606220213242E-2</v>
      </c>
      <c r="BD147" s="17">
        <v>4.9073192597800401E-2</v>
      </c>
      <c r="BE147" s="17"/>
      <c r="BF147" s="17">
        <v>2.7510186354419399E-2</v>
      </c>
      <c r="BG147" s="17">
        <v>6.2061914362380399E-2</v>
      </c>
      <c r="BH147" s="17"/>
      <c r="BI147" s="17">
        <v>0.13263813751366399</v>
      </c>
      <c r="BJ147" s="17">
        <v>4.6998518742770203E-2</v>
      </c>
      <c r="BK147" s="17">
        <v>1.24010546348528E-2</v>
      </c>
      <c r="BL147" s="17">
        <v>1.2011096394385801E-2</v>
      </c>
    </row>
    <row r="148" spans="2:64" x14ac:dyDescent="0.25">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row>
    <row r="149" spans="2:64" x14ac:dyDescent="0.25">
      <c r="B149" s="6" t="s">
        <v>176</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row>
    <row r="150" spans="2:64" x14ac:dyDescent="0.25">
      <c r="B150" s="24" t="s">
        <v>82</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row>
    <row r="151" spans="2:64" x14ac:dyDescent="0.25">
      <c r="B151" t="s">
        <v>164</v>
      </c>
      <c r="C151" s="17">
        <v>0.26491575831834202</v>
      </c>
      <c r="D151" s="17">
        <v>0.13913659674512699</v>
      </c>
      <c r="E151" s="17">
        <v>0.31209723750506202</v>
      </c>
      <c r="F151" s="17">
        <v>0.28695220831385099</v>
      </c>
      <c r="G151" s="17">
        <v>0.27810742152580897</v>
      </c>
      <c r="H151" s="17">
        <v>0.238000609936314</v>
      </c>
      <c r="I151" s="17">
        <v>0.21204156436223101</v>
      </c>
      <c r="J151" s="17">
        <v>0.25929899272669799</v>
      </c>
      <c r="K151" s="17">
        <v>0.40259314247075101</v>
      </c>
      <c r="L151" s="17">
        <v>0.398969977465295</v>
      </c>
      <c r="M151" s="17">
        <v>0.42585819814496101</v>
      </c>
      <c r="N151" s="17">
        <v>0.179650182352358</v>
      </c>
      <c r="O151" s="17">
        <v>0.37598465841083201</v>
      </c>
      <c r="P151" s="17">
        <v>0</v>
      </c>
      <c r="Q151" s="17"/>
      <c r="R151" s="17">
        <v>0.614189947299842</v>
      </c>
      <c r="S151" s="17">
        <v>0.30804993088354699</v>
      </c>
      <c r="T151" s="17">
        <v>0.18874568801373401</v>
      </c>
      <c r="U151" s="17">
        <v>8.6979866189246205E-2</v>
      </c>
      <c r="V151" s="17"/>
      <c r="W151" s="17">
        <v>0.54840651845213995</v>
      </c>
      <c r="X151" s="17">
        <v>0.52304450408468395</v>
      </c>
      <c r="Y151" s="17">
        <v>0.32944837316358799</v>
      </c>
      <c r="Z151" s="17">
        <v>0.27913433040017299</v>
      </c>
      <c r="AA151" s="17">
        <v>0.212437104223405</v>
      </c>
      <c r="AB151" s="17">
        <v>0.273658529964034</v>
      </c>
      <c r="AC151" s="17">
        <v>0.16239226360595699</v>
      </c>
      <c r="AD151" s="17">
        <v>0.16926497673507099</v>
      </c>
      <c r="AE151" s="17">
        <v>0.157454432848221</v>
      </c>
      <c r="AF151" s="17">
        <v>4.5141561536405098E-2</v>
      </c>
      <c r="AG151" s="17"/>
      <c r="AH151" s="17">
        <v>0.432964879764211</v>
      </c>
      <c r="AI151" s="17">
        <v>0.25755116755181101</v>
      </c>
      <c r="AJ151" s="17">
        <v>0.26861188569488198</v>
      </c>
      <c r="AK151" s="17">
        <v>0.36617046601654102</v>
      </c>
      <c r="AL151" s="17">
        <v>0.18314694066373399</v>
      </c>
      <c r="AM151" s="17">
        <v>0.129358926439611</v>
      </c>
      <c r="AN151" s="17">
        <v>0.214823507421497</v>
      </c>
      <c r="AO151" s="17"/>
      <c r="AP151" s="17">
        <v>0.12977236107422899</v>
      </c>
      <c r="AQ151" s="17">
        <v>0.48417640522501199</v>
      </c>
      <c r="AR151" s="17"/>
      <c r="AS151" s="17">
        <v>7.9928937393132005E-2</v>
      </c>
      <c r="AT151" s="17">
        <v>6.1863702485897197E-2</v>
      </c>
      <c r="AU151" s="17">
        <v>0.18870500120973599</v>
      </c>
      <c r="AV151" s="17"/>
      <c r="AW151" s="17">
        <v>3.5177064157986597E-2</v>
      </c>
      <c r="AX151" s="17">
        <v>0.300336168962547</v>
      </c>
      <c r="AY151" s="17"/>
      <c r="AZ151" s="17">
        <v>0.372076468810006</v>
      </c>
      <c r="BA151" s="17">
        <v>0.21107072410157801</v>
      </c>
      <c r="BB151" s="17"/>
      <c r="BC151" s="17">
        <v>0.42445864120712701</v>
      </c>
      <c r="BD151" s="17">
        <v>8.6979866189246205E-2</v>
      </c>
      <c r="BE151" s="17"/>
      <c r="BF151" s="17">
        <v>0.129498996822076</v>
      </c>
      <c r="BG151" s="17">
        <v>0.33404476177761899</v>
      </c>
      <c r="BH151" s="17"/>
      <c r="BI151" s="17">
        <v>0.56647841292302303</v>
      </c>
      <c r="BJ151" s="17">
        <v>0.26143261315828098</v>
      </c>
      <c r="BK151" s="17">
        <v>0.146968929816854</v>
      </c>
      <c r="BL151" s="17">
        <v>4.8798990987122197E-2</v>
      </c>
    </row>
    <row r="152" spans="2:64" x14ac:dyDescent="0.25">
      <c r="B152" t="s">
        <v>165</v>
      </c>
      <c r="C152" s="17">
        <v>0.16693028370533</v>
      </c>
      <c r="D152" s="17">
        <v>0.167608033642482</v>
      </c>
      <c r="E152" s="17">
        <v>0.11952279706226</v>
      </c>
      <c r="F152" s="17">
        <v>0.13277514150286801</v>
      </c>
      <c r="G152" s="17">
        <v>0.15584147534019599</v>
      </c>
      <c r="H152" s="17">
        <v>0.16027324017772801</v>
      </c>
      <c r="I152" s="17">
        <v>0.20407372702121099</v>
      </c>
      <c r="J152" s="17">
        <v>6.84335110745663E-2</v>
      </c>
      <c r="K152" s="17">
        <v>0.23583168448972699</v>
      </c>
      <c r="L152" s="17">
        <v>0.19399134538771501</v>
      </c>
      <c r="M152" s="17">
        <v>0.116132756768903</v>
      </c>
      <c r="N152" s="17">
        <v>0.217072826449272</v>
      </c>
      <c r="O152" s="17">
        <v>0.14777869756092399</v>
      </c>
      <c r="P152" s="17">
        <v>0.296060964267926</v>
      </c>
      <c r="Q152" s="17"/>
      <c r="R152" s="17">
        <v>7.2977639050563106E-2</v>
      </c>
      <c r="S152" s="17">
        <v>0.139115039500425</v>
      </c>
      <c r="T152" s="17">
        <v>0.274992688839091</v>
      </c>
      <c r="U152" s="17">
        <v>0.19645491750980801</v>
      </c>
      <c r="V152" s="17"/>
      <c r="W152" s="17">
        <v>9.9317243961947702E-2</v>
      </c>
      <c r="X152" s="17">
        <v>0.157155334223645</v>
      </c>
      <c r="Y152" s="17">
        <v>0.16730993087851001</v>
      </c>
      <c r="Z152" s="17">
        <v>0.166015480641623</v>
      </c>
      <c r="AA152" s="17">
        <v>0.14685947545327399</v>
      </c>
      <c r="AB152" s="17">
        <v>0.240920856111948</v>
      </c>
      <c r="AC152" s="17">
        <v>0.16279321580314801</v>
      </c>
      <c r="AD152" s="17">
        <v>0.18744270064139601</v>
      </c>
      <c r="AE152" s="17">
        <v>0.19930973701000501</v>
      </c>
      <c r="AF152" s="17">
        <v>0.208880934317039</v>
      </c>
      <c r="AG152" s="17"/>
      <c r="AH152" s="17">
        <v>0.10702200784350099</v>
      </c>
      <c r="AI152" s="17">
        <v>0.183274715355317</v>
      </c>
      <c r="AJ152" s="17">
        <v>0.13621148287402601</v>
      </c>
      <c r="AK152" s="17">
        <v>0.149654591516862</v>
      </c>
      <c r="AL152" s="17">
        <v>0.221126661830466</v>
      </c>
      <c r="AM152" s="17">
        <v>0.20344601875621299</v>
      </c>
      <c r="AN152" s="17">
        <v>0.16875373207630801</v>
      </c>
      <c r="AO152" s="17"/>
      <c r="AP152" s="17">
        <v>0.17882647068861901</v>
      </c>
      <c r="AQ152" s="17">
        <v>0.147629557906889</v>
      </c>
      <c r="AR152" s="17"/>
      <c r="AS152" s="17">
        <v>0.16596890333507899</v>
      </c>
      <c r="AT152" s="17">
        <v>0.209355882883554</v>
      </c>
      <c r="AU152" s="17">
        <v>0.183101950069569</v>
      </c>
      <c r="AV152" s="17"/>
      <c r="AW152" s="17">
        <v>0.14512824934461999</v>
      </c>
      <c r="AX152" s="17">
        <v>0.17029165481766201</v>
      </c>
      <c r="AY152" s="17"/>
      <c r="AZ152" s="17">
        <v>0.14371819072961101</v>
      </c>
      <c r="BA152" s="17">
        <v>0.17859366233342899</v>
      </c>
      <c r="BB152" s="17"/>
      <c r="BC152" s="17">
        <v>0.14045757414100801</v>
      </c>
      <c r="BD152" s="17">
        <v>0.19645491750980801</v>
      </c>
      <c r="BE152" s="17"/>
      <c r="BF152" s="17">
        <v>0.184888974621854</v>
      </c>
      <c r="BG152" s="17">
        <v>0.157762538200453</v>
      </c>
      <c r="BH152" s="17"/>
      <c r="BI152" s="17">
        <v>9.64441361360487E-2</v>
      </c>
      <c r="BJ152" s="17">
        <v>0.172144901331925</v>
      </c>
      <c r="BK152" s="17">
        <v>0.19887346500255401</v>
      </c>
      <c r="BL152" s="17">
        <v>0.197879655244555</v>
      </c>
    </row>
    <row r="153" spans="2:64" x14ac:dyDescent="0.25">
      <c r="B153" t="s">
        <v>166</v>
      </c>
      <c r="C153" s="17">
        <v>9.3186078833950498E-2</v>
      </c>
      <c r="D153" s="17">
        <v>5.8216765405396498E-2</v>
      </c>
      <c r="E153" s="17">
        <v>0.13782391479717701</v>
      </c>
      <c r="F153" s="17">
        <v>0.14724341036313501</v>
      </c>
      <c r="G153" s="17">
        <v>9.2938090347454094E-2</v>
      </c>
      <c r="H153" s="17">
        <v>0.120019831191736</v>
      </c>
      <c r="I153" s="17">
        <v>8.60724318669637E-2</v>
      </c>
      <c r="J153" s="17">
        <v>0.109155756843448</v>
      </c>
      <c r="K153" s="17">
        <v>0.14406881107493399</v>
      </c>
      <c r="L153" s="17">
        <v>7.7552108015062904E-2</v>
      </c>
      <c r="M153" s="17">
        <v>0.13355569812602899</v>
      </c>
      <c r="N153" s="17">
        <v>0.123057902598368</v>
      </c>
      <c r="O153" s="17">
        <v>4.1307970531963299E-2</v>
      </c>
      <c r="P153" s="17">
        <v>0</v>
      </c>
      <c r="Q153" s="17"/>
      <c r="R153" s="17">
        <v>3.03494217201562E-2</v>
      </c>
      <c r="S153" s="17">
        <v>0.112645580909303</v>
      </c>
      <c r="T153" s="17">
        <v>7.3308873413118494E-2</v>
      </c>
      <c r="U153" s="17">
        <v>0.125545165473051</v>
      </c>
      <c r="V153" s="17"/>
      <c r="W153" s="17">
        <v>4.9627043846136101E-2</v>
      </c>
      <c r="X153" s="17">
        <v>1.21479301129859E-2</v>
      </c>
      <c r="Y153" s="17">
        <v>2.6760679351947099E-2</v>
      </c>
      <c r="Z153" s="17">
        <v>9.7937298093766098E-2</v>
      </c>
      <c r="AA153" s="17">
        <v>0.12549155852611199</v>
      </c>
      <c r="AB153" s="17">
        <v>7.9909801870903005E-2</v>
      </c>
      <c r="AC153" s="17">
        <v>0.116196096750995</v>
      </c>
      <c r="AD153" s="17">
        <v>6.8244132244282399E-2</v>
      </c>
      <c r="AE153" s="17">
        <v>0.15949890403887099</v>
      </c>
      <c r="AF153" s="17">
        <v>0.14785979263955801</v>
      </c>
      <c r="AG153" s="17"/>
      <c r="AH153" s="17">
        <v>8.1001077259121396E-2</v>
      </c>
      <c r="AI153" s="17">
        <v>0.15965802950509</v>
      </c>
      <c r="AJ153" s="17">
        <v>0.117999905129507</v>
      </c>
      <c r="AK153" s="17">
        <v>8.7960608109008603E-2</v>
      </c>
      <c r="AL153" s="17">
        <v>9.3289784853224297E-2</v>
      </c>
      <c r="AM153" s="17">
        <v>0.110668975043908</v>
      </c>
      <c r="AN153" s="17">
        <v>8.4287394807114099E-2</v>
      </c>
      <c r="AO153" s="17"/>
      <c r="AP153" s="17">
        <v>0.113461807071358</v>
      </c>
      <c r="AQ153" s="17">
        <v>6.02901373340669E-2</v>
      </c>
      <c r="AR153" s="17"/>
      <c r="AS153" s="17">
        <v>0.111673095653594</v>
      </c>
      <c r="AT153" s="17">
        <v>8.7976171453687302E-2</v>
      </c>
      <c r="AU153" s="17">
        <v>0.125339900162695</v>
      </c>
      <c r="AV153" s="17"/>
      <c r="AW153" s="17">
        <v>7.5412035391596896E-2</v>
      </c>
      <c r="AX153" s="17">
        <v>9.59264266009517E-2</v>
      </c>
      <c r="AY153" s="17"/>
      <c r="AZ153" s="17">
        <v>7.2049118566165596E-2</v>
      </c>
      <c r="BA153" s="17">
        <v>0.10380676568489999</v>
      </c>
      <c r="BB153" s="17"/>
      <c r="BC153" s="17">
        <v>6.4171910257413201E-2</v>
      </c>
      <c r="BD153" s="17">
        <v>0.125545165473051</v>
      </c>
      <c r="BE153" s="17"/>
      <c r="BF153" s="17">
        <v>0.10904399268043501</v>
      </c>
      <c r="BG153" s="17">
        <v>8.5090760580598404E-2</v>
      </c>
      <c r="BH153" s="17"/>
      <c r="BI153" s="17">
        <v>5.1189283146500598E-2</v>
      </c>
      <c r="BJ153" s="17">
        <v>6.3374867765655707E-2</v>
      </c>
      <c r="BK153" s="17">
        <v>0.14425172739940401</v>
      </c>
      <c r="BL153" s="17">
        <v>0.11104076150666101</v>
      </c>
    </row>
    <row r="154" spans="2:64" x14ac:dyDescent="0.25">
      <c r="B154" t="s">
        <v>167</v>
      </c>
      <c r="C154" s="17">
        <v>0.10193962082244599</v>
      </c>
      <c r="D154" s="17">
        <v>0.12134583313985201</v>
      </c>
      <c r="E154" s="17">
        <v>2.98806992655649E-2</v>
      </c>
      <c r="F154" s="17">
        <v>7.8705098637017301E-2</v>
      </c>
      <c r="G154" s="17">
        <v>0.14997590417256401</v>
      </c>
      <c r="H154" s="17">
        <v>0.196846035391542</v>
      </c>
      <c r="I154" s="17">
        <v>4.2414639077468202E-2</v>
      </c>
      <c r="J154" s="17">
        <v>0.16162330362268901</v>
      </c>
      <c r="K154" s="17">
        <v>4.4647386271213403E-2</v>
      </c>
      <c r="L154" s="17">
        <v>7.2171581438632004E-2</v>
      </c>
      <c r="M154" s="17">
        <v>8.6931722259209296E-2</v>
      </c>
      <c r="N154" s="17">
        <v>0.11930405681546</v>
      </c>
      <c r="O154" s="17">
        <v>5.8121709372406703E-2</v>
      </c>
      <c r="P154" s="17">
        <v>0.35196951786603697</v>
      </c>
      <c r="Q154" s="17"/>
      <c r="R154" s="17">
        <v>1.62422123756467E-2</v>
      </c>
      <c r="S154" s="17">
        <v>0.14111047363948001</v>
      </c>
      <c r="T154" s="17">
        <v>7.1991857316615504E-2</v>
      </c>
      <c r="U154" s="17">
        <v>0.14281259695488799</v>
      </c>
      <c r="V154" s="17"/>
      <c r="W154" s="17">
        <v>3.58604865822265E-2</v>
      </c>
      <c r="X154" s="17">
        <v>4.6056927417877903E-2</v>
      </c>
      <c r="Y154" s="17">
        <v>5.7359169415858502E-2</v>
      </c>
      <c r="Z154" s="17">
        <v>0.11590626084463999</v>
      </c>
      <c r="AA154" s="17">
        <v>8.0545009281564106E-2</v>
      </c>
      <c r="AB154" s="17">
        <v>0.119038419126305</v>
      </c>
      <c r="AC154" s="17">
        <v>0.15480967393612799</v>
      </c>
      <c r="AD154" s="17">
        <v>0.14422436261135599</v>
      </c>
      <c r="AE154" s="17">
        <v>0.15546258019317599</v>
      </c>
      <c r="AF154" s="17">
        <v>0.152303064254833</v>
      </c>
      <c r="AG154" s="17"/>
      <c r="AH154" s="17">
        <v>6.3614070244623205E-2</v>
      </c>
      <c r="AI154" s="17">
        <v>0.137889450295306</v>
      </c>
      <c r="AJ154" s="17">
        <v>0.19644204719064101</v>
      </c>
      <c r="AK154" s="17">
        <v>7.2517698095818803E-2</v>
      </c>
      <c r="AL154" s="17">
        <v>0.109898085502799</v>
      </c>
      <c r="AM154" s="17">
        <v>0.12952748263069599</v>
      </c>
      <c r="AN154" s="17">
        <v>7.7657002242901202E-2</v>
      </c>
      <c r="AO154" s="17"/>
      <c r="AP154" s="17">
        <v>0.136170632927895</v>
      </c>
      <c r="AQ154" s="17">
        <v>4.6402213804673603E-2</v>
      </c>
      <c r="AR154" s="17"/>
      <c r="AS154" s="17">
        <v>0.13854307962196599</v>
      </c>
      <c r="AT154" s="17">
        <v>0.18717662602705501</v>
      </c>
      <c r="AU154" s="17">
        <v>0.113516378580081</v>
      </c>
      <c r="AV154" s="17"/>
      <c r="AW154" s="17">
        <v>0.187735599955966</v>
      </c>
      <c r="AX154" s="17">
        <v>8.8711858630980606E-2</v>
      </c>
      <c r="AY154" s="17"/>
      <c r="AZ154" s="17">
        <v>8.1949259380481504E-2</v>
      </c>
      <c r="BA154" s="17">
        <v>0.11198417624681301</v>
      </c>
      <c r="BB154" s="17"/>
      <c r="BC154" s="17">
        <v>6.5291632794919494E-2</v>
      </c>
      <c r="BD154" s="17">
        <v>0.14281259695488799</v>
      </c>
      <c r="BE154" s="17"/>
      <c r="BF154" s="17">
        <v>0.11406454848644899</v>
      </c>
      <c r="BG154" s="17">
        <v>9.5749957466396099E-2</v>
      </c>
      <c r="BH154" s="17"/>
      <c r="BI154" s="17">
        <v>3.8756501879235801E-2</v>
      </c>
      <c r="BJ154" s="17">
        <v>9.1988690825338698E-2</v>
      </c>
      <c r="BK154" s="17">
        <v>0.121932833091323</v>
      </c>
      <c r="BL154" s="17">
        <v>0.177815720352204</v>
      </c>
    </row>
    <row r="155" spans="2:64" x14ac:dyDescent="0.25">
      <c r="B155" t="s">
        <v>168</v>
      </c>
      <c r="C155" s="17">
        <v>4.5218284516714502E-2</v>
      </c>
      <c r="D155" s="17">
        <v>6.0607612483471303E-2</v>
      </c>
      <c r="E155" s="17">
        <v>2.98806992655649E-2</v>
      </c>
      <c r="F155" s="17">
        <v>0</v>
      </c>
      <c r="G155" s="17">
        <v>8.3096264201069095E-2</v>
      </c>
      <c r="H155" s="17">
        <v>1.1230004696724799E-2</v>
      </c>
      <c r="I155" s="17">
        <v>6.7195806532385605E-2</v>
      </c>
      <c r="J155" s="17">
        <v>1.6048043475982599E-2</v>
      </c>
      <c r="K155" s="17">
        <v>0</v>
      </c>
      <c r="L155" s="17">
        <v>5.1104895581098403E-2</v>
      </c>
      <c r="M155" s="17">
        <v>8.6116093805649399E-2</v>
      </c>
      <c r="N155" s="17">
        <v>4.2498419292309499E-2</v>
      </c>
      <c r="O155" s="17">
        <v>1.9373903124135599E-2</v>
      </c>
      <c r="P155" s="17">
        <v>0</v>
      </c>
      <c r="Q155" s="17"/>
      <c r="R155" s="17">
        <v>4.4807292560261301E-3</v>
      </c>
      <c r="S155" s="17">
        <v>1.7432101814557101E-2</v>
      </c>
      <c r="T155" s="17">
        <v>6.6182452382151702E-2</v>
      </c>
      <c r="U155" s="17">
        <v>6.9973019885123999E-2</v>
      </c>
      <c r="V155" s="17"/>
      <c r="W155" s="17">
        <v>5.2114069036687102E-3</v>
      </c>
      <c r="X155" s="17">
        <v>5.8668941920979101E-2</v>
      </c>
      <c r="Y155" s="17">
        <v>5.4174750295974301E-2</v>
      </c>
      <c r="Z155" s="17">
        <v>3.6429295520784E-2</v>
      </c>
      <c r="AA155" s="17">
        <v>4.1848658335629799E-2</v>
      </c>
      <c r="AB155" s="17">
        <v>7.7205870217580894E-2</v>
      </c>
      <c r="AC155" s="17">
        <v>2.9147974967931398E-2</v>
      </c>
      <c r="AD155" s="17">
        <v>6.8143499809354996E-2</v>
      </c>
      <c r="AE155" s="17">
        <v>8.7583927233143496E-2</v>
      </c>
      <c r="AF155" s="17">
        <v>5.4789076538326702E-2</v>
      </c>
      <c r="AG155" s="17"/>
      <c r="AH155" s="17">
        <v>2.3620544391238198E-2</v>
      </c>
      <c r="AI155" s="17">
        <v>1.5615633334326799E-2</v>
      </c>
      <c r="AJ155" s="17">
        <v>9.8437029288951094E-2</v>
      </c>
      <c r="AK155" s="17">
        <v>2.0960530480446399E-2</v>
      </c>
      <c r="AL155" s="17">
        <v>4.8552621252155301E-2</v>
      </c>
      <c r="AM155" s="17">
        <v>4.4528234862842499E-2</v>
      </c>
      <c r="AN155" s="17">
        <v>0.101592995413128</v>
      </c>
      <c r="AO155" s="17"/>
      <c r="AP155" s="17">
        <v>6.4897100644622605E-2</v>
      </c>
      <c r="AQ155" s="17">
        <v>1.32907908873467E-2</v>
      </c>
      <c r="AR155" s="17"/>
      <c r="AS155" s="17">
        <v>8.9491960275807206E-2</v>
      </c>
      <c r="AT155" s="17">
        <v>4.1844849716261102E-2</v>
      </c>
      <c r="AU155" s="17">
        <v>5.9991878291989702E-2</v>
      </c>
      <c r="AV155" s="17"/>
      <c r="AW155" s="17">
        <v>6.2406299242660099E-2</v>
      </c>
      <c r="AX155" s="17">
        <v>4.2568288868498998E-2</v>
      </c>
      <c r="AY155" s="17"/>
      <c r="AZ155" s="17">
        <v>3.9570874000116003E-2</v>
      </c>
      <c r="BA155" s="17">
        <v>4.8055938458230703E-2</v>
      </c>
      <c r="BB155" s="17"/>
      <c r="BC155" s="17">
        <v>2.3022414989954599E-2</v>
      </c>
      <c r="BD155" s="17">
        <v>6.9973019885123999E-2</v>
      </c>
      <c r="BE155" s="17"/>
      <c r="BF155" s="17">
        <v>4.9338724157047799E-2</v>
      </c>
      <c r="BG155" s="17">
        <v>4.3114838215067397E-2</v>
      </c>
      <c r="BH155" s="17"/>
      <c r="BI155" s="17">
        <v>1.16544565358613E-2</v>
      </c>
      <c r="BJ155" s="17">
        <v>7.3772808683724295E-2</v>
      </c>
      <c r="BK155" s="17">
        <v>3.7965321213042198E-2</v>
      </c>
      <c r="BL155" s="17">
        <v>5.7280942440138302E-2</v>
      </c>
    </row>
    <row r="156" spans="2:64" x14ac:dyDescent="0.25">
      <c r="B156" t="s">
        <v>169</v>
      </c>
      <c r="C156" s="17">
        <v>5.9540077490942901E-2</v>
      </c>
      <c r="D156" s="17">
        <v>9.1288808378590797E-2</v>
      </c>
      <c r="E156" s="17">
        <v>0</v>
      </c>
      <c r="F156" s="17">
        <v>0.13707662345223601</v>
      </c>
      <c r="G156" s="17">
        <v>2.6058450375958799E-2</v>
      </c>
      <c r="H156" s="17">
        <v>3.5816280882892702E-2</v>
      </c>
      <c r="I156" s="17">
        <v>6.7195806532385605E-2</v>
      </c>
      <c r="J156" s="17">
        <v>8.7030703989004796E-2</v>
      </c>
      <c r="K156" s="17">
        <v>0</v>
      </c>
      <c r="L156" s="17">
        <v>5.0342658183544699E-2</v>
      </c>
      <c r="M156" s="17">
        <v>2.03737599547777E-2</v>
      </c>
      <c r="N156" s="17">
        <v>7.5246861660905606E-2</v>
      </c>
      <c r="O156" s="17">
        <v>3.8747806248271198E-2</v>
      </c>
      <c r="P156" s="17">
        <v>0</v>
      </c>
      <c r="Q156" s="17"/>
      <c r="R156" s="17">
        <v>2.6686205909395501E-2</v>
      </c>
      <c r="S156" s="17">
        <v>4.36666922789265E-2</v>
      </c>
      <c r="T156" s="17">
        <v>6.1700825311961201E-2</v>
      </c>
      <c r="U156" s="17">
        <v>8.1381020827610798E-2</v>
      </c>
      <c r="V156" s="17"/>
      <c r="W156" s="17">
        <v>3.2763385685886097E-2</v>
      </c>
      <c r="X156" s="17">
        <v>0</v>
      </c>
      <c r="Y156" s="17">
        <v>6.2040162581009799E-2</v>
      </c>
      <c r="Z156" s="17">
        <v>6.1203199061372102E-2</v>
      </c>
      <c r="AA156" s="17">
        <v>0.11400379861747099</v>
      </c>
      <c r="AB156" s="17">
        <v>2.8740507300693899E-2</v>
      </c>
      <c r="AC156" s="17">
        <v>8.3129913754373994E-2</v>
      </c>
      <c r="AD156" s="17">
        <v>0.10890801839359</v>
      </c>
      <c r="AE156" s="17">
        <v>4.96127229815327E-2</v>
      </c>
      <c r="AF156" s="17">
        <v>7.8084974988203104E-2</v>
      </c>
      <c r="AG156" s="17"/>
      <c r="AH156" s="17">
        <v>1.91086268294519E-2</v>
      </c>
      <c r="AI156" s="17">
        <v>3.9297512648783901E-2</v>
      </c>
      <c r="AJ156" s="17">
        <v>2.120918550881E-2</v>
      </c>
      <c r="AK156" s="17">
        <v>6.0870099370925197E-2</v>
      </c>
      <c r="AL156" s="17">
        <v>6.2753068410664803E-2</v>
      </c>
      <c r="AM156" s="17">
        <v>0.124521469470272</v>
      </c>
      <c r="AN156" s="17">
        <v>5.7425900625000401E-2</v>
      </c>
      <c r="AO156" s="17"/>
      <c r="AP156" s="17">
        <v>8.3500405735523697E-2</v>
      </c>
      <c r="AQ156" s="17">
        <v>2.0666131903254999E-2</v>
      </c>
      <c r="AR156" s="17"/>
      <c r="AS156" s="17">
        <v>9.4513047435822395E-2</v>
      </c>
      <c r="AT156" s="17">
        <v>8.9961135192252795E-2</v>
      </c>
      <c r="AU156" s="17">
        <v>7.6204568391475505E-2</v>
      </c>
      <c r="AV156" s="17"/>
      <c r="AW156" s="17">
        <v>0.103335182679619</v>
      </c>
      <c r="AX156" s="17">
        <v>5.27878818468503E-2</v>
      </c>
      <c r="AY156" s="17"/>
      <c r="AZ156" s="17">
        <v>2.0489033101392998E-2</v>
      </c>
      <c r="BA156" s="17">
        <v>7.9162052855871301E-2</v>
      </c>
      <c r="BB156" s="17"/>
      <c r="BC156" s="17">
        <v>3.9956804980557599E-2</v>
      </c>
      <c r="BD156" s="17">
        <v>8.1381020827610798E-2</v>
      </c>
      <c r="BE156" s="17"/>
      <c r="BF156" s="17">
        <v>6.4974818850011995E-2</v>
      </c>
      <c r="BG156" s="17">
        <v>5.6765692325767302E-2</v>
      </c>
      <c r="BH156" s="17"/>
      <c r="BI156" s="17">
        <v>2.3592138824418098E-2</v>
      </c>
      <c r="BJ156" s="17">
        <v>5.5979019152858599E-2</v>
      </c>
      <c r="BK156" s="17">
        <v>7.5687849143192001E-2</v>
      </c>
      <c r="BL156" s="17">
        <v>9.1115370269990698E-2</v>
      </c>
    </row>
    <row r="157" spans="2:64" x14ac:dyDescent="0.25">
      <c r="B157" t="s">
        <v>170</v>
      </c>
      <c r="C157" s="17">
        <v>5.9825441045943603E-2</v>
      </c>
      <c r="D157" s="17">
        <v>7.26927855591466E-2</v>
      </c>
      <c r="E157" s="17">
        <v>2.51343033658105E-2</v>
      </c>
      <c r="F157" s="17">
        <v>4.8302765274841897E-2</v>
      </c>
      <c r="G157" s="17">
        <v>0</v>
      </c>
      <c r="H157" s="17">
        <v>3.8441820541052801E-2</v>
      </c>
      <c r="I157" s="17">
        <v>0.13149473369181</v>
      </c>
      <c r="J157" s="17">
        <v>8.0811651811344698E-2</v>
      </c>
      <c r="K157" s="17">
        <v>4.1101382055430999E-2</v>
      </c>
      <c r="L157" s="17">
        <v>5.28386018594083E-2</v>
      </c>
      <c r="M157" s="17">
        <v>1.2115643606815E-2</v>
      </c>
      <c r="N157" s="17">
        <v>7.4619420423960497E-2</v>
      </c>
      <c r="O157" s="17">
        <v>5.2533644691072301E-2</v>
      </c>
      <c r="P157" s="17">
        <v>0.35196951786603697</v>
      </c>
      <c r="Q157" s="17"/>
      <c r="R157" s="17">
        <v>2.1281822788820699E-2</v>
      </c>
      <c r="S157" s="17">
        <v>5.748957443055E-2</v>
      </c>
      <c r="T157" s="17">
        <v>8.0592629976624697E-2</v>
      </c>
      <c r="U157" s="17">
        <v>7.5372615669151696E-2</v>
      </c>
      <c r="V157" s="17"/>
      <c r="W157" s="17">
        <v>2.1195048776666101E-2</v>
      </c>
      <c r="X157" s="17">
        <v>2.9746809103950399E-2</v>
      </c>
      <c r="Y157" s="17">
        <v>4.1117147598431797E-2</v>
      </c>
      <c r="Z157" s="17">
        <v>7.5401867636193901E-2</v>
      </c>
      <c r="AA157" s="17">
        <v>7.8984252034650801E-2</v>
      </c>
      <c r="AB157" s="17">
        <v>8.6496069068838596E-2</v>
      </c>
      <c r="AC157" s="17">
        <v>4.7715036171835701E-2</v>
      </c>
      <c r="AD157" s="17">
        <v>0.133497570670329</v>
      </c>
      <c r="AE157" s="17">
        <v>5.2924460141510303E-2</v>
      </c>
      <c r="AF157" s="17">
        <v>8.2196077555845903E-2</v>
      </c>
      <c r="AG157" s="17"/>
      <c r="AH157" s="17">
        <v>5.82633553248188E-2</v>
      </c>
      <c r="AI157" s="17">
        <v>2.0733001959418199E-2</v>
      </c>
      <c r="AJ157" s="17">
        <v>4.8771429328897602E-2</v>
      </c>
      <c r="AK157" s="17">
        <v>4.4934215216205699E-2</v>
      </c>
      <c r="AL157" s="17">
        <v>0.116718527753331</v>
      </c>
      <c r="AM157" s="17">
        <v>4.8185793858773598E-2</v>
      </c>
      <c r="AN157" s="17">
        <v>7.5046702311926797E-2</v>
      </c>
      <c r="AO157" s="17"/>
      <c r="AP157" s="17">
        <v>7.7152546106546302E-2</v>
      </c>
      <c r="AQ157" s="17">
        <v>3.1713433044952902E-2</v>
      </c>
      <c r="AR157" s="17"/>
      <c r="AS157" s="17">
        <v>9.9363385676684193E-2</v>
      </c>
      <c r="AT157" s="17">
        <v>9.9458105187044593E-2</v>
      </c>
      <c r="AU157" s="17">
        <v>5.8169626495277897E-2</v>
      </c>
      <c r="AV157" s="17"/>
      <c r="AW157" s="17">
        <v>0.138134396828337</v>
      </c>
      <c r="AX157" s="17">
        <v>4.7752005262438897E-2</v>
      </c>
      <c r="AY157" s="17"/>
      <c r="AZ157" s="17">
        <v>4.4043524445032602E-2</v>
      </c>
      <c r="BA157" s="17">
        <v>6.77553795045754E-2</v>
      </c>
      <c r="BB157" s="17"/>
      <c r="BC157" s="17">
        <v>4.58853582977009E-2</v>
      </c>
      <c r="BD157" s="17">
        <v>7.5372615669151696E-2</v>
      </c>
      <c r="BE157" s="17"/>
      <c r="BF157" s="17">
        <v>8.7730976305020303E-2</v>
      </c>
      <c r="BG157" s="17">
        <v>4.5579923562416497E-2</v>
      </c>
      <c r="BH157" s="17"/>
      <c r="BI157" s="17">
        <v>3.59466016935958E-2</v>
      </c>
      <c r="BJ157" s="17">
        <v>2.6645745574143599E-2</v>
      </c>
      <c r="BK157" s="17">
        <v>8.2561184976597798E-2</v>
      </c>
      <c r="BL157" s="17">
        <v>0.120549652467005</v>
      </c>
    </row>
    <row r="158" spans="2:64" x14ac:dyDescent="0.25">
      <c r="B158" t="s">
        <v>171</v>
      </c>
      <c r="C158" s="17">
        <v>3.38208948646396E-2</v>
      </c>
      <c r="D158" s="17">
        <v>5.7541039000444799E-2</v>
      </c>
      <c r="E158" s="17">
        <v>8.96420977966947E-2</v>
      </c>
      <c r="F158" s="17">
        <v>2.20677323958362E-2</v>
      </c>
      <c r="G158" s="17">
        <v>0</v>
      </c>
      <c r="H158" s="17">
        <v>3.8441820541052801E-2</v>
      </c>
      <c r="I158" s="17">
        <v>3.5203570475596302E-2</v>
      </c>
      <c r="J158" s="17">
        <v>0</v>
      </c>
      <c r="K158" s="17">
        <v>4.1101382055430999E-2</v>
      </c>
      <c r="L158" s="17">
        <v>9.1807553492337397E-3</v>
      </c>
      <c r="M158" s="17">
        <v>3.3252930289278899E-2</v>
      </c>
      <c r="N158" s="17">
        <v>2.7540271143926601E-2</v>
      </c>
      <c r="O158" s="17">
        <v>1.9373903124135599E-2</v>
      </c>
      <c r="P158" s="17">
        <v>0</v>
      </c>
      <c r="Q158" s="17"/>
      <c r="R158" s="17">
        <v>0</v>
      </c>
      <c r="S158" s="17">
        <v>3.2343969760755403E-2</v>
      </c>
      <c r="T158" s="17">
        <v>5.0457742766906802E-2</v>
      </c>
      <c r="U158" s="17">
        <v>4.7706309897785099E-2</v>
      </c>
      <c r="V158" s="17"/>
      <c r="W158" s="17">
        <v>0</v>
      </c>
      <c r="X158" s="17">
        <v>0</v>
      </c>
      <c r="Y158" s="17">
        <v>3.30378237500938E-2</v>
      </c>
      <c r="Z158" s="17">
        <v>4.1549733989767898E-2</v>
      </c>
      <c r="AA158" s="17">
        <v>7.1112132700895697E-2</v>
      </c>
      <c r="AB158" s="17">
        <v>1.6393380091562899E-2</v>
      </c>
      <c r="AC158" s="17">
        <v>0.109378102617911</v>
      </c>
      <c r="AD158" s="17">
        <v>3.9593671646038102E-2</v>
      </c>
      <c r="AE158" s="17">
        <v>6.8807911148205197E-2</v>
      </c>
      <c r="AF158" s="17">
        <v>3.2672600037021098E-2</v>
      </c>
      <c r="AG158" s="17"/>
      <c r="AH158" s="17">
        <v>0</v>
      </c>
      <c r="AI158" s="17">
        <v>1.7352471778689899E-2</v>
      </c>
      <c r="AJ158" s="17">
        <v>3.3982890126926998E-2</v>
      </c>
      <c r="AK158" s="17">
        <v>1.271311478518E-2</v>
      </c>
      <c r="AL158" s="17">
        <v>3.3985739121558403E-2</v>
      </c>
      <c r="AM158" s="17">
        <v>7.2374538350783904E-2</v>
      </c>
      <c r="AN158" s="17">
        <v>6.7399178718088995E-2</v>
      </c>
      <c r="AO158" s="17"/>
      <c r="AP158" s="17">
        <v>4.7945938982461703E-2</v>
      </c>
      <c r="AQ158" s="17">
        <v>1.09040052938927E-2</v>
      </c>
      <c r="AR158" s="17"/>
      <c r="AS158" s="17">
        <v>8.0863337115369097E-2</v>
      </c>
      <c r="AT158" s="17">
        <v>7.5748454648050495E-2</v>
      </c>
      <c r="AU158" s="17">
        <v>1.69591833749521E-2</v>
      </c>
      <c r="AV158" s="17"/>
      <c r="AW158" s="17">
        <v>0.107220823626743</v>
      </c>
      <c r="AX158" s="17">
        <v>2.2504317883513199E-2</v>
      </c>
      <c r="AY158" s="17"/>
      <c r="AZ158" s="17">
        <v>2.47465739745533E-2</v>
      </c>
      <c r="BA158" s="17">
        <v>3.8380468206201203E-2</v>
      </c>
      <c r="BB158" s="17"/>
      <c r="BC158" s="17">
        <v>2.1370797708928899E-2</v>
      </c>
      <c r="BD158" s="17">
        <v>4.7706309897785099E-2</v>
      </c>
      <c r="BE158" s="17"/>
      <c r="BF158" s="17">
        <v>3.9885303902352197E-2</v>
      </c>
      <c r="BG158" s="17">
        <v>3.0725070177102201E-2</v>
      </c>
      <c r="BH158" s="17"/>
      <c r="BI158" s="17">
        <v>3.29792478935568E-3</v>
      </c>
      <c r="BJ158" s="17">
        <v>3.7213389820367197E-2</v>
      </c>
      <c r="BK158" s="17">
        <v>3.6966850145526503E-2</v>
      </c>
      <c r="BL158" s="17">
        <v>6.4654593112667497E-2</v>
      </c>
    </row>
    <row r="159" spans="2:64" x14ac:dyDescent="0.25">
      <c r="B159" t="s">
        <v>172</v>
      </c>
      <c r="C159" s="17">
        <v>3.3708193109768303E-2</v>
      </c>
      <c r="D159" s="17">
        <v>6.2597984416909003E-2</v>
      </c>
      <c r="E159" s="17">
        <v>5.97613985311298E-2</v>
      </c>
      <c r="F159" s="17">
        <v>2.20677323958362E-2</v>
      </c>
      <c r="G159" s="17">
        <v>2.6058450375958799E-2</v>
      </c>
      <c r="H159" s="17">
        <v>2.7211815844328E-2</v>
      </c>
      <c r="I159" s="17">
        <v>2.4781167454917399E-2</v>
      </c>
      <c r="J159" s="17">
        <v>3.51345916411957E-2</v>
      </c>
      <c r="K159" s="17">
        <v>0</v>
      </c>
      <c r="L159" s="17">
        <v>2.3895445749580201E-2</v>
      </c>
      <c r="M159" s="17">
        <v>3.9129386246542802E-2</v>
      </c>
      <c r="N159" s="17">
        <v>1.4958148148382901E-2</v>
      </c>
      <c r="O159" s="17">
        <v>1.9373903124135599E-2</v>
      </c>
      <c r="P159" s="17">
        <v>0</v>
      </c>
      <c r="Q159" s="17"/>
      <c r="R159" s="17">
        <v>1.66239445573068E-2</v>
      </c>
      <c r="S159" s="17">
        <v>2.34388385563747E-2</v>
      </c>
      <c r="T159" s="17">
        <v>2.6989813924058501E-2</v>
      </c>
      <c r="U159" s="17">
        <v>4.7811330751484603E-2</v>
      </c>
      <c r="V159" s="17"/>
      <c r="W159" s="17">
        <v>1.3527120055541899E-2</v>
      </c>
      <c r="X159" s="17">
        <v>3.0249540843670999E-2</v>
      </c>
      <c r="Y159" s="17">
        <v>5.7193615810556001E-2</v>
      </c>
      <c r="Z159" s="17">
        <v>9.5489590615094096E-3</v>
      </c>
      <c r="AA159" s="17">
        <v>1.6671773575388401E-2</v>
      </c>
      <c r="AB159" s="17">
        <v>2.7572580422682302E-2</v>
      </c>
      <c r="AC159" s="17">
        <v>4.8118693978545998E-2</v>
      </c>
      <c r="AD159" s="17">
        <v>2.7307926283951001E-2</v>
      </c>
      <c r="AE159" s="17">
        <v>1.2150322900199E-2</v>
      </c>
      <c r="AF159" s="17">
        <v>5.6312013823785902E-2</v>
      </c>
      <c r="AG159" s="17"/>
      <c r="AH159" s="17">
        <v>4.0271415240956801E-2</v>
      </c>
      <c r="AI159" s="17">
        <v>2.20794782844702E-2</v>
      </c>
      <c r="AJ159" s="17">
        <v>2.18251618106362E-2</v>
      </c>
      <c r="AK159" s="17">
        <v>2.6710487273776E-2</v>
      </c>
      <c r="AL159" s="17">
        <v>4.5389903745614101E-2</v>
      </c>
      <c r="AM159" s="17">
        <v>3.8401936617985397E-2</v>
      </c>
      <c r="AN159" s="17">
        <v>9.4837983551272695E-3</v>
      </c>
      <c r="AO159" s="17"/>
      <c r="AP159" s="17">
        <v>4.09069359992719E-2</v>
      </c>
      <c r="AQ159" s="17">
        <v>2.2028739617739702E-2</v>
      </c>
      <c r="AR159" s="17"/>
      <c r="AS159" s="17">
        <v>6.0151971105173903E-2</v>
      </c>
      <c r="AT159" s="17">
        <v>3.8717661464658597E-2</v>
      </c>
      <c r="AU159" s="17">
        <v>2.8501000868517701E-2</v>
      </c>
      <c r="AV159" s="17"/>
      <c r="AW159" s="17">
        <v>5.3145815364466997E-2</v>
      </c>
      <c r="AX159" s="17">
        <v>3.0711359839149001E-2</v>
      </c>
      <c r="AY159" s="17"/>
      <c r="AZ159" s="17">
        <v>2.91319199251324E-2</v>
      </c>
      <c r="BA159" s="17">
        <v>3.6007632755898099E-2</v>
      </c>
      <c r="BB159" s="17"/>
      <c r="BC159" s="17">
        <v>2.1062879057534699E-2</v>
      </c>
      <c r="BD159" s="17">
        <v>4.7811330751484603E-2</v>
      </c>
      <c r="BE159" s="17"/>
      <c r="BF159" s="17">
        <v>4.6528036162833498E-2</v>
      </c>
      <c r="BG159" s="17">
        <v>2.7163781879056902E-2</v>
      </c>
      <c r="BH159" s="17"/>
      <c r="BI159" s="17">
        <v>9.1592905084241505E-3</v>
      </c>
      <c r="BJ159" s="17">
        <v>2.5497633693828899E-2</v>
      </c>
      <c r="BK159" s="17">
        <v>5.1050016412417298E-2</v>
      </c>
      <c r="BL159" s="17">
        <v>4.68176674519366E-2</v>
      </c>
    </row>
    <row r="160" spans="2:64" x14ac:dyDescent="0.25">
      <c r="B160" t="s">
        <v>173</v>
      </c>
      <c r="C160" s="17">
        <v>3.3165653675619002E-2</v>
      </c>
      <c r="D160" s="17">
        <v>5.7634126816757197E-2</v>
      </c>
      <c r="E160" s="17">
        <v>0</v>
      </c>
      <c r="F160" s="17">
        <v>0</v>
      </c>
      <c r="G160" s="17">
        <v>2.6058450375958799E-2</v>
      </c>
      <c r="H160" s="17">
        <v>4.3136190109630698E-2</v>
      </c>
      <c r="I160" s="17">
        <v>2.4781167454917399E-2</v>
      </c>
      <c r="J160" s="17">
        <v>0</v>
      </c>
      <c r="K160" s="17">
        <v>0</v>
      </c>
      <c r="L160" s="17">
        <v>0</v>
      </c>
      <c r="M160" s="17">
        <v>2.2302523584203902E-2</v>
      </c>
      <c r="N160" s="17">
        <v>2.87282837203462E-2</v>
      </c>
      <c r="O160" s="17">
        <v>7.6006434695941205E-2</v>
      </c>
      <c r="P160" s="17">
        <v>0</v>
      </c>
      <c r="Q160" s="17"/>
      <c r="R160" s="17">
        <v>8.6171312984152301E-3</v>
      </c>
      <c r="S160" s="17">
        <v>1.92784530063283E-2</v>
      </c>
      <c r="T160" s="17">
        <v>3.7115936518266703E-2</v>
      </c>
      <c r="U160" s="17">
        <v>4.9503534049442299E-2</v>
      </c>
      <c r="V160" s="17"/>
      <c r="W160" s="17">
        <v>1.54102626958805E-2</v>
      </c>
      <c r="X160" s="17">
        <v>0</v>
      </c>
      <c r="Y160" s="17">
        <v>0</v>
      </c>
      <c r="Z160" s="17">
        <v>1.7487505127605101E-2</v>
      </c>
      <c r="AA160" s="17">
        <v>3.8016675441978703E-2</v>
      </c>
      <c r="AB160" s="17">
        <v>3.5385210386161901E-2</v>
      </c>
      <c r="AC160" s="17">
        <v>5.2201278539689901E-2</v>
      </c>
      <c r="AD160" s="17">
        <v>1.08325182069198E-2</v>
      </c>
      <c r="AE160" s="17">
        <v>3.48089306573389E-2</v>
      </c>
      <c r="AF160" s="17">
        <v>5.5875937050102097E-2</v>
      </c>
      <c r="AG160" s="17"/>
      <c r="AH160" s="17">
        <v>2.6188555903963399E-2</v>
      </c>
      <c r="AI160" s="17">
        <v>6.10464654021073E-2</v>
      </c>
      <c r="AJ160" s="17">
        <v>1.0045917503900799E-2</v>
      </c>
      <c r="AK160" s="17">
        <v>2.0650551214415201E-2</v>
      </c>
      <c r="AL160" s="17">
        <v>2.8663989776479101E-2</v>
      </c>
      <c r="AM160" s="17">
        <v>5.0306986228201497E-2</v>
      </c>
      <c r="AN160" s="17">
        <v>2.4264745704805701E-2</v>
      </c>
      <c r="AO160" s="17"/>
      <c r="AP160" s="17">
        <v>4.0537968073391002E-2</v>
      </c>
      <c r="AQ160" s="17">
        <v>2.1204592632177801E-2</v>
      </c>
      <c r="AR160" s="17"/>
      <c r="AS160" s="17">
        <v>3.7951636645399897E-2</v>
      </c>
      <c r="AT160" s="17">
        <v>4.3219006604251903E-2</v>
      </c>
      <c r="AU160" s="17">
        <v>4.1088590869792198E-2</v>
      </c>
      <c r="AV160" s="17"/>
      <c r="AW160" s="17">
        <v>3.6920106914698603E-2</v>
      </c>
      <c r="AX160" s="17">
        <v>3.2586803534772203E-2</v>
      </c>
      <c r="AY160" s="17"/>
      <c r="AZ160" s="17">
        <v>3.8478058681779101E-2</v>
      </c>
      <c r="BA160" s="17">
        <v>3.04963299279731E-2</v>
      </c>
      <c r="BB160" s="17"/>
      <c r="BC160" s="17">
        <v>1.8516599435113398E-2</v>
      </c>
      <c r="BD160" s="17">
        <v>4.9503534049442299E-2</v>
      </c>
      <c r="BE160" s="17"/>
      <c r="BF160" s="17">
        <v>4.6229282578223702E-2</v>
      </c>
      <c r="BG160" s="17">
        <v>2.6496792024960102E-2</v>
      </c>
      <c r="BH160" s="17"/>
      <c r="BI160" s="17">
        <v>1.8403497312178999E-2</v>
      </c>
      <c r="BJ160" s="17">
        <v>4.0399282472621E-2</v>
      </c>
      <c r="BK160" s="17">
        <v>3.2749177310857497E-2</v>
      </c>
      <c r="BL160" s="17">
        <v>4.4020032146069699E-2</v>
      </c>
    </row>
    <row r="161" spans="2:64" x14ac:dyDescent="0.25">
      <c r="B161" t="s">
        <v>174</v>
      </c>
      <c r="C161" s="17">
        <v>1.7153008531915901E-2</v>
      </c>
      <c r="D161" s="17">
        <v>2.5111927339407598E-2</v>
      </c>
      <c r="E161" s="17">
        <v>0</v>
      </c>
      <c r="F161" s="17">
        <v>3.1202321916094799E-2</v>
      </c>
      <c r="G161" s="17">
        <v>0</v>
      </c>
      <c r="H161" s="17">
        <v>2.4586276186167901E-2</v>
      </c>
      <c r="I161" s="17">
        <v>5.4805222804926897E-2</v>
      </c>
      <c r="J161" s="17">
        <v>3.2096086951965197E-2</v>
      </c>
      <c r="K161" s="17">
        <v>0</v>
      </c>
      <c r="L161" s="17">
        <v>9.1807553492337397E-3</v>
      </c>
      <c r="M161" s="17">
        <v>0</v>
      </c>
      <c r="N161" s="17">
        <v>0</v>
      </c>
      <c r="O161" s="17">
        <v>1.9373903124135599E-2</v>
      </c>
      <c r="P161" s="17">
        <v>0</v>
      </c>
      <c r="Q161" s="17"/>
      <c r="R161" s="17">
        <v>8.1856708035618099E-3</v>
      </c>
      <c r="S161" s="17">
        <v>2.4968581248446399E-2</v>
      </c>
      <c r="T161" s="17">
        <v>6.40449696017049E-3</v>
      </c>
      <c r="U161" s="17">
        <v>2.2290279640434601E-2</v>
      </c>
      <c r="V161" s="17"/>
      <c r="W161" s="17">
        <v>7.4165348276335899E-3</v>
      </c>
      <c r="X161" s="17">
        <v>1.7882476196402201E-2</v>
      </c>
      <c r="Y161" s="17">
        <v>0</v>
      </c>
      <c r="Z161" s="17">
        <v>1.06089141122515E-2</v>
      </c>
      <c r="AA161" s="17">
        <v>0</v>
      </c>
      <c r="AB161" s="17">
        <v>1.46787754392897E-2</v>
      </c>
      <c r="AC161" s="17">
        <v>0</v>
      </c>
      <c r="AD161" s="17">
        <v>1.9009898177692299E-2</v>
      </c>
      <c r="AE161" s="17">
        <v>2.2386070847797701E-2</v>
      </c>
      <c r="AF161" s="17">
        <v>3.6587528488188401E-2</v>
      </c>
      <c r="AG161" s="17"/>
      <c r="AH161" s="17">
        <v>1.5216355000239601E-2</v>
      </c>
      <c r="AI161" s="17">
        <v>0</v>
      </c>
      <c r="AJ161" s="17">
        <v>2.3520553231176501E-2</v>
      </c>
      <c r="AK161" s="17">
        <v>1.8257968802948901E-2</v>
      </c>
      <c r="AL161" s="17">
        <v>9.2608834158308794E-3</v>
      </c>
      <c r="AM161" s="17">
        <v>0</v>
      </c>
      <c r="AN161" s="17">
        <v>4.2439249657844597E-2</v>
      </c>
      <c r="AO161" s="17"/>
      <c r="AP161" s="17">
        <v>2.27893161943791E-2</v>
      </c>
      <c r="AQ161" s="17">
        <v>8.0084961884500094E-3</v>
      </c>
      <c r="AR161" s="17"/>
      <c r="AS161" s="17">
        <v>1.6116903634650799E-2</v>
      </c>
      <c r="AT161" s="17">
        <v>3.26047735010737E-2</v>
      </c>
      <c r="AU161" s="17">
        <v>2.1464929138823099E-2</v>
      </c>
      <c r="AV161" s="17"/>
      <c r="AW161" s="17">
        <v>1.9162580661203799E-2</v>
      </c>
      <c r="AX161" s="17">
        <v>1.6843178834752E-2</v>
      </c>
      <c r="AY161" s="17"/>
      <c r="AZ161" s="17">
        <v>1.4335704870879699E-2</v>
      </c>
      <c r="BA161" s="17">
        <v>1.8568618892574201E-2</v>
      </c>
      <c r="BB161" s="17"/>
      <c r="BC161" s="17">
        <v>1.25467706727228E-2</v>
      </c>
      <c r="BD161" s="17">
        <v>2.2290279640434601E-2</v>
      </c>
      <c r="BE161" s="17"/>
      <c r="BF161" s="17">
        <v>2.7179514522507001E-2</v>
      </c>
      <c r="BG161" s="17">
        <v>1.2034570019212701E-2</v>
      </c>
      <c r="BH161" s="17"/>
      <c r="BI161" s="17">
        <v>8.7970303799197406E-3</v>
      </c>
      <c r="BJ161" s="17">
        <v>2.0906999976717799E-2</v>
      </c>
      <c r="BK161" s="17">
        <v>1.8586655829378601E-2</v>
      </c>
      <c r="BL161" s="17">
        <v>2.0052084477213399E-2</v>
      </c>
    </row>
    <row r="162" spans="2:64" x14ac:dyDescent="0.25">
      <c r="B162" t="s">
        <v>175</v>
      </c>
      <c r="C162" s="17">
        <v>5.5566458690331298E-2</v>
      </c>
      <c r="D162" s="17">
        <v>4.7986717652962897E-2</v>
      </c>
      <c r="E162" s="17">
        <v>0.106614754614042</v>
      </c>
      <c r="F162" s="17">
        <v>6.2404643832189702E-2</v>
      </c>
      <c r="G162" s="17">
        <v>0.12502055866824799</v>
      </c>
      <c r="H162" s="17">
        <v>4.5319893784649297E-2</v>
      </c>
      <c r="I162" s="17">
        <v>1.4736592249589901E-2</v>
      </c>
      <c r="J162" s="17">
        <v>0.111480784302048</v>
      </c>
      <c r="K162" s="17">
        <v>5.3100833742863097E-2</v>
      </c>
      <c r="L162" s="17">
        <v>4.7790891499160403E-2</v>
      </c>
      <c r="M162" s="17">
        <v>2.423128721363E-2</v>
      </c>
      <c r="N162" s="17">
        <v>7.0305675184412095E-2</v>
      </c>
      <c r="O162" s="17">
        <v>5.4232467916696801E-2</v>
      </c>
      <c r="P162" s="17">
        <v>0</v>
      </c>
      <c r="Q162" s="17"/>
      <c r="R162" s="17">
        <v>0.15554583426184501</v>
      </c>
      <c r="S162" s="17">
        <v>5.5596754288401197E-2</v>
      </c>
      <c r="T162" s="17">
        <v>3.0484950249299699E-2</v>
      </c>
      <c r="U162" s="17">
        <v>9.4324017947988205E-3</v>
      </c>
      <c r="V162" s="17"/>
      <c r="W162" s="17">
        <v>0.14430658823993001</v>
      </c>
      <c r="X162" s="17">
        <v>0.12504753609580399</v>
      </c>
      <c r="Y162" s="17">
        <v>0.12173584120877801</v>
      </c>
      <c r="Z162" s="17">
        <v>5.4239671389199703E-2</v>
      </c>
      <c r="AA162" s="17">
        <v>5.9958192168184703E-2</v>
      </c>
      <c r="AB162" s="17">
        <v>0</v>
      </c>
      <c r="AC162" s="17">
        <v>0</v>
      </c>
      <c r="AD162" s="17">
        <v>1.4310508813030601E-2</v>
      </c>
      <c r="AE162" s="17">
        <v>0</v>
      </c>
      <c r="AF162" s="17">
        <v>7.86154849288025E-3</v>
      </c>
      <c r="AG162" s="17"/>
      <c r="AH162" s="17">
        <v>9.5720087616775307E-2</v>
      </c>
      <c r="AI162" s="17">
        <v>8.5502073884681007E-2</v>
      </c>
      <c r="AJ162" s="17">
        <v>1.1163268004909299E-2</v>
      </c>
      <c r="AK162" s="17">
        <v>9.3828171600515903E-2</v>
      </c>
      <c r="AL162" s="17">
        <v>2.56594253169177E-2</v>
      </c>
      <c r="AM162" s="17">
        <v>2.9771894762993301E-2</v>
      </c>
      <c r="AN162" s="17">
        <v>6.8737544097989697E-2</v>
      </c>
      <c r="AO162" s="17"/>
      <c r="AP162" s="17">
        <v>3.8912064455468798E-2</v>
      </c>
      <c r="AQ162" s="17">
        <v>8.25870407405115E-2</v>
      </c>
      <c r="AR162" s="17"/>
      <c r="AS162" s="17">
        <v>1.01491878635009E-2</v>
      </c>
      <c r="AT162" s="17">
        <v>3.2073630836212501E-2</v>
      </c>
      <c r="AU162" s="17">
        <v>5.5934719717239199E-2</v>
      </c>
      <c r="AV162" s="17"/>
      <c r="AW162" s="17">
        <v>2.2085311636041799E-2</v>
      </c>
      <c r="AX162" s="17">
        <v>6.0728479750110601E-2</v>
      </c>
      <c r="AY162" s="17"/>
      <c r="AZ162" s="17">
        <v>8.0558035927912705E-2</v>
      </c>
      <c r="BA162" s="17">
        <v>4.3008942737755199E-2</v>
      </c>
      <c r="BB162" s="17"/>
      <c r="BC162" s="17">
        <v>9.6931696183441496E-2</v>
      </c>
      <c r="BD162" s="17">
        <v>9.4324017947988205E-3</v>
      </c>
      <c r="BE162" s="17"/>
      <c r="BF162" s="17">
        <v>6.1512135856931403E-2</v>
      </c>
      <c r="BG162" s="17">
        <v>5.2531245524131298E-2</v>
      </c>
      <c r="BH162" s="17"/>
      <c r="BI162" s="17">
        <v>6.9575169388202907E-2</v>
      </c>
      <c r="BJ162" s="17">
        <v>8.05522986637702E-2</v>
      </c>
      <c r="BK162" s="17">
        <v>4.4174720214561598E-2</v>
      </c>
      <c r="BL162" s="17">
        <v>6.2960677924425402E-3</v>
      </c>
    </row>
    <row r="163" spans="2:64" x14ac:dyDescent="0.25">
      <c r="B163" t="s">
        <v>80</v>
      </c>
      <c r="C163" s="17">
        <v>3.5030246394056601E-2</v>
      </c>
      <c r="D163" s="17">
        <v>3.8231769419452201E-2</v>
      </c>
      <c r="E163" s="17">
        <v>8.96420977966947E-2</v>
      </c>
      <c r="F163" s="17">
        <v>3.1202321916094799E-2</v>
      </c>
      <c r="G163" s="17">
        <v>3.68449346167831E-2</v>
      </c>
      <c r="H163" s="17">
        <v>2.0676180716180999E-2</v>
      </c>
      <c r="I163" s="17">
        <v>3.5203570475596302E-2</v>
      </c>
      <c r="J163" s="17">
        <v>3.8886573561057097E-2</v>
      </c>
      <c r="K163" s="17">
        <v>3.7555377839648602E-2</v>
      </c>
      <c r="L163" s="17">
        <v>1.29809841220365E-2</v>
      </c>
      <c r="M163" s="17">
        <v>0</v>
      </c>
      <c r="N163" s="17">
        <v>2.7017952210298599E-2</v>
      </c>
      <c r="O163" s="17">
        <v>7.7790998075350906E-2</v>
      </c>
      <c r="P163" s="17">
        <v>0</v>
      </c>
      <c r="Q163" s="17"/>
      <c r="R163" s="17">
        <v>2.4819440678420901E-2</v>
      </c>
      <c r="S163" s="17">
        <v>2.48640096829062E-2</v>
      </c>
      <c r="T163" s="17">
        <v>3.1032044328001201E-2</v>
      </c>
      <c r="U163" s="17">
        <v>4.4736941357174403E-2</v>
      </c>
      <c r="V163" s="17"/>
      <c r="W163" s="17">
        <v>2.69583599723438E-2</v>
      </c>
      <c r="X163" s="17">
        <v>0</v>
      </c>
      <c r="Y163" s="17">
        <v>4.9822505945252497E-2</v>
      </c>
      <c r="Z163" s="17">
        <v>3.4537484121115E-2</v>
      </c>
      <c r="AA163" s="17">
        <v>1.40713696414459E-2</v>
      </c>
      <c r="AB163" s="17">
        <v>0</v>
      </c>
      <c r="AC163" s="17">
        <v>3.4117749873483601E-2</v>
      </c>
      <c r="AD163" s="17">
        <v>9.2202157669893092E-3</v>
      </c>
      <c r="AE163" s="17">
        <v>0</v>
      </c>
      <c r="AF163" s="17">
        <v>4.1434890277812102E-2</v>
      </c>
      <c r="AG163" s="17"/>
      <c r="AH163" s="17">
        <v>3.7009024581098802E-2</v>
      </c>
      <c r="AI163" s="17">
        <v>0</v>
      </c>
      <c r="AJ163" s="17">
        <v>1.17792443067354E-2</v>
      </c>
      <c r="AK163" s="17">
        <v>2.4771497517355801E-2</v>
      </c>
      <c r="AL163" s="17">
        <v>2.1554368357225E-2</v>
      </c>
      <c r="AM163" s="17">
        <v>1.8907742977719098E-2</v>
      </c>
      <c r="AN163" s="17">
        <v>8.0882485682685704E-3</v>
      </c>
      <c r="AO163" s="17"/>
      <c r="AP163" s="17">
        <v>2.5126452046234399E-2</v>
      </c>
      <c r="AQ163" s="17">
        <v>5.1098455421033098E-2</v>
      </c>
      <c r="AR163" s="17"/>
      <c r="AS163" s="17">
        <v>1.52845542438207E-2</v>
      </c>
      <c r="AT163" s="17">
        <v>0</v>
      </c>
      <c r="AU163" s="17">
        <v>3.1022272829851899E-2</v>
      </c>
      <c r="AV163" s="17"/>
      <c r="AW163" s="17">
        <v>1.4136534196059701E-2</v>
      </c>
      <c r="AX163" s="17">
        <v>3.8251575167773499E-2</v>
      </c>
      <c r="AY163" s="17"/>
      <c r="AZ163" s="17">
        <v>3.8853237586937199E-2</v>
      </c>
      <c r="BA163" s="17">
        <v>3.3109308294201001E-2</v>
      </c>
      <c r="BB163" s="17"/>
      <c r="BC163" s="17">
        <v>2.6326920273577799E-2</v>
      </c>
      <c r="BD163" s="17">
        <v>4.4736941357174403E-2</v>
      </c>
      <c r="BE163" s="17"/>
      <c r="BF163" s="17">
        <v>3.9124695054258501E-2</v>
      </c>
      <c r="BG163" s="17">
        <v>3.2940068247219699E-2</v>
      </c>
      <c r="BH163" s="17"/>
      <c r="BI163" s="17">
        <v>6.6705556483234799E-2</v>
      </c>
      <c r="BJ163" s="17">
        <v>5.0091748880767499E-2</v>
      </c>
      <c r="BK163" s="17">
        <v>8.2312694442904493E-3</v>
      </c>
      <c r="BL163" s="17">
        <v>1.3678461751993999E-2</v>
      </c>
    </row>
    <row r="164" spans="2:64" x14ac:dyDescent="0.25">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row>
    <row r="165" spans="2:64" x14ac:dyDescent="0.25">
      <c r="B165" s="6" t="s">
        <v>177</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row>
    <row r="166" spans="2:64" x14ac:dyDescent="0.25">
      <c r="B166" s="24" t="s">
        <v>82</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row>
    <row r="167" spans="2:64" x14ac:dyDescent="0.25">
      <c r="B167" t="s">
        <v>164</v>
      </c>
      <c r="C167" s="17">
        <v>0.28062686940586701</v>
      </c>
      <c r="D167" s="17">
        <v>0.13566449334126901</v>
      </c>
      <c r="E167" s="17">
        <v>0.29945367204259399</v>
      </c>
      <c r="F167" s="17">
        <v>0.30025409831727901</v>
      </c>
      <c r="G167" s="17">
        <v>0.27810742152580897</v>
      </c>
      <c r="H167" s="17">
        <v>0.23018041899634001</v>
      </c>
      <c r="I167" s="17">
        <v>0.24817383350400801</v>
      </c>
      <c r="J167" s="17">
        <v>0.26488664685438401</v>
      </c>
      <c r="K167" s="17">
        <v>0.43691628729379001</v>
      </c>
      <c r="L167" s="17">
        <v>0.45675968471976303</v>
      </c>
      <c r="M167" s="17">
        <v>0.43047925213150001</v>
      </c>
      <c r="N167" s="17">
        <v>0.237601123117888</v>
      </c>
      <c r="O167" s="17">
        <v>0.370691979308306</v>
      </c>
      <c r="P167" s="17">
        <v>0</v>
      </c>
      <c r="Q167" s="17"/>
      <c r="R167" s="17">
        <v>0.644054264351549</v>
      </c>
      <c r="S167" s="17">
        <v>0.34522760189484197</v>
      </c>
      <c r="T167" s="17">
        <v>0.21341639664950099</v>
      </c>
      <c r="U167" s="17">
        <v>8.5971990972760495E-2</v>
      </c>
      <c r="V167" s="17"/>
      <c r="W167" s="17">
        <v>0.55411018836471204</v>
      </c>
      <c r="X167" s="17">
        <v>0.57751988260670095</v>
      </c>
      <c r="Y167" s="17">
        <v>0.40553938112647198</v>
      </c>
      <c r="Z167" s="17">
        <v>0.29066657214852298</v>
      </c>
      <c r="AA167" s="17">
        <v>0.32883776030462297</v>
      </c>
      <c r="AB167" s="17">
        <v>0.30045963638210299</v>
      </c>
      <c r="AC167" s="17">
        <v>0.116474562756197</v>
      </c>
      <c r="AD167" s="17">
        <v>0.15595162151158901</v>
      </c>
      <c r="AE167" s="17">
        <v>0.13788932445569099</v>
      </c>
      <c r="AF167" s="17">
        <v>3.7960268048020898E-2</v>
      </c>
      <c r="AG167" s="17"/>
      <c r="AH167" s="17">
        <v>0.46965298882284601</v>
      </c>
      <c r="AI167" s="17">
        <v>0.27550427713855902</v>
      </c>
      <c r="AJ167" s="17">
        <v>0.24214489868870601</v>
      </c>
      <c r="AK167" s="17">
        <v>0.37187199077750999</v>
      </c>
      <c r="AL167" s="17">
        <v>0.17723420241054799</v>
      </c>
      <c r="AM167" s="17">
        <v>0.167202030472513</v>
      </c>
      <c r="AN167" s="17">
        <v>0.242737018809663</v>
      </c>
      <c r="AO167" s="17"/>
      <c r="AP167" s="17">
        <v>0.131419992025852</v>
      </c>
      <c r="AQ167" s="17">
        <v>0.52270452265718903</v>
      </c>
      <c r="AR167" s="17"/>
      <c r="AS167" s="17">
        <v>9.5590195490031102E-2</v>
      </c>
      <c r="AT167" s="17">
        <v>2.7597244915637399E-2</v>
      </c>
      <c r="AU167" s="17">
        <v>0.19604341986379301</v>
      </c>
      <c r="AV167" s="17"/>
      <c r="AW167" s="17">
        <v>2.7500547720245301E-2</v>
      </c>
      <c r="AX167" s="17">
        <v>0.31965311307687799</v>
      </c>
      <c r="AY167" s="17"/>
      <c r="AZ167" s="17">
        <v>0.37889532298318102</v>
      </c>
      <c r="BA167" s="17">
        <v>0.231249926858341</v>
      </c>
      <c r="BB167" s="17"/>
      <c r="BC167" s="17">
        <v>0.455160518024956</v>
      </c>
      <c r="BD167" s="17">
        <v>8.5971990972760495E-2</v>
      </c>
      <c r="BE167" s="17"/>
      <c r="BF167" s="17">
        <v>0.12146839869057301</v>
      </c>
      <c r="BG167" s="17">
        <v>0.36187579569151102</v>
      </c>
      <c r="BH167" s="17"/>
      <c r="BI167" s="17">
        <v>0.59815581283309904</v>
      </c>
      <c r="BJ167" s="17">
        <v>0.287179357089062</v>
      </c>
      <c r="BK167" s="17">
        <v>0.15051887194933</v>
      </c>
      <c r="BL167" s="17">
        <v>4.5162421795053302E-2</v>
      </c>
    </row>
    <row r="168" spans="2:64" x14ac:dyDescent="0.25">
      <c r="B168" t="s">
        <v>165</v>
      </c>
      <c r="C168" s="17">
        <v>0.14615935700976199</v>
      </c>
      <c r="D168" s="17">
        <v>8.5812627639191202E-2</v>
      </c>
      <c r="E168" s="17">
        <v>0.16770461406274201</v>
      </c>
      <c r="F168" s="17">
        <v>0.15901017438187401</v>
      </c>
      <c r="G168" s="17">
        <v>0.23401682646807301</v>
      </c>
      <c r="H168" s="17">
        <v>0.23503061446711601</v>
      </c>
      <c r="I168" s="17">
        <v>0.18126074027307401</v>
      </c>
      <c r="J168" s="17">
        <v>0.152915065625115</v>
      </c>
      <c r="K168" s="17">
        <v>0.200516054397086</v>
      </c>
      <c r="L168" s="17">
        <v>0.116924481562543</v>
      </c>
      <c r="M168" s="17">
        <v>0.111511702782364</v>
      </c>
      <c r="N168" s="17">
        <v>0.167095333082771</v>
      </c>
      <c r="O168" s="17">
        <v>0.15336676224225801</v>
      </c>
      <c r="P168" s="17">
        <v>0.35196951786603697</v>
      </c>
      <c r="Q168" s="17"/>
      <c r="R168" s="17">
        <v>5.6260894797789202E-2</v>
      </c>
      <c r="S168" s="17">
        <v>0.116985182270665</v>
      </c>
      <c r="T168" s="17">
        <v>0.26181764564975601</v>
      </c>
      <c r="U168" s="17">
        <v>0.17193498145943301</v>
      </c>
      <c r="V168" s="17"/>
      <c r="W168" s="17">
        <v>0.101621254010431</v>
      </c>
      <c r="X168" s="17">
        <v>0.100577262121457</v>
      </c>
      <c r="Y168" s="17">
        <v>0.158927031645614</v>
      </c>
      <c r="Z168" s="17">
        <v>0.175860610781993</v>
      </c>
      <c r="AA168" s="17">
        <v>0.15975909420147799</v>
      </c>
      <c r="AB168" s="17">
        <v>0.15517366528211299</v>
      </c>
      <c r="AC168" s="17">
        <v>0.18333910375384399</v>
      </c>
      <c r="AD168" s="17">
        <v>0.17442979091533301</v>
      </c>
      <c r="AE168" s="17">
        <v>0.13645388524596699</v>
      </c>
      <c r="AF168" s="17">
        <v>0.136378649439029</v>
      </c>
      <c r="AG168" s="17"/>
      <c r="AH168" s="17">
        <v>8.7426213367642405E-2</v>
      </c>
      <c r="AI168" s="17">
        <v>0.190768435901604</v>
      </c>
      <c r="AJ168" s="17">
        <v>0.16348807427678899</v>
      </c>
      <c r="AK168" s="17">
        <v>0.16477380615705201</v>
      </c>
      <c r="AL168" s="17">
        <v>0.16788257988980099</v>
      </c>
      <c r="AM168" s="17">
        <v>0.13432712910066899</v>
      </c>
      <c r="AN168" s="17">
        <v>0.110476209551263</v>
      </c>
      <c r="AO168" s="17"/>
      <c r="AP168" s="17">
        <v>0.155156430581049</v>
      </c>
      <c r="AQ168" s="17">
        <v>0.13156223860268401</v>
      </c>
      <c r="AR168" s="17"/>
      <c r="AS168" s="17">
        <v>0.124848915861879</v>
      </c>
      <c r="AT168" s="17">
        <v>9.7919791656069996E-2</v>
      </c>
      <c r="AU168" s="17">
        <v>0.203593072378081</v>
      </c>
      <c r="AV168" s="17"/>
      <c r="AW168" s="17">
        <v>6.5041011574771504E-2</v>
      </c>
      <c r="AX168" s="17">
        <v>0.158665935914927</v>
      </c>
      <c r="AY168" s="17"/>
      <c r="AZ168" s="17">
        <v>0.113609198692612</v>
      </c>
      <c r="BA168" s="17">
        <v>0.16251483263423899</v>
      </c>
      <c r="BB168" s="17"/>
      <c r="BC168" s="17">
        <v>0.123048126421302</v>
      </c>
      <c r="BD168" s="17">
        <v>0.17193498145943301</v>
      </c>
      <c r="BE168" s="17"/>
      <c r="BF168" s="17">
        <v>0.140335013354531</v>
      </c>
      <c r="BG168" s="17">
        <v>0.14913263054135301</v>
      </c>
      <c r="BH168" s="17"/>
      <c r="BI168" s="17">
        <v>0.123783029747947</v>
      </c>
      <c r="BJ168" s="17">
        <v>0.145270859021772</v>
      </c>
      <c r="BK168" s="17">
        <v>0.173202297349104</v>
      </c>
      <c r="BL168" s="17">
        <v>0.12118337954062799</v>
      </c>
    </row>
    <row r="169" spans="2:64" x14ac:dyDescent="0.25">
      <c r="B169" t="s">
        <v>166</v>
      </c>
      <c r="C169" s="17">
        <v>0.105287220902051</v>
      </c>
      <c r="D169" s="17">
        <v>8.6302178411518105E-2</v>
      </c>
      <c r="E169" s="17">
        <v>0.13216636252472799</v>
      </c>
      <c r="F169" s="17">
        <v>0.13890880939679601</v>
      </c>
      <c r="G169" s="17">
        <v>0.18095526762171599</v>
      </c>
      <c r="H169" s="17">
        <v>0.12649802943758301</v>
      </c>
      <c r="I169" s="17">
        <v>7.56500288462848E-2</v>
      </c>
      <c r="J169" s="17">
        <v>0.119698225372402</v>
      </c>
      <c r="K169" s="17">
        <v>9.5194701067896098E-2</v>
      </c>
      <c r="L169" s="17">
        <v>0.11698030457106399</v>
      </c>
      <c r="M169" s="17">
        <v>0.110800277780552</v>
      </c>
      <c r="N169" s="17">
        <v>0.12990953543561401</v>
      </c>
      <c r="O169" s="17">
        <v>5.2533644691072301E-2</v>
      </c>
      <c r="P169" s="17">
        <v>0.296060964267926</v>
      </c>
      <c r="Q169" s="17"/>
      <c r="R169" s="17">
        <v>1.7496796915412501E-2</v>
      </c>
      <c r="S169" s="17">
        <v>0.14642533543484601</v>
      </c>
      <c r="T169" s="17">
        <v>0.10181365078155299</v>
      </c>
      <c r="U169" s="17">
        <v>0.139536462630557</v>
      </c>
      <c r="V169" s="17"/>
      <c r="W169" s="17">
        <v>3.69472344913713E-2</v>
      </c>
      <c r="X169" s="17">
        <v>6.3827275184390506E-2</v>
      </c>
      <c r="Y169" s="17">
        <v>4.8649038200145503E-2</v>
      </c>
      <c r="Z169" s="17">
        <v>0.14632044518825299</v>
      </c>
      <c r="AA169" s="17">
        <v>0.10291471340338799</v>
      </c>
      <c r="AB169" s="17">
        <v>6.2880462003097007E-2</v>
      </c>
      <c r="AC169" s="17">
        <v>0.18156075083045101</v>
      </c>
      <c r="AD169" s="17">
        <v>0.122876887464822</v>
      </c>
      <c r="AE169" s="17">
        <v>0.12208759208975099</v>
      </c>
      <c r="AF169" s="17">
        <v>0.166662825690195</v>
      </c>
      <c r="AG169" s="17"/>
      <c r="AH169" s="17">
        <v>0.119204837803376</v>
      </c>
      <c r="AI169" s="17">
        <v>0.11739455603293</v>
      </c>
      <c r="AJ169" s="17">
        <v>0.15439353585094201</v>
      </c>
      <c r="AK169" s="17">
        <v>8.29767637062237E-2</v>
      </c>
      <c r="AL169" s="17">
        <v>0.119780664850913</v>
      </c>
      <c r="AM169" s="17">
        <v>0.108629582794962</v>
      </c>
      <c r="AN169" s="17">
        <v>0.12668210477189701</v>
      </c>
      <c r="AO169" s="17"/>
      <c r="AP169" s="17">
        <v>0.131023861916641</v>
      </c>
      <c r="AQ169" s="17">
        <v>6.3531332910937696E-2</v>
      </c>
      <c r="AR169" s="17"/>
      <c r="AS169" s="17">
        <v>0.15274245597705</v>
      </c>
      <c r="AT169" s="17">
        <v>0.12836913650911799</v>
      </c>
      <c r="AU169" s="17">
        <v>0.117938784582234</v>
      </c>
      <c r="AV169" s="17"/>
      <c r="AW169" s="17">
        <v>0.119840309805091</v>
      </c>
      <c r="AX169" s="17">
        <v>0.103043470074741</v>
      </c>
      <c r="AY169" s="17"/>
      <c r="AZ169" s="17">
        <v>7.8208380695856394E-2</v>
      </c>
      <c r="BA169" s="17">
        <v>0.118893523722955</v>
      </c>
      <c r="BB169" s="17"/>
      <c r="BC169" s="17">
        <v>7.4578280188974902E-2</v>
      </c>
      <c r="BD169" s="17">
        <v>0.139536462630557</v>
      </c>
      <c r="BE169" s="17"/>
      <c r="BF169" s="17">
        <v>0.126372040453229</v>
      </c>
      <c r="BG169" s="17">
        <v>9.4523615661559507E-2</v>
      </c>
      <c r="BH169" s="17"/>
      <c r="BI169" s="17">
        <v>4.6813311151468202E-2</v>
      </c>
      <c r="BJ169" s="17">
        <v>8.5559517878112404E-2</v>
      </c>
      <c r="BK169" s="17">
        <v>0.14389230097244701</v>
      </c>
      <c r="BL169" s="17">
        <v>0.15831482242067299</v>
      </c>
    </row>
    <row r="170" spans="2:64" x14ac:dyDescent="0.25">
      <c r="B170" t="s">
        <v>167</v>
      </c>
      <c r="C170" s="17">
        <v>0.104283067083554</v>
      </c>
      <c r="D170" s="17">
        <v>0.109628669628411</v>
      </c>
      <c r="E170" s="17">
        <v>0</v>
      </c>
      <c r="F170" s="17">
        <v>0.154042885344784</v>
      </c>
      <c r="G170" s="17">
        <v>5.7037813825110202E-2</v>
      </c>
      <c r="H170" s="17">
        <v>0.126897904435333</v>
      </c>
      <c r="I170" s="17">
        <v>6.5227625825605803E-2</v>
      </c>
      <c r="J170" s="17">
        <v>9.98981999765578E-2</v>
      </c>
      <c r="K170" s="17">
        <v>6.6971079406820094E-2</v>
      </c>
      <c r="L170" s="17">
        <v>0.113610477480605</v>
      </c>
      <c r="M170" s="17">
        <v>0.15662174843791901</v>
      </c>
      <c r="N170" s="17">
        <v>9.9954986733001905E-2</v>
      </c>
      <c r="O170" s="17">
        <v>0.110655354063479</v>
      </c>
      <c r="P170" s="17">
        <v>0</v>
      </c>
      <c r="Q170" s="17"/>
      <c r="R170" s="17">
        <v>2.9484422360418702E-2</v>
      </c>
      <c r="S170" s="17">
        <v>8.9702685117574704E-2</v>
      </c>
      <c r="T170" s="17">
        <v>0.117348641445241</v>
      </c>
      <c r="U170" s="17">
        <v>0.144960653198278</v>
      </c>
      <c r="V170" s="17"/>
      <c r="W170" s="17">
        <v>1.88262949013848E-2</v>
      </c>
      <c r="X170" s="17">
        <v>7.0666579846140901E-2</v>
      </c>
      <c r="Y170" s="17">
        <v>7.79337994832624E-2</v>
      </c>
      <c r="Z170" s="17">
        <v>5.67585071664405E-2</v>
      </c>
      <c r="AA170" s="17">
        <v>0.12697121248569099</v>
      </c>
      <c r="AB170" s="17">
        <v>8.5394217800414798E-2</v>
      </c>
      <c r="AC170" s="17">
        <v>0.128491518372506</v>
      </c>
      <c r="AD170" s="17">
        <v>0.13604174899395599</v>
      </c>
      <c r="AE170" s="17">
        <v>0.16937126719890699</v>
      </c>
      <c r="AF170" s="17">
        <v>0.180393653796279</v>
      </c>
      <c r="AG170" s="17"/>
      <c r="AH170" s="17">
        <v>6.1723682393259698E-2</v>
      </c>
      <c r="AI170" s="17">
        <v>9.0692064511519704E-2</v>
      </c>
      <c r="AJ170" s="17">
        <v>0.17189369730088599</v>
      </c>
      <c r="AK170" s="17">
        <v>7.4765535892335797E-2</v>
      </c>
      <c r="AL170" s="17">
        <v>0.125787114867283</v>
      </c>
      <c r="AM170" s="17">
        <v>0.161982710203183</v>
      </c>
      <c r="AN170" s="17">
        <v>7.5032831051662502E-2</v>
      </c>
      <c r="AO170" s="17"/>
      <c r="AP170" s="17">
        <v>0.14191885289643999</v>
      </c>
      <c r="AQ170" s="17">
        <v>4.3221654447402502E-2</v>
      </c>
      <c r="AR170" s="17"/>
      <c r="AS170" s="17">
        <v>0.16380296167928601</v>
      </c>
      <c r="AT170" s="17">
        <v>0.16169521439982801</v>
      </c>
      <c r="AU170" s="17">
        <v>0.113361837573345</v>
      </c>
      <c r="AV170" s="17"/>
      <c r="AW170" s="17">
        <v>0.144969869061365</v>
      </c>
      <c r="AX170" s="17">
        <v>9.8010100141174006E-2</v>
      </c>
      <c r="AY170" s="17"/>
      <c r="AZ170" s="17">
        <v>8.4121354750029104E-2</v>
      </c>
      <c r="BA170" s="17">
        <v>0.114413721177637</v>
      </c>
      <c r="BB170" s="17"/>
      <c r="BC170" s="17">
        <v>6.7810271853509699E-2</v>
      </c>
      <c r="BD170" s="17">
        <v>0.144960653198278</v>
      </c>
      <c r="BE170" s="17"/>
      <c r="BF170" s="17">
        <v>0.11565422403929999</v>
      </c>
      <c r="BG170" s="17">
        <v>9.8478196697908305E-2</v>
      </c>
      <c r="BH170" s="17"/>
      <c r="BI170" s="17">
        <v>2.9662038390813501E-2</v>
      </c>
      <c r="BJ170" s="17">
        <v>0.11246838827853201</v>
      </c>
      <c r="BK170" s="17">
        <v>0.14208466456514901</v>
      </c>
      <c r="BL170" s="17">
        <v>0.12502290089217799</v>
      </c>
    </row>
    <row r="171" spans="2:64" x14ac:dyDescent="0.25">
      <c r="B171" t="s">
        <v>168</v>
      </c>
      <c r="C171" s="17">
        <v>7.0334141681956397E-2</v>
      </c>
      <c r="D171" s="17">
        <v>0.113427250051284</v>
      </c>
      <c r="E171" s="17">
        <v>0.14940349632782399</v>
      </c>
      <c r="F171" s="17">
        <v>8.5638755084864904E-2</v>
      </c>
      <c r="G171" s="17">
        <v>0</v>
      </c>
      <c r="H171" s="17">
        <v>2.7211815844328E-2</v>
      </c>
      <c r="I171" s="17">
        <v>3.7171751182376103E-2</v>
      </c>
      <c r="J171" s="17">
        <v>5.4221139806408802E-2</v>
      </c>
      <c r="K171" s="17">
        <v>7.6417012148071797E-2</v>
      </c>
      <c r="L171" s="17">
        <v>3.3076201098813901E-2</v>
      </c>
      <c r="M171" s="17">
        <v>5.1245029853357799E-2</v>
      </c>
      <c r="N171" s="17">
        <v>8.9349508112847698E-2</v>
      </c>
      <c r="O171" s="17">
        <v>5.2533644691072301E-2</v>
      </c>
      <c r="P171" s="17">
        <v>0</v>
      </c>
      <c r="Q171" s="17"/>
      <c r="R171" s="17">
        <v>2.0722941631672799E-2</v>
      </c>
      <c r="S171" s="17">
        <v>6.1080160547935802E-2</v>
      </c>
      <c r="T171" s="17">
        <v>7.8801868190224597E-2</v>
      </c>
      <c r="U171" s="17">
        <v>9.72346600004005E-2</v>
      </c>
      <c r="V171" s="17"/>
      <c r="W171" s="17">
        <v>4.9877402722595603E-2</v>
      </c>
      <c r="X171" s="17">
        <v>1.7176374046983099E-2</v>
      </c>
      <c r="Y171" s="17">
        <v>3.5174848494887702E-2</v>
      </c>
      <c r="Z171" s="17">
        <v>8.0032352629543599E-2</v>
      </c>
      <c r="AA171" s="17">
        <v>6.3600540996839802E-2</v>
      </c>
      <c r="AB171" s="17">
        <v>6.8941321852456799E-2</v>
      </c>
      <c r="AC171" s="17">
        <v>0.123979505193253</v>
      </c>
      <c r="AD171" s="17">
        <v>7.8706294969612595E-2</v>
      </c>
      <c r="AE171" s="17">
        <v>0.100302434253407</v>
      </c>
      <c r="AF171" s="17">
        <v>8.9270469855348006E-2</v>
      </c>
      <c r="AG171" s="17"/>
      <c r="AH171" s="17">
        <v>5.5446597027395197E-2</v>
      </c>
      <c r="AI171" s="17">
        <v>6.3233643037924295E-2</v>
      </c>
      <c r="AJ171" s="17">
        <v>0.103401335747735</v>
      </c>
      <c r="AK171" s="17">
        <v>4.41040736921667E-2</v>
      </c>
      <c r="AL171" s="17">
        <v>6.4277038151457105E-2</v>
      </c>
      <c r="AM171" s="17">
        <v>8.8897175100870807E-2</v>
      </c>
      <c r="AN171" s="17">
        <v>0.11574542936528</v>
      </c>
      <c r="AO171" s="17"/>
      <c r="AP171" s="17">
        <v>9.4361049217623894E-2</v>
      </c>
      <c r="AQ171" s="17">
        <v>3.1352175882168397E-2</v>
      </c>
      <c r="AR171" s="17"/>
      <c r="AS171" s="17">
        <v>0.105902439535278</v>
      </c>
      <c r="AT171" s="17">
        <v>0.10057917283788299</v>
      </c>
      <c r="AU171" s="17">
        <v>9.1595033335390194E-2</v>
      </c>
      <c r="AV171" s="17"/>
      <c r="AW171" s="17">
        <v>0.14052971158751201</v>
      </c>
      <c r="AX171" s="17">
        <v>5.9511602968807302E-2</v>
      </c>
      <c r="AY171" s="17"/>
      <c r="AZ171" s="17">
        <v>6.2057121764426501E-2</v>
      </c>
      <c r="BA171" s="17">
        <v>7.44930952632403E-2</v>
      </c>
      <c r="BB171" s="17"/>
      <c r="BC171" s="17">
        <v>4.62142960882784E-2</v>
      </c>
      <c r="BD171" s="17">
        <v>9.72346600004005E-2</v>
      </c>
      <c r="BE171" s="17"/>
      <c r="BF171" s="17">
        <v>0.10132682771795599</v>
      </c>
      <c r="BG171" s="17">
        <v>5.4512662298446403E-2</v>
      </c>
      <c r="BH171" s="17"/>
      <c r="BI171" s="17">
        <v>1.6412702560892899E-2</v>
      </c>
      <c r="BJ171" s="17">
        <v>7.3159172663030694E-2</v>
      </c>
      <c r="BK171" s="17">
        <v>6.0441498658051297E-2</v>
      </c>
      <c r="BL171" s="17">
        <v>0.17366074691861999</v>
      </c>
    </row>
    <row r="172" spans="2:64" x14ac:dyDescent="0.25">
      <c r="B172" t="s">
        <v>169</v>
      </c>
      <c r="C172" s="17">
        <v>5.71062555582902E-2</v>
      </c>
      <c r="D172" s="17">
        <v>9.7478235879538896E-2</v>
      </c>
      <c r="E172" s="17">
        <v>5.5015002631375397E-2</v>
      </c>
      <c r="F172" s="17">
        <v>3.1202321916094799E-2</v>
      </c>
      <c r="G172" s="17">
        <v>7.5067175474883702E-2</v>
      </c>
      <c r="H172" s="17">
        <v>7.37588285585037E-2</v>
      </c>
      <c r="I172" s="17">
        <v>7.9586390259844306E-2</v>
      </c>
      <c r="J172" s="17">
        <v>4.8144130427947698E-2</v>
      </c>
      <c r="K172" s="17">
        <v>1.8777688919824301E-2</v>
      </c>
      <c r="L172" s="17">
        <v>0</v>
      </c>
      <c r="M172" s="17">
        <v>1.8755626291765099E-2</v>
      </c>
      <c r="N172" s="17">
        <v>4.0227516442787499E-2</v>
      </c>
      <c r="O172" s="17">
        <v>6.7808660934474504E-2</v>
      </c>
      <c r="P172" s="17">
        <v>0</v>
      </c>
      <c r="Q172" s="17"/>
      <c r="R172" s="17">
        <v>2.4466295344145999E-2</v>
      </c>
      <c r="S172" s="17">
        <v>3.70687954911883E-2</v>
      </c>
      <c r="T172" s="17">
        <v>6.5475137949649195E-2</v>
      </c>
      <c r="U172" s="17">
        <v>7.84936108692392E-2</v>
      </c>
      <c r="V172" s="17"/>
      <c r="W172" s="17">
        <v>2.3571404351720199E-2</v>
      </c>
      <c r="X172" s="17">
        <v>2.47107838674431E-2</v>
      </c>
      <c r="Y172" s="17">
        <v>3.5770074855252403E-2</v>
      </c>
      <c r="Z172" s="17">
        <v>4.38238543119931E-2</v>
      </c>
      <c r="AA172" s="17">
        <v>8.5515231805832995E-2</v>
      </c>
      <c r="AB172" s="17">
        <v>7.9534612964648005E-2</v>
      </c>
      <c r="AC172" s="17">
        <v>8.9177518507159104E-2</v>
      </c>
      <c r="AD172" s="17">
        <v>0.100853460345095</v>
      </c>
      <c r="AE172" s="17">
        <v>4.90538028819388E-2</v>
      </c>
      <c r="AF172" s="17">
        <v>7.3367322668034293E-2</v>
      </c>
      <c r="AG172" s="17"/>
      <c r="AH172" s="17">
        <v>2.4865780692401002E-2</v>
      </c>
      <c r="AI172" s="17">
        <v>3.8887342010639703E-2</v>
      </c>
      <c r="AJ172" s="17">
        <v>3.8587927518882598E-2</v>
      </c>
      <c r="AK172" s="17">
        <v>2.96217777462188E-2</v>
      </c>
      <c r="AL172" s="17">
        <v>8.2597129517205103E-2</v>
      </c>
      <c r="AM172" s="17">
        <v>8.9544744928103701E-2</v>
      </c>
      <c r="AN172" s="17">
        <v>6.8096290759905101E-2</v>
      </c>
      <c r="AO172" s="17"/>
      <c r="AP172" s="17">
        <v>7.8330850590620699E-2</v>
      </c>
      <c r="AQ172" s="17">
        <v>2.2670844491076099E-2</v>
      </c>
      <c r="AR172" s="17"/>
      <c r="AS172" s="17">
        <v>9.7262277203548103E-2</v>
      </c>
      <c r="AT172" s="17">
        <v>0.115814404924425</v>
      </c>
      <c r="AU172" s="17">
        <v>4.9638189626269202E-2</v>
      </c>
      <c r="AV172" s="17"/>
      <c r="AW172" s="17">
        <v>0.129790656879267</v>
      </c>
      <c r="AX172" s="17">
        <v>4.5899996414063497E-2</v>
      </c>
      <c r="AY172" s="17"/>
      <c r="AZ172" s="17">
        <v>5.4908589048114798E-2</v>
      </c>
      <c r="BA172" s="17">
        <v>5.8210516885921403E-2</v>
      </c>
      <c r="BB172" s="17"/>
      <c r="BC172" s="17">
        <v>3.79296842502376E-2</v>
      </c>
      <c r="BD172" s="17">
        <v>7.84936108692392E-2</v>
      </c>
      <c r="BE172" s="17"/>
      <c r="BF172" s="17">
        <v>6.4725861111745706E-2</v>
      </c>
      <c r="BG172" s="17">
        <v>5.3216517442837903E-2</v>
      </c>
      <c r="BH172" s="17"/>
      <c r="BI172" s="17">
        <v>2.0865515300828499E-2</v>
      </c>
      <c r="BJ172" s="17">
        <v>4.18949056345196E-2</v>
      </c>
      <c r="BK172" s="17">
        <v>8.3898761941630401E-2</v>
      </c>
      <c r="BL172" s="17">
        <v>8.20882493718436E-2</v>
      </c>
    </row>
    <row r="173" spans="2:64" x14ac:dyDescent="0.25">
      <c r="B173" t="s">
        <v>170</v>
      </c>
      <c r="C173" s="17">
        <v>6.0455937037020298E-2</v>
      </c>
      <c r="D173" s="17">
        <v>7.8108673575028403E-2</v>
      </c>
      <c r="E173" s="17">
        <v>2.98806992655649E-2</v>
      </c>
      <c r="F173" s="17">
        <v>3.7335989810023E-2</v>
      </c>
      <c r="G173" s="17">
        <v>3.0979363449151399E-2</v>
      </c>
      <c r="H173" s="17">
        <v>7.68836410821057E-2</v>
      </c>
      <c r="I173" s="17">
        <v>0.13864242952417699</v>
      </c>
      <c r="J173" s="17">
        <v>7.7773147122114097E-2</v>
      </c>
      <c r="K173" s="17">
        <v>4.1101382055430999E-2</v>
      </c>
      <c r="L173" s="17">
        <v>3.1009678604320998E-2</v>
      </c>
      <c r="M173" s="17">
        <v>4.6986707559106597E-2</v>
      </c>
      <c r="N173" s="17">
        <v>4.0560027322766298E-2</v>
      </c>
      <c r="O173" s="17">
        <v>3.8747806248271198E-2</v>
      </c>
      <c r="P173" s="17">
        <v>0.35196951786603697</v>
      </c>
      <c r="Q173" s="17"/>
      <c r="R173" s="17">
        <v>1.29075842745036E-2</v>
      </c>
      <c r="S173" s="17">
        <v>6.4496947951075995E-2</v>
      </c>
      <c r="T173" s="17">
        <v>2.46266248397277E-2</v>
      </c>
      <c r="U173" s="17">
        <v>9.3920883698894203E-2</v>
      </c>
      <c r="V173" s="17"/>
      <c r="W173" s="17">
        <v>2.1276376253608099E-2</v>
      </c>
      <c r="X173" s="17">
        <v>3.2111923301835599E-2</v>
      </c>
      <c r="Y173" s="17">
        <v>7.2220535952022102E-2</v>
      </c>
      <c r="Z173" s="17">
        <v>4.63497745430205E-2</v>
      </c>
      <c r="AA173" s="17">
        <v>3.0313271878108599E-2</v>
      </c>
      <c r="AB173" s="17">
        <v>8.4156309606043797E-2</v>
      </c>
      <c r="AC173" s="17">
        <v>1.45465723925893E-2</v>
      </c>
      <c r="AD173" s="17">
        <v>8.1125849259507096E-2</v>
      </c>
      <c r="AE173" s="17">
        <v>9.6273984047812899E-2</v>
      </c>
      <c r="AF173" s="17">
        <v>0.110621876856171</v>
      </c>
      <c r="AG173" s="17"/>
      <c r="AH173" s="17">
        <v>4.7451734731401497E-2</v>
      </c>
      <c r="AI173" s="17">
        <v>7.3046003846786903E-2</v>
      </c>
      <c r="AJ173" s="17">
        <v>6.0606187653372598E-2</v>
      </c>
      <c r="AK173" s="17">
        <v>3.8087179408930201E-2</v>
      </c>
      <c r="AL173" s="17">
        <v>7.7602574389880094E-2</v>
      </c>
      <c r="AM173" s="17">
        <v>7.4872253649723094E-2</v>
      </c>
      <c r="AN173" s="17">
        <v>7.4792243930918795E-2</v>
      </c>
      <c r="AO173" s="17"/>
      <c r="AP173" s="17">
        <v>8.8215229632546494E-2</v>
      </c>
      <c r="AQ173" s="17">
        <v>1.5418439265876001E-2</v>
      </c>
      <c r="AR173" s="17"/>
      <c r="AS173" s="17">
        <v>9.3688789348111604E-2</v>
      </c>
      <c r="AT173" s="17">
        <v>0.16468231276131701</v>
      </c>
      <c r="AU173" s="17">
        <v>5.1571413445928103E-2</v>
      </c>
      <c r="AV173" s="17"/>
      <c r="AW173" s="17">
        <v>0.166242579042926</v>
      </c>
      <c r="AX173" s="17">
        <v>4.41460754605228E-2</v>
      </c>
      <c r="AY173" s="17"/>
      <c r="AZ173" s="17">
        <v>4.2619954745072901E-2</v>
      </c>
      <c r="BA173" s="17">
        <v>6.9417981730389502E-2</v>
      </c>
      <c r="BB173" s="17"/>
      <c r="BC173" s="17">
        <v>3.04502197965595E-2</v>
      </c>
      <c r="BD173" s="17">
        <v>9.3920883698894203E-2</v>
      </c>
      <c r="BE173" s="17"/>
      <c r="BF173" s="17">
        <v>9.6431682905025295E-2</v>
      </c>
      <c r="BG173" s="17">
        <v>4.2090651727579802E-2</v>
      </c>
      <c r="BH173" s="17"/>
      <c r="BI173" s="17">
        <v>4.6532614587433102E-2</v>
      </c>
      <c r="BJ173" s="17">
        <v>2.9360923379846901E-2</v>
      </c>
      <c r="BK173" s="17">
        <v>7.9426158037922301E-2</v>
      </c>
      <c r="BL173" s="17">
        <v>0.10893723018316399</v>
      </c>
    </row>
    <row r="174" spans="2:64" x14ac:dyDescent="0.25">
      <c r="B174" t="s">
        <v>171</v>
      </c>
      <c r="C174" s="17">
        <v>3.4801574234889901E-2</v>
      </c>
      <c r="D174" s="17">
        <v>5.48424750816532E-2</v>
      </c>
      <c r="E174" s="17">
        <v>0</v>
      </c>
      <c r="F174" s="17">
        <v>0</v>
      </c>
      <c r="G174" s="17">
        <v>0</v>
      </c>
      <c r="H174" s="17">
        <v>2.2460009393449699E-2</v>
      </c>
      <c r="I174" s="17">
        <v>2.4781167454917399E-2</v>
      </c>
      <c r="J174" s="17">
        <v>0</v>
      </c>
      <c r="K174" s="17">
        <v>1.8777688919824301E-2</v>
      </c>
      <c r="L174" s="17">
        <v>6.5486769765261799E-2</v>
      </c>
      <c r="M174" s="17">
        <v>3.6799827581717702E-2</v>
      </c>
      <c r="N174" s="17">
        <v>5.7456567440692399E-2</v>
      </c>
      <c r="O174" s="17">
        <v>9.6869515620677908E-3</v>
      </c>
      <c r="P174" s="17">
        <v>0</v>
      </c>
      <c r="Q174" s="17"/>
      <c r="R174" s="17">
        <v>4.4807292560261301E-3</v>
      </c>
      <c r="S174" s="17">
        <v>3.3567547161785602E-2</v>
      </c>
      <c r="T174" s="17">
        <v>3.1095489159515498E-2</v>
      </c>
      <c r="U174" s="17">
        <v>5.2218157099789698E-2</v>
      </c>
      <c r="V174" s="17"/>
      <c r="W174" s="17">
        <v>7.4165348276335899E-3</v>
      </c>
      <c r="X174" s="17">
        <v>0</v>
      </c>
      <c r="Y174" s="17">
        <v>1.45347227776322E-2</v>
      </c>
      <c r="Z174" s="17">
        <v>3.1069910295365499E-2</v>
      </c>
      <c r="AA174" s="17">
        <v>1.40176916665949E-2</v>
      </c>
      <c r="AB174" s="17">
        <v>6.4855837525358201E-2</v>
      </c>
      <c r="AC174" s="17">
        <v>4.1053624778039803E-2</v>
      </c>
      <c r="AD174" s="17">
        <v>5.2460537051207401E-2</v>
      </c>
      <c r="AE174" s="17">
        <v>5.0227935970260901E-2</v>
      </c>
      <c r="AF174" s="17">
        <v>6.6887131434408206E-2</v>
      </c>
      <c r="AG174" s="17"/>
      <c r="AH174" s="17">
        <v>1.8621625787368298E-2</v>
      </c>
      <c r="AI174" s="17">
        <v>1.8564510689365699E-2</v>
      </c>
      <c r="AJ174" s="17">
        <v>1.1163268004909299E-2</v>
      </c>
      <c r="AK174" s="17">
        <v>4.3443731282743502E-2</v>
      </c>
      <c r="AL174" s="17">
        <v>3.7134179782726699E-2</v>
      </c>
      <c r="AM174" s="17">
        <v>4.28233153291247E-2</v>
      </c>
      <c r="AN174" s="17">
        <v>6.1439637062192402E-2</v>
      </c>
      <c r="AO174" s="17"/>
      <c r="AP174" s="17">
        <v>4.6346609977608297E-2</v>
      </c>
      <c r="AQ174" s="17">
        <v>1.60705666005579E-2</v>
      </c>
      <c r="AR174" s="17"/>
      <c r="AS174" s="17">
        <v>4.7079933387387203E-2</v>
      </c>
      <c r="AT174" s="17">
        <v>6.2027670625105398E-2</v>
      </c>
      <c r="AU174" s="17">
        <v>4.1943835792335502E-2</v>
      </c>
      <c r="AV174" s="17"/>
      <c r="AW174" s="17">
        <v>7.2689002857973903E-2</v>
      </c>
      <c r="AX174" s="17">
        <v>2.8960206131935701E-2</v>
      </c>
      <c r="AY174" s="17"/>
      <c r="AZ174" s="17">
        <v>2.3030224402479201E-2</v>
      </c>
      <c r="BA174" s="17">
        <v>4.0716323508159701E-2</v>
      </c>
      <c r="BB174" s="17"/>
      <c r="BC174" s="17">
        <v>1.9185321622283001E-2</v>
      </c>
      <c r="BD174" s="17">
        <v>5.2218157099789698E-2</v>
      </c>
      <c r="BE174" s="17"/>
      <c r="BF174" s="17">
        <v>6.1533638352031697E-2</v>
      </c>
      <c r="BG174" s="17">
        <v>2.1155102908824001E-2</v>
      </c>
      <c r="BH174" s="17"/>
      <c r="BI174" s="17">
        <v>3.9207093746324298E-3</v>
      </c>
      <c r="BJ174" s="17">
        <v>2.3267339364856799E-2</v>
      </c>
      <c r="BK174" s="17">
        <v>3.7982047848670798E-2</v>
      </c>
      <c r="BL174" s="17">
        <v>0.105122624082925</v>
      </c>
    </row>
    <row r="175" spans="2:64" x14ac:dyDescent="0.25">
      <c r="B175" t="s">
        <v>172</v>
      </c>
      <c r="C175" s="17">
        <v>3.7416646833518197E-2</v>
      </c>
      <c r="D175" s="17">
        <v>7.2744340830239604E-2</v>
      </c>
      <c r="E175" s="17">
        <v>3.5538251538014001E-2</v>
      </c>
      <c r="F175" s="17">
        <v>0</v>
      </c>
      <c r="G175" s="17">
        <v>6.2903384992742006E-2</v>
      </c>
      <c r="H175" s="17">
        <v>3.3690014090174497E-2</v>
      </c>
      <c r="I175" s="17">
        <v>2.2812986748137601E-2</v>
      </c>
      <c r="J175" s="17">
        <v>7.0269183282391401E-2</v>
      </c>
      <c r="K175" s="17">
        <v>0</v>
      </c>
      <c r="L175" s="17">
        <v>2.0095216976777401E-2</v>
      </c>
      <c r="M175" s="17">
        <v>1.01868799773889E-2</v>
      </c>
      <c r="N175" s="17">
        <v>4.2498419292309499E-2</v>
      </c>
      <c r="O175" s="17">
        <v>8.1482289650265608E-3</v>
      </c>
      <c r="P175" s="17">
        <v>0</v>
      </c>
      <c r="Q175" s="17"/>
      <c r="R175" s="17">
        <v>3.0620993381968099E-2</v>
      </c>
      <c r="S175" s="17">
        <v>8.2208053191349592E-3</v>
      </c>
      <c r="T175" s="17">
        <v>4.6260559263320997E-2</v>
      </c>
      <c r="U175" s="17">
        <v>4.7928788130882201E-2</v>
      </c>
      <c r="V175" s="17"/>
      <c r="W175" s="17">
        <v>6.1981243398461696E-3</v>
      </c>
      <c r="X175" s="17">
        <v>3.0249540843670999E-2</v>
      </c>
      <c r="Y175" s="17">
        <v>4.2964447149720399E-2</v>
      </c>
      <c r="Z175" s="17">
        <v>3.6956630569647701E-2</v>
      </c>
      <c r="AA175" s="17">
        <v>3.4184799910883697E-2</v>
      </c>
      <c r="AB175" s="17">
        <v>8.3925161144475596E-2</v>
      </c>
      <c r="AC175" s="17">
        <v>4.5497554226111202E-2</v>
      </c>
      <c r="AD175" s="17">
        <v>4.0138712780985498E-2</v>
      </c>
      <c r="AE175" s="17">
        <v>5.0703169330545597E-2</v>
      </c>
      <c r="AF175" s="17">
        <v>4.9894413769827797E-2</v>
      </c>
      <c r="AG175" s="17"/>
      <c r="AH175" s="17">
        <v>2.2975999338364899E-2</v>
      </c>
      <c r="AI175" s="17">
        <v>4.28124802438885E-2</v>
      </c>
      <c r="AJ175" s="17">
        <v>2.0338184830850599E-2</v>
      </c>
      <c r="AK175" s="17">
        <v>3.3282840031576798E-2</v>
      </c>
      <c r="AL175" s="17">
        <v>4.6486749778282897E-2</v>
      </c>
      <c r="AM175" s="17">
        <v>5.5749040339511002E-2</v>
      </c>
      <c r="AN175" s="17">
        <v>3.3598998370930798E-2</v>
      </c>
      <c r="AO175" s="17"/>
      <c r="AP175" s="17">
        <v>4.6073033257068401E-2</v>
      </c>
      <c r="AQ175" s="17">
        <v>2.3372269336678402E-2</v>
      </c>
      <c r="AR175" s="17"/>
      <c r="AS175" s="17">
        <v>4.6127913685110197E-2</v>
      </c>
      <c r="AT175" s="17">
        <v>6.1859367191779403E-2</v>
      </c>
      <c r="AU175" s="17">
        <v>4.2033127245438E-2</v>
      </c>
      <c r="AV175" s="17"/>
      <c r="AW175" s="17">
        <v>6.4550674090173593E-2</v>
      </c>
      <c r="AX175" s="17">
        <v>3.32332053311001E-2</v>
      </c>
      <c r="AY175" s="17"/>
      <c r="AZ175" s="17">
        <v>3.28119826917493E-2</v>
      </c>
      <c r="BA175" s="17">
        <v>3.9730352081763502E-2</v>
      </c>
      <c r="BB175" s="17"/>
      <c r="BC175" s="17">
        <v>2.7991132352724699E-2</v>
      </c>
      <c r="BD175" s="17">
        <v>4.7928788130882201E-2</v>
      </c>
      <c r="BE175" s="17"/>
      <c r="BF175" s="17">
        <v>3.8714321700966899E-2</v>
      </c>
      <c r="BG175" s="17">
        <v>3.6754195823689897E-2</v>
      </c>
      <c r="BH175" s="17"/>
      <c r="BI175" s="17">
        <v>9.51039117126707E-3</v>
      </c>
      <c r="BJ175" s="17">
        <v>3.4615600921782501E-2</v>
      </c>
      <c r="BK175" s="17">
        <v>6.6675743876414298E-2</v>
      </c>
      <c r="BL175" s="17">
        <v>2.2287722901029101E-2</v>
      </c>
    </row>
    <row r="176" spans="2:64" x14ac:dyDescent="0.25">
      <c r="B176" t="s">
        <v>173</v>
      </c>
      <c r="C176" s="17">
        <v>2.8075241957056501E-2</v>
      </c>
      <c r="D176" s="17">
        <v>6.8074165156308597E-2</v>
      </c>
      <c r="E176" s="17">
        <v>2.98806992655649E-2</v>
      </c>
      <c r="F176" s="17">
        <v>0</v>
      </c>
      <c r="G176" s="17">
        <v>0</v>
      </c>
      <c r="H176" s="17">
        <v>9.4461760194561196E-3</v>
      </c>
      <c r="I176" s="17">
        <v>2.4781167454917399E-2</v>
      </c>
      <c r="J176" s="17">
        <v>0</v>
      </c>
      <c r="K176" s="17">
        <v>0</v>
      </c>
      <c r="L176" s="17">
        <v>2.0095216976777401E-2</v>
      </c>
      <c r="M176" s="17">
        <v>1.4497303997513899E-2</v>
      </c>
      <c r="N176" s="17">
        <v>1.4958148148382901E-2</v>
      </c>
      <c r="O176" s="17">
        <v>3.3159741566936698E-2</v>
      </c>
      <c r="P176" s="17">
        <v>0</v>
      </c>
      <c r="Q176" s="17"/>
      <c r="R176" s="17">
        <v>4.1364020423891E-3</v>
      </c>
      <c r="S176" s="17">
        <v>3.4985968345814702E-2</v>
      </c>
      <c r="T176" s="17">
        <v>2.8600508493103399E-2</v>
      </c>
      <c r="U176" s="17">
        <v>3.8390105414064402E-2</v>
      </c>
      <c r="V176" s="17"/>
      <c r="W176" s="17">
        <v>5.2114069036687102E-3</v>
      </c>
      <c r="X176" s="17">
        <v>0</v>
      </c>
      <c r="Y176" s="17">
        <v>1.7076351909782302E-2</v>
      </c>
      <c r="Z176" s="17">
        <v>4.41230367045315E-2</v>
      </c>
      <c r="AA176" s="17">
        <v>1.2614637041393401E-2</v>
      </c>
      <c r="AB176" s="17">
        <v>0</v>
      </c>
      <c r="AC176" s="17">
        <v>7.5879289189849597E-2</v>
      </c>
      <c r="AD176" s="17">
        <v>1.33577630124707E-2</v>
      </c>
      <c r="AE176" s="17">
        <v>5.8194733561429499E-2</v>
      </c>
      <c r="AF176" s="17">
        <v>2.8099010271242199E-2</v>
      </c>
      <c r="AG176" s="17"/>
      <c r="AH176" s="17">
        <v>1.3878689468879201E-2</v>
      </c>
      <c r="AI176" s="17">
        <v>1.8564510689365699E-2</v>
      </c>
      <c r="AJ176" s="17">
        <v>3.3982890126926998E-2</v>
      </c>
      <c r="AK176" s="17">
        <v>1.2532746848363301E-2</v>
      </c>
      <c r="AL176" s="17">
        <v>3.1761801073946598E-2</v>
      </c>
      <c r="AM176" s="17">
        <v>3.8510086095509703E-2</v>
      </c>
      <c r="AN176" s="17">
        <v>8.0882485682685704E-3</v>
      </c>
      <c r="AO176" s="17"/>
      <c r="AP176" s="17">
        <v>3.4955181940233997E-2</v>
      </c>
      <c r="AQ176" s="17">
        <v>1.6913023734395599E-2</v>
      </c>
      <c r="AR176" s="17"/>
      <c r="AS176" s="17">
        <v>4.0298593773931898E-2</v>
      </c>
      <c r="AT176" s="17">
        <v>2.5730032090381199E-2</v>
      </c>
      <c r="AU176" s="17">
        <v>3.58073780727238E-2</v>
      </c>
      <c r="AV176" s="17"/>
      <c r="AW176" s="17">
        <v>2.6027656987263101E-2</v>
      </c>
      <c r="AX176" s="17">
        <v>2.8390932357944602E-2</v>
      </c>
      <c r="AY176" s="17"/>
      <c r="AZ176" s="17">
        <v>2.84680465752194E-2</v>
      </c>
      <c r="BA176" s="17">
        <v>2.78778694498341E-2</v>
      </c>
      <c r="BB176" s="17"/>
      <c r="BC176" s="17">
        <v>1.8826612954532099E-2</v>
      </c>
      <c r="BD176" s="17">
        <v>3.8390105414064402E-2</v>
      </c>
      <c r="BE176" s="17"/>
      <c r="BF176" s="17">
        <v>2.8593076054684301E-2</v>
      </c>
      <c r="BG176" s="17">
        <v>2.7810892442781499E-2</v>
      </c>
      <c r="BH176" s="17"/>
      <c r="BI176" s="17">
        <v>3.7799342762239998E-3</v>
      </c>
      <c r="BJ176" s="17">
        <v>5.0576570693566997E-2</v>
      </c>
      <c r="BK176" s="17">
        <v>2.8560922963295501E-2</v>
      </c>
      <c r="BL176" s="17">
        <v>1.28266183822825E-2</v>
      </c>
    </row>
    <row r="177" spans="2:64" x14ac:dyDescent="0.25">
      <c r="B177" t="s">
        <v>174</v>
      </c>
      <c r="C177" s="17">
        <v>6.4180783039081398E-3</v>
      </c>
      <c r="D177" s="17">
        <v>1.8339861249820299E-2</v>
      </c>
      <c r="E177" s="17">
        <v>0</v>
      </c>
      <c r="F177" s="17">
        <v>0</v>
      </c>
      <c r="G177" s="17">
        <v>0</v>
      </c>
      <c r="H177" s="17">
        <v>0</v>
      </c>
      <c r="I177" s="17">
        <v>1.76334716225508E-2</v>
      </c>
      <c r="J177" s="17">
        <v>1.6048043475982599E-2</v>
      </c>
      <c r="K177" s="17">
        <v>0</v>
      </c>
      <c r="L177" s="17">
        <v>0</v>
      </c>
      <c r="M177" s="17">
        <v>0</v>
      </c>
      <c r="N177" s="17">
        <v>0</v>
      </c>
      <c r="O177" s="17">
        <v>0</v>
      </c>
      <c r="P177" s="17">
        <v>0</v>
      </c>
      <c r="Q177" s="17"/>
      <c r="R177" s="17">
        <v>0</v>
      </c>
      <c r="S177" s="17">
        <v>8.5269706101764493E-3</v>
      </c>
      <c r="T177" s="17">
        <v>0</v>
      </c>
      <c r="U177" s="17">
        <v>1.08620205184291E-2</v>
      </c>
      <c r="V177" s="17"/>
      <c r="W177" s="17">
        <v>0</v>
      </c>
      <c r="X177" s="17">
        <v>0</v>
      </c>
      <c r="Y177" s="17">
        <v>0</v>
      </c>
      <c r="Z177" s="17">
        <v>1.0479823694402301E-2</v>
      </c>
      <c r="AA177" s="17">
        <v>0</v>
      </c>
      <c r="AB177" s="17">
        <v>1.46787754392897E-2</v>
      </c>
      <c r="AC177" s="17">
        <v>0</v>
      </c>
      <c r="AD177" s="17">
        <v>3.0699570682950601E-2</v>
      </c>
      <c r="AE177" s="17">
        <v>0</v>
      </c>
      <c r="AF177" s="17">
        <v>1.1792322739320399E-2</v>
      </c>
      <c r="AG177" s="17"/>
      <c r="AH177" s="17">
        <v>0</v>
      </c>
      <c r="AI177" s="17">
        <v>0</v>
      </c>
      <c r="AJ177" s="17">
        <v>0</v>
      </c>
      <c r="AK177" s="17">
        <v>0</v>
      </c>
      <c r="AL177" s="17">
        <v>2.0010974731859602E-2</v>
      </c>
      <c r="AM177" s="17">
        <v>4.9768322511301701E-3</v>
      </c>
      <c r="AN177" s="17">
        <v>7.3418161034998599E-3</v>
      </c>
      <c r="AO177" s="17"/>
      <c r="AP177" s="17">
        <v>8.3000282027908892E-3</v>
      </c>
      <c r="AQ177" s="17">
        <v>3.36474709654168E-3</v>
      </c>
      <c r="AR177" s="17"/>
      <c r="AS177" s="17">
        <v>9.2308128348778107E-3</v>
      </c>
      <c r="AT177" s="17">
        <v>1.2650405050229E-2</v>
      </c>
      <c r="AU177" s="17">
        <v>6.2361702785831896E-3</v>
      </c>
      <c r="AV177" s="17"/>
      <c r="AW177" s="17">
        <v>1.3013828493631601E-2</v>
      </c>
      <c r="AX177" s="17">
        <v>5.4011656715784303E-3</v>
      </c>
      <c r="AY177" s="17"/>
      <c r="AZ177" s="17">
        <v>2.5990692180772202E-3</v>
      </c>
      <c r="BA177" s="17">
        <v>8.3370155147312504E-3</v>
      </c>
      <c r="BB177" s="17"/>
      <c r="BC177" s="17">
        <v>2.43350080348199E-3</v>
      </c>
      <c r="BD177" s="17">
        <v>1.08620205184291E-2</v>
      </c>
      <c r="BE177" s="17"/>
      <c r="BF177" s="17">
        <v>1.2859448132111E-2</v>
      </c>
      <c r="BG177" s="17">
        <v>3.1298186216043799E-3</v>
      </c>
      <c r="BH177" s="17"/>
      <c r="BI177" s="17">
        <v>9.0107972765697299E-3</v>
      </c>
      <c r="BJ177" s="17">
        <v>2.87893524305557E-3</v>
      </c>
      <c r="BK177" s="17">
        <v>5.3410520569668E-3</v>
      </c>
      <c r="BL177" s="17">
        <v>1.25921355848851E-2</v>
      </c>
    </row>
    <row r="178" spans="2:64" x14ac:dyDescent="0.25">
      <c r="B178" t="s">
        <v>175</v>
      </c>
      <c r="C178" s="17">
        <v>4.7903559070124703E-2</v>
      </c>
      <c r="D178" s="17">
        <v>5.7569195655952601E-2</v>
      </c>
      <c r="E178" s="17">
        <v>7.1076503076027905E-2</v>
      </c>
      <c r="F178" s="17">
        <v>6.2404643832189702E-2</v>
      </c>
      <c r="G178" s="17">
        <v>4.4087812025732399E-2</v>
      </c>
      <c r="H178" s="17">
        <v>2.6712542978886099E-2</v>
      </c>
      <c r="I178" s="17">
        <v>5.9497239849189303E-2</v>
      </c>
      <c r="J178" s="17">
        <v>8.0098174580713902E-2</v>
      </c>
      <c r="K178" s="17">
        <v>2.6550416871431601E-2</v>
      </c>
      <c r="L178" s="17">
        <v>2.59619682440731E-2</v>
      </c>
      <c r="M178" s="17">
        <v>1.2115643606815E-2</v>
      </c>
      <c r="N178" s="17">
        <v>6.4014613686640201E-2</v>
      </c>
      <c r="O178" s="17">
        <v>4.6084238951670201E-2</v>
      </c>
      <c r="P178" s="17">
        <v>0</v>
      </c>
      <c r="Q178" s="17"/>
      <c r="R178" s="17">
        <v>0.13999580415628099</v>
      </c>
      <c r="S178" s="17">
        <v>5.3711999854959502E-2</v>
      </c>
      <c r="T178" s="17">
        <v>1.72903798657064E-2</v>
      </c>
      <c r="U178" s="17">
        <v>5.5843246941726403E-3</v>
      </c>
      <c r="V178" s="17"/>
      <c r="W178" s="17">
        <v>0.16795369458972501</v>
      </c>
      <c r="X178" s="17">
        <v>8.3160378181378003E-2</v>
      </c>
      <c r="Y178" s="17">
        <v>6.85278868411794E-2</v>
      </c>
      <c r="Z178" s="17">
        <v>2.7078658271884399E-2</v>
      </c>
      <c r="AA178" s="17">
        <v>4.1271046305165801E-2</v>
      </c>
      <c r="AB178" s="17">
        <v>0</v>
      </c>
      <c r="AC178" s="17">
        <v>0</v>
      </c>
      <c r="AD178" s="17">
        <v>1.33577630124707E-2</v>
      </c>
      <c r="AE178" s="17">
        <v>2.94418709642894E-2</v>
      </c>
      <c r="AF178" s="17">
        <v>7.2371651543127998E-3</v>
      </c>
      <c r="AG178" s="17"/>
      <c r="AH178" s="17">
        <v>6.8371262396979299E-2</v>
      </c>
      <c r="AI178" s="17">
        <v>7.0532175897417296E-2</v>
      </c>
      <c r="AJ178" s="17">
        <v>0</v>
      </c>
      <c r="AK178" s="17">
        <v>8.7761688888761805E-2</v>
      </c>
      <c r="AL178" s="17">
        <v>3.2779004241432902E-2</v>
      </c>
      <c r="AM178" s="17">
        <v>2.1487379661750398E-2</v>
      </c>
      <c r="AN178" s="17">
        <v>6.7880923086249101E-2</v>
      </c>
      <c r="AO178" s="17"/>
      <c r="AP178" s="17">
        <v>2.7170650111309601E-2</v>
      </c>
      <c r="AQ178" s="17">
        <v>8.1541244101495297E-2</v>
      </c>
      <c r="AR178" s="17"/>
      <c r="AS178" s="17">
        <v>8.14015697968851E-3</v>
      </c>
      <c r="AT178" s="17">
        <v>4.1075247038225703E-2</v>
      </c>
      <c r="AU178" s="17">
        <v>2.9851554136597999E-2</v>
      </c>
      <c r="AV178" s="17"/>
      <c r="AW178" s="17">
        <v>1.56676177037204E-2</v>
      </c>
      <c r="AX178" s="17">
        <v>5.2873598117633099E-2</v>
      </c>
      <c r="AY178" s="17"/>
      <c r="AZ178" s="17">
        <v>7.2015750378723903E-2</v>
      </c>
      <c r="BA178" s="17">
        <v>3.57879080997658E-2</v>
      </c>
      <c r="BB178" s="17"/>
      <c r="BC178" s="17">
        <v>8.5848307446618893E-2</v>
      </c>
      <c r="BD178" s="17">
        <v>5.5843246941726403E-3</v>
      </c>
      <c r="BE178" s="17"/>
      <c r="BF178" s="17">
        <v>7.0161902832452203E-2</v>
      </c>
      <c r="BG178" s="17">
        <v>3.6540880580829001E-2</v>
      </c>
      <c r="BH178" s="17"/>
      <c r="BI178" s="17">
        <v>5.2987800612427201E-2</v>
      </c>
      <c r="BJ178" s="17">
        <v>8.2389468356756299E-2</v>
      </c>
      <c r="BK178" s="17">
        <v>2.52056960538052E-2</v>
      </c>
      <c r="BL178" s="17">
        <v>1.9122686174725002E-2</v>
      </c>
    </row>
    <row r="179" spans="2:64" x14ac:dyDescent="0.25">
      <c r="B179" t="s">
        <v>80</v>
      </c>
      <c r="C179" s="17">
        <v>2.11320509220011E-2</v>
      </c>
      <c r="D179" s="17">
        <v>2.2007833499784302E-2</v>
      </c>
      <c r="E179" s="17">
        <v>2.98806992655649E-2</v>
      </c>
      <c r="F179" s="17">
        <v>3.1202321916094799E-2</v>
      </c>
      <c r="G179" s="17">
        <v>3.68449346167831E-2</v>
      </c>
      <c r="H179" s="17">
        <v>1.1230004696724799E-2</v>
      </c>
      <c r="I179" s="17">
        <v>2.4781167454917399E-2</v>
      </c>
      <c r="J179" s="17">
        <v>1.6048043475982599E-2</v>
      </c>
      <c r="K179" s="17">
        <v>1.8777688919824301E-2</v>
      </c>
      <c r="L179" s="17">
        <v>0</v>
      </c>
      <c r="M179" s="17">
        <v>0</v>
      </c>
      <c r="N179" s="17">
        <v>1.6374221184298099E-2</v>
      </c>
      <c r="O179" s="17">
        <v>5.6582986775365503E-2</v>
      </c>
      <c r="P179" s="17">
        <v>0</v>
      </c>
      <c r="Q179" s="17"/>
      <c r="R179" s="17">
        <v>1.5372871487844201E-2</v>
      </c>
      <c r="S179" s="17">
        <v>0</v>
      </c>
      <c r="T179" s="17">
        <v>1.34530977127005E-2</v>
      </c>
      <c r="U179" s="17">
        <v>3.2963361313100299E-2</v>
      </c>
      <c r="V179" s="17"/>
      <c r="W179" s="17">
        <v>6.9900842433037501E-3</v>
      </c>
      <c r="X179" s="17">
        <v>0</v>
      </c>
      <c r="Y179" s="17">
        <v>2.2681881564029199E-2</v>
      </c>
      <c r="Z179" s="17">
        <v>1.0479823694402301E-2</v>
      </c>
      <c r="AA179" s="17">
        <v>0</v>
      </c>
      <c r="AB179" s="17">
        <v>0</v>
      </c>
      <c r="AC179" s="17">
        <v>0</v>
      </c>
      <c r="AD179" s="17">
        <v>0</v>
      </c>
      <c r="AE179" s="17">
        <v>0</v>
      </c>
      <c r="AF179" s="17">
        <v>4.1434890277812102E-2</v>
      </c>
      <c r="AG179" s="17"/>
      <c r="AH179" s="17">
        <v>1.03805881700865E-2</v>
      </c>
      <c r="AI179" s="17">
        <v>0</v>
      </c>
      <c r="AJ179" s="17">
        <v>0</v>
      </c>
      <c r="AK179" s="17">
        <v>1.6777865568117001E-2</v>
      </c>
      <c r="AL179" s="17">
        <v>1.6665986314664899E-2</v>
      </c>
      <c r="AM179" s="17">
        <v>1.09977200729496E-2</v>
      </c>
      <c r="AN179" s="17">
        <v>8.0882485682685704E-3</v>
      </c>
      <c r="AO179" s="17"/>
      <c r="AP179" s="17">
        <v>1.6728229650215701E-2</v>
      </c>
      <c r="AQ179" s="17">
        <v>2.82769408729979E-2</v>
      </c>
      <c r="AR179" s="17"/>
      <c r="AS179" s="17">
        <v>1.52845542438207E-2</v>
      </c>
      <c r="AT179" s="17">
        <v>0</v>
      </c>
      <c r="AU179" s="17">
        <v>2.0386183669280699E-2</v>
      </c>
      <c r="AV179" s="17"/>
      <c r="AW179" s="17">
        <v>1.4136534196059701E-2</v>
      </c>
      <c r="AX179" s="17">
        <v>2.22105983386949E-2</v>
      </c>
      <c r="AY179" s="17"/>
      <c r="AZ179" s="17">
        <v>2.6655004054458399E-2</v>
      </c>
      <c r="BA179" s="17">
        <v>1.8356933073021602E-2</v>
      </c>
      <c r="BB179" s="17"/>
      <c r="BC179" s="17">
        <v>1.05237281965415E-2</v>
      </c>
      <c r="BD179" s="17">
        <v>3.2963361313100299E-2</v>
      </c>
      <c r="BE179" s="17"/>
      <c r="BF179" s="17">
        <v>2.1823564655394902E-2</v>
      </c>
      <c r="BG179" s="17">
        <v>2.0779039561075598E-2</v>
      </c>
      <c r="BH179" s="17"/>
      <c r="BI179" s="17">
        <v>3.8565342716397701E-2</v>
      </c>
      <c r="BJ179" s="17">
        <v>3.1378961475105799E-2</v>
      </c>
      <c r="BK179" s="17">
        <v>2.7699837272129098E-3</v>
      </c>
      <c r="BL179" s="17">
        <v>1.3678461751993999E-2</v>
      </c>
    </row>
    <row r="180" spans="2:64" x14ac:dyDescent="0.25">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row>
    <row r="181" spans="2:64" x14ac:dyDescent="0.25">
      <c r="B181" s="6" t="s">
        <v>186</v>
      </c>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row>
    <row r="182" spans="2:64" x14ac:dyDescent="0.25">
      <c r="B182" s="24" t="s">
        <v>82</v>
      </c>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row>
    <row r="183" spans="2:64" x14ac:dyDescent="0.25">
      <c r="B183" t="s">
        <v>178</v>
      </c>
      <c r="C183" s="17">
        <v>0.217761210008104</v>
      </c>
      <c r="D183" s="17">
        <v>0.28098438744745802</v>
      </c>
      <c r="E183" s="17">
        <v>0.203242865600756</v>
      </c>
      <c r="F183" s="17">
        <v>0.173112052939221</v>
      </c>
      <c r="G183" s="17">
        <v>9.3882748441893302E-2</v>
      </c>
      <c r="H183" s="17">
        <v>0.112200649099557</v>
      </c>
      <c r="I183" s="17">
        <v>0.21336375970428101</v>
      </c>
      <c r="J183" s="17">
        <v>0.267027078546276</v>
      </c>
      <c r="K183" s="17">
        <v>0.23994423166287299</v>
      </c>
      <c r="L183" s="17">
        <v>0.21919107623423401</v>
      </c>
      <c r="M183" s="17">
        <v>0.15571595491537299</v>
      </c>
      <c r="N183" s="17">
        <v>0.23994835373797599</v>
      </c>
      <c r="O183" s="17">
        <v>0.212941454057921</v>
      </c>
      <c r="P183" s="17">
        <v>0</v>
      </c>
      <c r="Q183" s="17"/>
      <c r="R183" s="17">
        <v>0.22932310528786301</v>
      </c>
      <c r="S183" s="17">
        <v>0.145182920603868</v>
      </c>
      <c r="T183" s="17">
        <v>0.15545490578854601</v>
      </c>
      <c r="U183" s="17">
        <v>0.25146909140076001</v>
      </c>
      <c r="V183" s="17"/>
      <c r="W183" s="17">
        <v>0.20427487953206699</v>
      </c>
      <c r="X183" s="17">
        <v>0.171427695429199</v>
      </c>
      <c r="Y183" s="17">
        <v>0.27466809513831297</v>
      </c>
      <c r="Z183" s="17">
        <v>0.146900660501387</v>
      </c>
      <c r="AA183" s="17">
        <v>0.13419629855649701</v>
      </c>
      <c r="AB183" s="17">
        <v>0.17780979927636301</v>
      </c>
      <c r="AC183" s="17">
        <v>0.18855539723071299</v>
      </c>
      <c r="AD183" s="17">
        <v>0.27279954822375202</v>
      </c>
      <c r="AE183" s="17">
        <v>0.21731225121311101</v>
      </c>
      <c r="AF183" s="17">
        <v>0.31132906356554801</v>
      </c>
      <c r="AG183" s="17"/>
      <c r="AH183" s="17">
        <v>0.17544206310618701</v>
      </c>
      <c r="AI183" s="17">
        <v>0.27358193646891699</v>
      </c>
      <c r="AJ183" s="17">
        <v>0.20785952147751999</v>
      </c>
      <c r="AK183" s="17">
        <v>0.173829532973828</v>
      </c>
      <c r="AL183" s="17">
        <v>0.20906523601037</v>
      </c>
      <c r="AM183" s="17">
        <v>0.28991812957506502</v>
      </c>
      <c r="AN183" s="17">
        <v>0.30841911086951102</v>
      </c>
      <c r="AO183" s="17"/>
      <c r="AP183" s="17">
        <v>0.255662443285542</v>
      </c>
      <c r="AQ183" s="17">
        <v>0.156269127550234</v>
      </c>
      <c r="AR183" s="17"/>
      <c r="AS183" s="17">
        <v>0.227582574383245</v>
      </c>
      <c r="AT183" s="17">
        <v>0.37069160858806499</v>
      </c>
      <c r="AU183" s="17">
        <v>0.21819750617886199</v>
      </c>
      <c r="AV183" s="17"/>
      <c r="AW183" s="17">
        <v>0.28154187698976002</v>
      </c>
      <c r="AX183" s="17">
        <v>0.20792770144783199</v>
      </c>
      <c r="AY183" s="17"/>
      <c r="AZ183" s="17">
        <v>0.23034740851389199</v>
      </c>
      <c r="BA183" s="17">
        <v>0.21143702378263299</v>
      </c>
      <c r="BB183" s="17"/>
      <c r="BC183" s="17">
        <v>0.187537669894253</v>
      </c>
      <c r="BD183" s="17">
        <v>0.25146909140076001</v>
      </c>
      <c r="BE183" s="17"/>
      <c r="BF183" s="17">
        <v>0.30318304727784101</v>
      </c>
      <c r="BG183" s="17">
        <v>0.174154152662546</v>
      </c>
      <c r="BH183" s="17"/>
      <c r="BI183" s="17">
        <v>0.15220709250412801</v>
      </c>
      <c r="BJ183" s="17">
        <v>0.209673259403379</v>
      </c>
      <c r="BK183" s="17">
        <v>0.24052553128797599</v>
      </c>
      <c r="BL183" s="17">
        <v>0.28553633763223801</v>
      </c>
    </row>
    <row r="184" spans="2:64" x14ac:dyDescent="0.25">
      <c r="B184" t="s">
        <v>179</v>
      </c>
      <c r="C184" s="17">
        <v>0.31238879195078401</v>
      </c>
      <c r="D184" s="17">
        <v>0.41496490764643701</v>
      </c>
      <c r="E184" s="17">
        <v>0.28024139793498198</v>
      </c>
      <c r="F184" s="17">
        <v>0.22791487641091099</v>
      </c>
      <c r="G184" s="17">
        <v>0.24618061695021401</v>
      </c>
      <c r="H184" s="17">
        <v>0.30419447132473398</v>
      </c>
      <c r="I184" s="17">
        <v>0.38322598768558203</v>
      </c>
      <c r="J184" s="17">
        <v>0.321879616402659</v>
      </c>
      <c r="K184" s="17">
        <v>0.248709444884082</v>
      </c>
      <c r="L184" s="17">
        <v>0.21727698171345</v>
      </c>
      <c r="M184" s="17">
        <v>0.215361367911553</v>
      </c>
      <c r="N184" s="17">
        <v>0.31904270996350997</v>
      </c>
      <c r="O184" s="17">
        <v>0.28382668995890697</v>
      </c>
      <c r="P184" s="17">
        <v>0.296060964267926</v>
      </c>
      <c r="Q184" s="17"/>
      <c r="R184" s="17">
        <v>8.85795518645702E-2</v>
      </c>
      <c r="S184" s="17">
        <v>0.32839020596027302</v>
      </c>
      <c r="T184" s="17">
        <v>0.37834271848731199</v>
      </c>
      <c r="U184" s="17">
        <v>0.40791593318881197</v>
      </c>
      <c r="V184" s="17"/>
      <c r="W184" s="17">
        <v>0.20572472202697201</v>
      </c>
      <c r="X184" s="17">
        <v>0.1649665549613</v>
      </c>
      <c r="Y184" s="17">
        <v>0.158839082923146</v>
      </c>
      <c r="Z184" s="17">
        <v>0.29264269352376099</v>
      </c>
      <c r="AA184" s="17">
        <v>0.26694513881377602</v>
      </c>
      <c r="AB184" s="17">
        <v>0.39557149714404399</v>
      </c>
      <c r="AC184" s="17">
        <v>0.41690919005681798</v>
      </c>
      <c r="AD184" s="17">
        <v>0.40059069687064103</v>
      </c>
      <c r="AE184" s="17">
        <v>0.43259385679652101</v>
      </c>
      <c r="AF184" s="17">
        <v>0.40761787209785499</v>
      </c>
      <c r="AG184" s="17"/>
      <c r="AH184" s="17">
        <v>0.21501863966031101</v>
      </c>
      <c r="AI184" s="17">
        <v>0.38691014479019498</v>
      </c>
      <c r="AJ184" s="17">
        <v>0.36994763412870901</v>
      </c>
      <c r="AK184" s="17">
        <v>0.245177967919155</v>
      </c>
      <c r="AL184" s="17">
        <v>0.38818644158038901</v>
      </c>
      <c r="AM184" s="17">
        <v>0.36183230169728597</v>
      </c>
      <c r="AN184" s="17">
        <v>0.30179641280241798</v>
      </c>
      <c r="AO184" s="17"/>
      <c r="AP184" s="17">
        <v>0.40363581390658299</v>
      </c>
      <c r="AQ184" s="17">
        <v>0.164346923311084</v>
      </c>
      <c r="AR184" s="17"/>
      <c r="AS184" s="17">
        <v>0.47649362093658199</v>
      </c>
      <c r="AT184" s="17">
        <v>0.44062156945201503</v>
      </c>
      <c r="AU184" s="17">
        <v>0.35382320497207498</v>
      </c>
      <c r="AV184" s="17"/>
      <c r="AW184" s="17">
        <v>0.49944772598321902</v>
      </c>
      <c r="AX184" s="17">
        <v>0.28354861645352297</v>
      </c>
      <c r="AY184" s="17"/>
      <c r="AZ184" s="17">
        <v>0.27324624604785203</v>
      </c>
      <c r="BA184" s="17">
        <v>0.33205674407432401</v>
      </c>
      <c r="BB184" s="17"/>
      <c r="BC184" s="17">
        <v>0.22673617108336599</v>
      </c>
      <c r="BD184" s="17">
        <v>0.40791593318881197</v>
      </c>
      <c r="BE184" s="17"/>
      <c r="BF184" s="17">
        <v>0.39985677029007299</v>
      </c>
      <c r="BG184" s="17">
        <v>0.26773719852629202</v>
      </c>
      <c r="BH184" s="17"/>
      <c r="BI184" s="17">
        <v>0.11033460311410601</v>
      </c>
      <c r="BJ184" s="17">
        <v>0.273287624205442</v>
      </c>
      <c r="BK184" s="17">
        <v>0.413038365956305</v>
      </c>
      <c r="BL184" s="17">
        <v>0.50755327213228996</v>
      </c>
    </row>
    <row r="185" spans="2:64" x14ac:dyDescent="0.25">
      <c r="B185" t="s">
        <v>180</v>
      </c>
      <c r="C185" s="17">
        <v>0.132544408836344</v>
      </c>
      <c r="D185" s="17">
        <v>0.114173291905627</v>
      </c>
      <c r="E185" s="17">
        <v>6.5418950803578901E-2</v>
      </c>
      <c r="F185" s="17">
        <v>0.110707409107032</v>
      </c>
      <c r="G185" s="17">
        <v>0.15584147534019599</v>
      </c>
      <c r="H185" s="17">
        <v>0.20446642174833701</v>
      </c>
      <c r="I185" s="17">
        <v>0.14070461163641201</v>
      </c>
      <c r="J185" s="17">
        <v>0.11290773876331001</v>
      </c>
      <c r="K185" s="17">
        <v>0.12043886147055299</v>
      </c>
      <c r="L185" s="17">
        <v>0.115344183758915</v>
      </c>
      <c r="M185" s="17">
        <v>0.14705704353201199</v>
      </c>
      <c r="N185" s="17">
        <v>0.1199499857881</v>
      </c>
      <c r="O185" s="17">
        <v>0.168039627649056</v>
      </c>
      <c r="P185" s="17">
        <v>0.35196951786603697</v>
      </c>
      <c r="Q185" s="17"/>
      <c r="R185" s="17">
        <v>0.18093558890053299</v>
      </c>
      <c r="S185" s="17">
        <v>0.12041468503524599</v>
      </c>
      <c r="T185" s="17">
        <v>0.156000070181081</v>
      </c>
      <c r="U185" s="17">
        <v>0.104528785947732</v>
      </c>
      <c r="V185" s="17"/>
      <c r="W185" s="17">
        <v>0.19550494459079801</v>
      </c>
      <c r="X185" s="17">
        <v>0.16782160796968201</v>
      </c>
      <c r="Y185" s="17">
        <v>0.20962791186714799</v>
      </c>
      <c r="Z185" s="17">
        <v>0.16811166635142499</v>
      </c>
      <c r="AA185" s="17">
        <v>0.18372276578244101</v>
      </c>
      <c r="AB185" s="17">
        <v>6.5246407346219906E-2</v>
      </c>
      <c r="AC185" s="17">
        <v>0.14608333957428399</v>
      </c>
      <c r="AD185" s="17">
        <v>1.4310508813030601E-2</v>
      </c>
      <c r="AE185" s="17">
        <v>8.3876122515399595E-2</v>
      </c>
      <c r="AF185" s="17">
        <v>0.10278778417555599</v>
      </c>
      <c r="AG185" s="17"/>
      <c r="AH185" s="17">
        <v>0.15036085543768499</v>
      </c>
      <c r="AI185" s="17">
        <v>8.1587368408336594E-2</v>
      </c>
      <c r="AJ185" s="17">
        <v>6.6747277038439301E-2</v>
      </c>
      <c r="AK185" s="17">
        <v>0.20082934870692201</v>
      </c>
      <c r="AL185" s="17">
        <v>0.11821440852120201</v>
      </c>
      <c r="AM185" s="17">
        <v>8.6324803500890099E-2</v>
      </c>
      <c r="AN185" s="17">
        <v>0.161983254027734</v>
      </c>
      <c r="AO185" s="17"/>
      <c r="AP185" s="17">
        <v>0.112766617156183</v>
      </c>
      <c r="AQ185" s="17">
        <v>0.16463248333061101</v>
      </c>
      <c r="AR185" s="17"/>
      <c r="AS185" s="17">
        <v>0.12633501846209</v>
      </c>
      <c r="AT185" s="17">
        <v>6.8691795666408095E-2</v>
      </c>
      <c r="AU185" s="17">
        <v>0.11243552183805799</v>
      </c>
      <c r="AV185" s="17"/>
      <c r="AW185" s="17">
        <v>9.8922954545359904E-2</v>
      </c>
      <c r="AX185" s="17">
        <v>0.137728062037623</v>
      </c>
      <c r="AY185" s="17"/>
      <c r="AZ185" s="17">
        <v>0.13146521383896501</v>
      </c>
      <c r="BA185" s="17">
        <v>0.13308667186627199</v>
      </c>
      <c r="BB185" s="17"/>
      <c r="BC185" s="17">
        <v>0.15766409204411</v>
      </c>
      <c r="BD185" s="17">
        <v>0.104528785947732</v>
      </c>
      <c r="BE185" s="17"/>
      <c r="BF185" s="17">
        <v>0.100227975633329</v>
      </c>
      <c r="BG185" s="17">
        <v>0.149041648897311</v>
      </c>
      <c r="BH185" s="17"/>
      <c r="BI185" s="17">
        <v>0.207445507224432</v>
      </c>
      <c r="BJ185" s="17">
        <v>0.11875869339951101</v>
      </c>
      <c r="BK185" s="17">
        <v>0.12513241506086301</v>
      </c>
      <c r="BL185" s="17">
        <v>5.9817686016959602E-2</v>
      </c>
    </row>
    <row r="186" spans="2:64" x14ac:dyDescent="0.25">
      <c r="B186" t="s">
        <v>181</v>
      </c>
      <c r="C186" s="17">
        <v>7.3995728763658106E-2</v>
      </c>
      <c r="D186" s="17">
        <v>5.11557426533907E-2</v>
      </c>
      <c r="E186" s="17">
        <v>0.114776401162505</v>
      </c>
      <c r="F186" s="17">
        <v>0.107706487480701</v>
      </c>
      <c r="G186" s="17">
        <v>6.1958726898302799E-2</v>
      </c>
      <c r="H186" s="17">
        <v>0.124714200760314</v>
      </c>
      <c r="I186" s="17">
        <v>0.102399377007982</v>
      </c>
      <c r="J186" s="17">
        <v>3.51345916411957E-2</v>
      </c>
      <c r="K186" s="17">
        <v>7.6417012148071797E-2</v>
      </c>
      <c r="L186" s="17">
        <v>6.7886108475937706E-2</v>
      </c>
      <c r="M186" s="17">
        <v>0.121297787724354</v>
      </c>
      <c r="N186" s="17">
        <v>6.1248665629446697E-2</v>
      </c>
      <c r="O186" s="17">
        <v>4.28466931290045E-2</v>
      </c>
      <c r="P186" s="17">
        <v>0.35196951786603697</v>
      </c>
      <c r="Q186" s="17"/>
      <c r="R186" s="17">
        <v>2.6528638249968602E-2</v>
      </c>
      <c r="S186" s="17">
        <v>7.0015523600165996E-2</v>
      </c>
      <c r="T186" s="17">
        <v>7.1399488099497005E-2</v>
      </c>
      <c r="U186" s="17">
        <v>0.101053054776476</v>
      </c>
      <c r="V186" s="17"/>
      <c r="W186" s="17">
        <v>2.8701428272568899E-2</v>
      </c>
      <c r="X186" s="17">
        <v>3.9627042728688798E-2</v>
      </c>
      <c r="Y186" s="17">
        <v>7.36697461554843E-2</v>
      </c>
      <c r="Z186" s="17">
        <v>7.6559246572782E-2</v>
      </c>
      <c r="AA186" s="17">
        <v>0.10957106518431101</v>
      </c>
      <c r="AB186" s="17">
        <v>7.4898003162141402E-2</v>
      </c>
      <c r="AC186" s="17">
        <v>9.2480671144096499E-2</v>
      </c>
      <c r="AD186" s="17">
        <v>6.6146382569537407E-2</v>
      </c>
      <c r="AE186" s="17">
        <v>0.107359452218952</v>
      </c>
      <c r="AF186" s="17">
        <v>8.5661572632095506E-2</v>
      </c>
      <c r="AG186" s="17"/>
      <c r="AH186" s="17">
        <v>5.0640900644070903E-2</v>
      </c>
      <c r="AI186" s="17">
        <v>4.0818211403902301E-2</v>
      </c>
      <c r="AJ186" s="17">
        <v>9.3862637224707501E-2</v>
      </c>
      <c r="AK186" s="17">
        <v>7.1445433413586099E-2</v>
      </c>
      <c r="AL186" s="17">
        <v>0.10745505782791</v>
      </c>
      <c r="AM186" s="17">
        <v>6.6081193093485396E-2</v>
      </c>
      <c r="AN186" s="17">
        <v>5.4632566700280598E-2</v>
      </c>
      <c r="AO186" s="17"/>
      <c r="AP186" s="17">
        <v>8.5020877204795398E-2</v>
      </c>
      <c r="AQ186" s="17">
        <v>5.61082016721254E-2</v>
      </c>
      <c r="AR186" s="17"/>
      <c r="AS186" s="17">
        <v>9.4392252342399896E-2</v>
      </c>
      <c r="AT186" s="17">
        <v>5.2746826813095997E-2</v>
      </c>
      <c r="AU186" s="17">
        <v>9.6090543580101703E-2</v>
      </c>
      <c r="AV186" s="17"/>
      <c r="AW186" s="17">
        <v>6.4092137212630296E-2</v>
      </c>
      <c r="AX186" s="17">
        <v>7.5522634280693196E-2</v>
      </c>
      <c r="AY186" s="17"/>
      <c r="AZ186" s="17">
        <v>5.7249682244046501E-2</v>
      </c>
      <c r="BA186" s="17">
        <v>8.2410113510707206E-2</v>
      </c>
      <c r="BB186" s="17"/>
      <c r="BC186" s="17">
        <v>4.9735284489634303E-2</v>
      </c>
      <c r="BD186" s="17">
        <v>0.101053054776476</v>
      </c>
      <c r="BE186" s="17"/>
      <c r="BF186" s="17">
        <v>6.8060263020710998E-2</v>
      </c>
      <c r="BG186" s="17">
        <v>7.7025729092590201E-2</v>
      </c>
      <c r="BH186" s="17"/>
      <c r="BI186" s="17">
        <v>4.7731160278601997E-2</v>
      </c>
      <c r="BJ186" s="17">
        <v>8.4878412249803498E-2</v>
      </c>
      <c r="BK186" s="17">
        <v>7.2789860852087995E-2</v>
      </c>
      <c r="BL186" s="17">
        <v>9.3275648138837902E-2</v>
      </c>
    </row>
    <row r="187" spans="2:64" x14ac:dyDescent="0.25">
      <c r="B187" t="s">
        <v>182</v>
      </c>
      <c r="C187" s="17">
        <v>0.228930109854032</v>
      </c>
      <c r="D187" s="17">
        <v>0.118992835930766</v>
      </c>
      <c r="E187" s="17">
        <v>0.27090143369459901</v>
      </c>
      <c r="F187" s="17">
        <v>0.318154530229945</v>
      </c>
      <c r="G187" s="17">
        <v>0.36844656313582702</v>
      </c>
      <c r="H187" s="17">
        <v>0.21435544259872899</v>
      </c>
      <c r="I187" s="17">
        <v>0.16030626396574299</v>
      </c>
      <c r="J187" s="17">
        <v>0.221125896396271</v>
      </c>
      <c r="K187" s="17">
        <v>0.28794003296298798</v>
      </c>
      <c r="L187" s="17">
        <v>0.38030164981746301</v>
      </c>
      <c r="M187" s="17">
        <v>0.32538615199800203</v>
      </c>
      <c r="N187" s="17">
        <v>0.233124843550647</v>
      </c>
      <c r="O187" s="17">
        <v>0.20119936921599299</v>
      </c>
      <c r="P187" s="17">
        <v>0</v>
      </c>
      <c r="Q187" s="17"/>
      <c r="R187" s="17">
        <v>0.38822789016394799</v>
      </c>
      <c r="S187" s="17">
        <v>0.319629393879868</v>
      </c>
      <c r="T187" s="17">
        <v>0.225801699074513</v>
      </c>
      <c r="U187" s="17">
        <v>0.116687085012882</v>
      </c>
      <c r="V187" s="17"/>
      <c r="W187" s="17">
        <v>0.28815510558201102</v>
      </c>
      <c r="X187" s="17">
        <v>0.45615709891112999</v>
      </c>
      <c r="Y187" s="17">
        <v>0.21423850831806801</v>
      </c>
      <c r="Z187" s="17">
        <v>0.297439877357</v>
      </c>
      <c r="AA187" s="17">
        <v>0.30556473166297499</v>
      </c>
      <c r="AB187" s="17">
        <v>0.28647429307123201</v>
      </c>
      <c r="AC187" s="17">
        <v>0.15597140199408799</v>
      </c>
      <c r="AD187" s="17">
        <v>0.24615286352304</v>
      </c>
      <c r="AE187" s="17">
        <v>0.14012736593678701</v>
      </c>
      <c r="AF187" s="17">
        <v>6.7716524459225894E-2</v>
      </c>
      <c r="AG187" s="17"/>
      <c r="AH187" s="17">
        <v>0.34226696650153798</v>
      </c>
      <c r="AI187" s="17">
        <v>0.19502286064417901</v>
      </c>
      <c r="AJ187" s="17">
        <v>0.22245056512049999</v>
      </c>
      <c r="AK187" s="17">
        <v>0.27844565797990101</v>
      </c>
      <c r="AL187" s="17">
        <v>0.15541012606249899</v>
      </c>
      <c r="AM187" s="17">
        <v>0.190805435286417</v>
      </c>
      <c r="AN187" s="17">
        <v>0.16243811993302401</v>
      </c>
      <c r="AO187" s="17"/>
      <c r="AP187" s="17">
        <v>0.12303154152507299</v>
      </c>
      <c r="AQ187" s="17">
        <v>0.40074308090400401</v>
      </c>
      <c r="AR187" s="17"/>
      <c r="AS187" s="17">
        <v>6.4750657257903202E-2</v>
      </c>
      <c r="AT187" s="17">
        <v>6.0922996955300901E-2</v>
      </c>
      <c r="AU187" s="17">
        <v>0.193220926699817</v>
      </c>
      <c r="AV187" s="17"/>
      <c r="AW187" s="17">
        <v>4.1858771072970799E-2</v>
      </c>
      <c r="AX187" s="17">
        <v>0.25777219787757299</v>
      </c>
      <c r="AY187" s="17"/>
      <c r="AZ187" s="17">
        <v>0.24731883281605699</v>
      </c>
      <c r="BA187" s="17">
        <v>0.21969032959734999</v>
      </c>
      <c r="BB187" s="17"/>
      <c r="BC187" s="17">
        <v>0.32957071447315101</v>
      </c>
      <c r="BD187" s="17">
        <v>0.116687085012882</v>
      </c>
      <c r="BE187" s="17"/>
      <c r="BF187" s="17">
        <v>0.110392165996314</v>
      </c>
      <c r="BG187" s="17">
        <v>0.289442633122591</v>
      </c>
      <c r="BH187" s="17"/>
      <c r="BI187" s="17">
        <v>0.41433335233016</v>
      </c>
      <c r="BJ187" s="17">
        <v>0.27076983583897202</v>
      </c>
      <c r="BK187" s="17">
        <v>0.13310824765525001</v>
      </c>
      <c r="BL187" s="17">
        <v>4.7520988287231801E-2</v>
      </c>
    </row>
    <row r="188" spans="2:64" x14ac:dyDescent="0.25">
      <c r="B188" t="s">
        <v>80</v>
      </c>
      <c r="C188" s="17">
        <v>3.43797505870784E-2</v>
      </c>
      <c r="D188" s="17">
        <v>1.9728834416320399E-2</v>
      </c>
      <c r="E188" s="17">
        <v>6.5418950803578901E-2</v>
      </c>
      <c r="F188" s="17">
        <v>6.2404643832189702E-2</v>
      </c>
      <c r="G188" s="17">
        <v>7.3689869233566199E-2</v>
      </c>
      <c r="H188" s="17">
        <v>4.0068814468329099E-2</v>
      </c>
      <c r="I188" s="17">
        <v>0</v>
      </c>
      <c r="J188" s="17">
        <v>4.1925078250287601E-2</v>
      </c>
      <c r="K188" s="17">
        <v>2.6550416871431601E-2</v>
      </c>
      <c r="L188" s="17">
        <v>0</v>
      </c>
      <c r="M188" s="17">
        <v>3.5181693918705098E-2</v>
      </c>
      <c r="N188" s="17">
        <v>2.66854413303198E-2</v>
      </c>
      <c r="O188" s="17">
        <v>9.1146165989118205E-2</v>
      </c>
      <c r="P188" s="17">
        <v>0</v>
      </c>
      <c r="Q188" s="17"/>
      <c r="R188" s="17">
        <v>8.6405225533116206E-2</v>
      </c>
      <c r="S188" s="17">
        <v>1.6367270920579199E-2</v>
      </c>
      <c r="T188" s="17">
        <v>1.30011183690509E-2</v>
      </c>
      <c r="U188" s="17">
        <v>1.8346049673337701E-2</v>
      </c>
      <c r="V188" s="17"/>
      <c r="W188" s="17">
        <v>7.7638919995582104E-2</v>
      </c>
      <c r="X188" s="17">
        <v>0</v>
      </c>
      <c r="Y188" s="17">
        <v>6.8956655597841199E-2</v>
      </c>
      <c r="Z188" s="17">
        <v>1.8345855693644501E-2</v>
      </c>
      <c r="AA188" s="17">
        <v>0</v>
      </c>
      <c r="AB188" s="17">
        <v>0</v>
      </c>
      <c r="AC188" s="17">
        <v>0</v>
      </c>
      <c r="AD188" s="17">
        <v>0</v>
      </c>
      <c r="AE188" s="17">
        <v>1.87309513192295E-2</v>
      </c>
      <c r="AF188" s="17">
        <v>2.48871830697188E-2</v>
      </c>
      <c r="AG188" s="17"/>
      <c r="AH188" s="17">
        <v>6.6270574650208802E-2</v>
      </c>
      <c r="AI188" s="17">
        <v>2.20794782844702E-2</v>
      </c>
      <c r="AJ188" s="17">
        <v>3.9132365010123897E-2</v>
      </c>
      <c r="AK188" s="17">
        <v>3.0272059006607999E-2</v>
      </c>
      <c r="AL188" s="17">
        <v>2.1668729997629799E-2</v>
      </c>
      <c r="AM188" s="17">
        <v>5.0381368468560101E-3</v>
      </c>
      <c r="AN188" s="17">
        <v>1.07305356670333E-2</v>
      </c>
      <c r="AO188" s="17"/>
      <c r="AP188" s="17">
        <v>1.9882706921822701E-2</v>
      </c>
      <c r="AQ188" s="17">
        <v>5.7900183231942001E-2</v>
      </c>
      <c r="AR188" s="17"/>
      <c r="AS188" s="17">
        <v>1.0445876617779499E-2</v>
      </c>
      <c r="AT188" s="17">
        <v>6.3252025251144999E-3</v>
      </c>
      <c r="AU188" s="17">
        <v>2.6232296731086201E-2</v>
      </c>
      <c r="AV188" s="17"/>
      <c r="AW188" s="17">
        <v>1.4136534196059701E-2</v>
      </c>
      <c r="AX188" s="17">
        <v>3.7500787902755399E-2</v>
      </c>
      <c r="AY188" s="17"/>
      <c r="AZ188" s="17">
        <v>6.0372616539187803E-2</v>
      </c>
      <c r="BA188" s="17">
        <v>2.1319117168714201E-2</v>
      </c>
      <c r="BB188" s="17"/>
      <c r="BC188" s="17">
        <v>4.87560680154858E-2</v>
      </c>
      <c r="BD188" s="17">
        <v>1.8346049673337701E-2</v>
      </c>
      <c r="BE188" s="17"/>
      <c r="BF188" s="17">
        <v>1.8279777781731999E-2</v>
      </c>
      <c r="BG188" s="17">
        <v>4.2598637698669402E-2</v>
      </c>
      <c r="BH188" s="17"/>
      <c r="BI188" s="17">
        <v>6.7948284548572699E-2</v>
      </c>
      <c r="BJ188" s="17">
        <v>4.2632174902892402E-2</v>
      </c>
      <c r="BK188" s="17">
        <v>1.54055791875185E-2</v>
      </c>
      <c r="BL188" s="17">
        <v>6.2960677924425402E-3</v>
      </c>
    </row>
    <row r="189" spans="2:64" x14ac:dyDescent="0.25">
      <c r="B189" t="s">
        <v>183</v>
      </c>
      <c r="C189" s="17">
        <v>0.53015000195888795</v>
      </c>
      <c r="D189" s="17">
        <v>0.69594929509389503</v>
      </c>
      <c r="E189" s="17">
        <v>0.48348426353573798</v>
      </c>
      <c r="F189" s="17">
        <v>0.40102692935013201</v>
      </c>
      <c r="G189" s="17">
        <v>0.34006336539210802</v>
      </c>
      <c r="H189" s="17">
        <v>0.41639512042429</v>
      </c>
      <c r="I189" s="17">
        <v>0.59658974738986303</v>
      </c>
      <c r="J189" s="17">
        <v>0.58890669494893499</v>
      </c>
      <c r="K189" s="17">
        <v>0.48865367654695502</v>
      </c>
      <c r="L189" s="17">
        <v>0.43646805794768401</v>
      </c>
      <c r="M189" s="17">
        <v>0.37107732282692601</v>
      </c>
      <c r="N189" s="17">
        <v>0.55899106370148599</v>
      </c>
      <c r="O189" s="17">
        <v>0.49676814401682801</v>
      </c>
      <c r="P189" s="17">
        <v>0.296060964267926</v>
      </c>
      <c r="Q189" s="17"/>
      <c r="R189" s="17">
        <v>0.31790265715243299</v>
      </c>
      <c r="S189" s="17">
        <v>0.47357312656414002</v>
      </c>
      <c r="T189" s="17">
        <v>0.53379762427585797</v>
      </c>
      <c r="U189" s="17">
        <v>0.65938502458957204</v>
      </c>
      <c r="V189" s="17"/>
      <c r="W189" s="17">
        <v>0.40999960155903897</v>
      </c>
      <c r="X189" s="17">
        <v>0.33639425039049797</v>
      </c>
      <c r="Y189" s="17">
        <v>0.433507178061458</v>
      </c>
      <c r="Z189" s="17">
        <v>0.43954335402514799</v>
      </c>
      <c r="AA189" s="17">
        <v>0.40114143737027302</v>
      </c>
      <c r="AB189" s="17">
        <v>0.57338129642040703</v>
      </c>
      <c r="AC189" s="17">
        <v>0.60546458728753105</v>
      </c>
      <c r="AD189" s="17">
        <v>0.67339024509439205</v>
      </c>
      <c r="AE189" s="17">
        <v>0.649906108009632</v>
      </c>
      <c r="AF189" s="17">
        <v>0.71894693566340395</v>
      </c>
      <c r="AG189" s="17"/>
      <c r="AH189" s="17">
        <v>0.39046070276649802</v>
      </c>
      <c r="AI189" s="17">
        <v>0.66049208125911196</v>
      </c>
      <c r="AJ189" s="17">
        <v>0.57780715560622897</v>
      </c>
      <c r="AK189" s="17">
        <v>0.419007500892984</v>
      </c>
      <c r="AL189" s="17">
        <v>0.59725167759075903</v>
      </c>
      <c r="AM189" s="17">
        <v>0.65175043127235099</v>
      </c>
      <c r="AN189" s="17">
        <v>0.610215523671928</v>
      </c>
      <c r="AO189" s="17"/>
      <c r="AP189" s="17">
        <v>0.65929825719212598</v>
      </c>
      <c r="AQ189" s="17">
        <v>0.320616050861318</v>
      </c>
      <c r="AR189" s="17"/>
      <c r="AS189" s="17">
        <v>0.70407619531982701</v>
      </c>
      <c r="AT189" s="17">
        <v>0.81131317804007996</v>
      </c>
      <c r="AU189" s="17">
        <v>0.572020711150938</v>
      </c>
      <c r="AV189" s="17"/>
      <c r="AW189" s="17">
        <v>0.78098960297297904</v>
      </c>
      <c r="AX189" s="17">
        <v>0.49147631790135499</v>
      </c>
      <c r="AY189" s="17"/>
      <c r="AZ189" s="17">
        <v>0.50359365456174399</v>
      </c>
      <c r="BA189" s="17">
        <v>0.54349376785695602</v>
      </c>
      <c r="BB189" s="17"/>
      <c r="BC189" s="17">
        <v>0.41427384097761899</v>
      </c>
      <c r="BD189" s="17">
        <v>0.65938502458957204</v>
      </c>
      <c r="BE189" s="17"/>
      <c r="BF189" s="17">
        <v>0.703039817567914</v>
      </c>
      <c r="BG189" s="17">
        <v>0.44189135118883799</v>
      </c>
      <c r="BH189" s="17"/>
      <c r="BI189" s="17">
        <v>0.26254169561823298</v>
      </c>
      <c r="BJ189" s="17">
        <v>0.482960883608821</v>
      </c>
      <c r="BK189" s="17">
        <v>0.65356389724428099</v>
      </c>
      <c r="BL189" s="17">
        <v>0.79308960976452803</v>
      </c>
    </row>
    <row r="190" spans="2:64" x14ac:dyDescent="0.25">
      <c r="B190" t="s">
        <v>184</v>
      </c>
      <c r="C190" s="17">
        <v>0.30292583861769001</v>
      </c>
      <c r="D190" s="17">
        <v>0.170148578584157</v>
      </c>
      <c r="E190" s="17">
        <v>0.385677834857104</v>
      </c>
      <c r="F190" s="17">
        <v>0.42586101771064599</v>
      </c>
      <c r="G190" s="17">
        <v>0.43040529003412997</v>
      </c>
      <c r="H190" s="17">
        <v>0.33906964335904299</v>
      </c>
      <c r="I190" s="17">
        <v>0.26270564097372501</v>
      </c>
      <c r="J190" s="17">
        <v>0.25626048803746698</v>
      </c>
      <c r="K190" s="17">
        <v>0.36435704511105999</v>
      </c>
      <c r="L190" s="17">
        <v>0.44818775829340102</v>
      </c>
      <c r="M190" s="17">
        <v>0.44668393972235698</v>
      </c>
      <c r="N190" s="17">
        <v>0.29437350918009397</v>
      </c>
      <c r="O190" s="17">
        <v>0.24404606234499801</v>
      </c>
      <c r="P190" s="17">
        <v>0.35196951786603697</v>
      </c>
      <c r="Q190" s="17"/>
      <c r="R190" s="17">
        <v>0.41475652841391702</v>
      </c>
      <c r="S190" s="17">
        <v>0.38964491748003399</v>
      </c>
      <c r="T190" s="17">
        <v>0.29720118717401101</v>
      </c>
      <c r="U190" s="17">
        <v>0.21774013978935799</v>
      </c>
      <c r="V190" s="17"/>
      <c r="W190" s="17">
        <v>0.31685653385458001</v>
      </c>
      <c r="X190" s="17">
        <v>0.49578414163981899</v>
      </c>
      <c r="Y190" s="17">
        <v>0.287908254473553</v>
      </c>
      <c r="Z190" s="17">
        <v>0.37399912392978202</v>
      </c>
      <c r="AA190" s="17">
        <v>0.41513579684728602</v>
      </c>
      <c r="AB190" s="17">
        <v>0.36137229623337302</v>
      </c>
      <c r="AC190" s="17">
        <v>0.24845207313818499</v>
      </c>
      <c r="AD190" s="17">
        <v>0.31229924609257698</v>
      </c>
      <c r="AE190" s="17">
        <v>0.247486818155739</v>
      </c>
      <c r="AF190" s="17">
        <v>0.153378097091321</v>
      </c>
      <c r="AG190" s="17"/>
      <c r="AH190" s="17">
        <v>0.39290786714560899</v>
      </c>
      <c r="AI190" s="17">
        <v>0.235841072048081</v>
      </c>
      <c r="AJ190" s="17">
        <v>0.31631320234520799</v>
      </c>
      <c r="AK190" s="17">
        <v>0.34989109139348701</v>
      </c>
      <c r="AL190" s="17">
        <v>0.26286518389040903</v>
      </c>
      <c r="AM190" s="17">
        <v>0.256886628379903</v>
      </c>
      <c r="AN190" s="17">
        <v>0.217070686633305</v>
      </c>
      <c r="AO190" s="17"/>
      <c r="AP190" s="17">
        <v>0.20805241872986899</v>
      </c>
      <c r="AQ190" s="17">
        <v>0.456851282576129</v>
      </c>
      <c r="AR190" s="17"/>
      <c r="AS190" s="17">
        <v>0.159142909600303</v>
      </c>
      <c r="AT190" s="17">
        <v>0.113669823768397</v>
      </c>
      <c r="AU190" s="17">
        <v>0.28931147027991899</v>
      </c>
      <c r="AV190" s="17"/>
      <c r="AW190" s="17">
        <v>0.105950908285601</v>
      </c>
      <c r="AX190" s="17">
        <v>0.333294832158266</v>
      </c>
      <c r="AY190" s="17"/>
      <c r="AZ190" s="17">
        <v>0.30456851506010402</v>
      </c>
      <c r="BA190" s="17">
        <v>0.302100443108058</v>
      </c>
      <c r="BB190" s="17"/>
      <c r="BC190" s="17">
        <v>0.379305998962785</v>
      </c>
      <c r="BD190" s="17">
        <v>0.21774013978935799</v>
      </c>
      <c r="BE190" s="17"/>
      <c r="BF190" s="17">
        <v>0.17845242901702499</v>
      </c>
      <c r="BG190" s="17">
        <v>0.36646836221518098</v>
      </c>
      <c r="BH190" s="17"/>
      <c r="BI190" s="17">
        <v>0.46206451260876202</v>
      </c>
      <c r="BJ190" s="17">
        <v>0.35564824808877499</v>
      </c>
      <c r="BK190" s="17">
        <v>0.205898108507338</v>
      </c>
      <c r="BL190" s="17">
        <v>0.14079663642606999</v>
      </c>
    </row>
    <row r="191" spans="2:64" x14ac:dyDescent="0.25">
      <c r="B191" t="s">
        <v>185</v>
      </c>
      <c r="C191" s="17">
        <v>0.22722416334119799</v>
      </c>
      <c r="D191" s="17">
        <v>0.52580071650973903</v>
      </c>
      <c r="E191" s="17">
        <v>9.7806428678633497E-2</v>
      </c>
      <c r="F191" s="17">
        <v>-2.4834088360514199E-2</v>
      </c>
      <c r="G191" s="17">
        <v>-9.03419246420223E-2</v>
      </c>
      <c r="H191" s="17">
        <v>7.7325477065247103E-2</v>
      </c>
      <c r="I191" s="17">
        <v>0.33388410641613803</v>
      </c>
      <c r="J191" s="17">
        <v>0.33264620691146801</v>
      </c>
      <c r="K191" s="17">
        <v>0.12429663143589501</v>
      </c>
      <c r="L191" s="17">
        <v>-1.1719700345717499E-2</v>
      </c>
      <c r="M191" s="17">
        <v>-7.5606616895430495E-2</v>
      </c>
      <c r="N191" s="17">
        <v>0.26461755452139202</v>
      </c>
      <c r="O191" s="17">
        <v>0.25272208167183002</v>
      </c>
      <c r="P191" s="17">
        <v>-5.5908553598111602E-2</v>
      </c>
      <c r="Q191" s="17"/>
      <c r="R191" s="17">
        <v>-9.6853871261483704E-2</v>
      </c>
      <c r="S191" s="17">
        <v>8.3928209084106295E-2</v>
      </c>
      <c r="T191" s="17">
        <v>0.236596437101847</v>
      </c>
      <c r="U191" s="17">
        <v>0.44164488480021402</v>
      </c>
      <c r="V191" s="17"/>
      <c r="W191" s="17">
        <v>9.3143067704459098E-2</v>
      </c>
      <c r="X191" s="17">
        <v>-0.15938989124932099</v>
      </c>
      <c r="Y191" s="17">
        <v>0.14559892358790599</v>
      </c>
      <c r="Z191" s="17">
        <v>6.5544230095366904E-2</v>
      </c>
      <c r="AA191" s="17">
        <v>-1.3994359477013199E-2</v>
      </c>
      <c r="AB191" s="17">
        <v>0.212009000187035</v>
      </c>
      <c r="AC191" s="17">
        <v>0.35701251414934698</v>
      </c>
      <c r="AD191" s="17">
        <v>0.36109099900181502</v>
      </c>
      <c r="AE191" s="17">
        <v>0.40241928985389402</v>
      </c>
      <c r="AF191" s="17">
        <v>0.56556883857208196</v>
      </c>
      <c r="AG191" s="17"/>
      <c r="AH191" s="17">
        <v>-2.44716437911063E-3</v>
      </c>
      <c r="AI191" s="17">
        <v>0.42465100921102999</v>
      </c>
      <c r="AJ191" s="17">
        <v>0.26149395326102098</v>
      </c>
      <c r="AK191" s="17">
        <v>6.9116409499496906E-2</v>
      </c>
      <c r="AL191" s="17">
        <v>0.33438649370035001</v>
      </c>
      <c r="AM191" s="17">
        <v>0.39486380289244799</v>
      </c>
      <c r="AN191" s="17">
        <v>0.39314483703862402</v>
      </c>
      <c r="AO191" s="17"/>
      <c r="AP191" s="17">
        <v>0.45124583846225702</v>
      </c>
      <c r="AQ191" s="17">
        <v>-0.136235231714811</v>
      </c>
      <c r="AR191" s="17"/>
      <c r="AS191" s="17">
        <v>0.54493328571952404</v>
      </c>
      <c r="AT191" s="17">
        <v>0.697643354271684</v>
      </c>
      <c r="AU191" s="17">
        <v>0.28270924087101901</v>
      </c>
      <c r="AV191" s="17"/>
      <c r="AW191" s="17">
        <v>0.67503869468737798</v>
      </c>
      <c r="AX191" s="17">
        <v>0.15818148574308899</v>
      </c>
      <c r="AY191" s="17"/>
      <c r="AZ191" s="17">
        <v>0.19902513950164</v>
      </c>
      <c r="BA191" s="17">
        <v>0.24139332474889899</v>
      </c>
      <c r="BB191" s="17"/>
      <c r="BC191" s="17">
        <v>3.4967842014833703E-2</v>
      </c>
      <c r="BD191" s="17">
        <v>0.44164488480021402</v>
      </c>
      <c r="BE191" s="17"/>
      <c r="BF191" s="17">
        <v>0.52458738855088904</v>
      </c>
      <c r="BG191" s="17">
        <v>7.5422988973656499E-2</v>
      </c>
      <c r="BH191" s="17"/>
      <c r="BI191" s="17">
        <v>-0.19952281699052801</v>
      </c>
      <c r="BJ191" s="17">
        <v>0.12731263552004601</v>
      </c>
      <c r="BK191" s="17">
        <v>0.44766578873694302</v>
      </c>
      <c r="BL191" s="17">
        <v>0.65229297333845904</v>
      </c>
    </row>
    <row r="192" spans="2:64" x14ac:dyDescent="0.25">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row>
    <row r="193" spans="2:64" x14ac:dyDescent="0.25">
      <c r="B193" s="6" t="s">
        <v>197</v>
      </c>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row>
    <row r="194" spans="2:64" x14ac:dyDescent="0.25">
      <c r="B194" s="24" t="s">
        <v>82</v>
      </c>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row>
    <row r="195" spans="2:64" x14ac:dyDescent="0.25">
      <c r="B195" t="s">
        <v>193</v>
      </c>
      <c r="C195" s="17">
        <v>0.59289209902952</v>
      </c>
      <c r="D195" s="17">
        <v>0.68648802878660597</v>
      </c>
      <c r="E195" s="17">
        <v>0.46267636719133098</v>
      </c>
      <c r="F195" s="17">
        <v>0.51370070586792205</v>
      </c>
      <c r="G195" s="17">
        <v>0.58038119420669398</v>
      </c>
      <c r="H195" s="17">
        <v>0.607605677398671</v>
      </c>
      <c r="I195" s="17">
        <v>0.67524743898352602</v>
      </c>
      <c r="J195" s="17">
        <v>0.557524085227601</v>
      </c>
      <c r="K195" s="17">
        <v>0.55108626646839098</v>
      </c>
      <c r="L195" s="17">
        <v>0.56545787776002798</v>
      </c>
      <c r="M195" s="17">
        <v>0.46561989615209298</v>
      </c>
      <c r="N195" s="17">
        <v>0.59740312633090897</v>
      </c>
      <c r="O195" s="17">
        <v>0.55138173766611798</v>
      </c>
      <c r="P195" s="17">
        <v>0.64803048213396297</v>
      </c>
      <c r="Q195" s="17"/>
      <c r="R195" s="17">
        <v>0.36605159448860097</v>
      </c>
      <c r="S195" s="17">
        <v>0.53508775524819396</v>
      </c>
      <c r="T195" s="17">
        <v>0.62666014290712602</v>
      </c>
      <c r="U195" s="17">
        <v>0.72215009655072804</v>
      </c>
      <c r="V195" s="17"/>
      <c r="W195" s="17">
        <v>0.41902292357068499</v>
      </c>
      <c r="X195" s="17">
        <v>0.444906351230758</v>
      </c>
      <c r="Y195" s="17">
        <v>0.53202872977261195</v>
      </c>
      <c r="Z195" s="17">
        <v>0.51817781129317497</v>
      </c>
      <c r="AA195" s="17">
        <v>0.64212586179955</v>
      </c>
      <c r="AB195" s="17">
        <v>0.59524917287401002</v>
      </c>
      <c r="AC195" s="17">
        <v>0.59524381655630398</v>
      </c>
      <c r="AD195" s="17">
        <v>0.75202633700335597</v>
      </c>
      <c r="AE195" s="17">
        <v>0.82572485193303002</v>
      </c>
      <c r="AF195" s="17">
        <v>0.73187529426929598</v>
      </c>
      <c r="AG195" s="17"/>
      <c r="AH195" s="17">
        <v>0.444983949249043</v>
      </c>
      <c r="AI195" s="17">
        <v>0.58248648850401896</v>
      </c>
      <c r="AJ195" s="17">
        <v>0.65216532599733801</v>
      </c>
      <c r="AK195" s="17">
        <v>0.518139386253468</v>
      </c>
      <c r="AL195" s="17">
        <v>0.64702466143134896</v>
      </c>
      <c r="AM195" s="17">
        <v>0.73229354461459695</v>
      </c>
      <c r="AN195" s="17">
        <v>0.68922805692291</v>
      </c>
      <c r="AO195" s="17"/>
      <c r="AP195" s="17">
        <v>0.69306554179464497</v>
      </c>
      <c r="AQ195" s="17">
        <v>0.43036774111453302</v>
      </c>
      <c r="AR195" s="17"/>
      <c r="AS195" s="17">
        <v>0.68930749964669102</v>
      </c>
      <c r="AT195" s="17">
        <v>0.77002038075204504</v>
      </c>
      <c r="AU195" s="17">
        <v>0.66886489917943004</v>
      </c>
      <c r="AV195" s="17"/>
      <c r="AW195" s="17">
        <v>0.71693800669184005</v>
      </c>
      <c r="AX195" s="17">
        <v>0.57376707960607998</v>
      </c>
      <c r="AY195" s="17"/>
      <c r="AZ195" s="17">
        <v>0.51860039198204499</v>
      </c>
      <c r="BA195" s="17">
        <v>0.63022144753457898</v>
      </c>
      <c r="BB195" s="17"/>
      <c r="BC195" s="17">
        <v>0.47699533804324701</v>
      </c>
      <c r="BD195" s="17">
        <v>0.72215009655072804</v>
      </c>
      <c r="BE195" s="17"/>
      <c r="BF195" s="17">
        <v>0.73430071735415203</v>
      </c>
      <c r="BG195" s="17">
        <v>0.52070430811410495</v>
      </c>
      <c r="BH195" s="17"/>
      <c r="BI195" s="17">
        <v>0.33058495607444399</v>
      </c>
      <c r="BJ195" s="17">
        <v>0.53988842742759502</v>
      </c>
      <c r="BK195" s="17">
        <v>0.73184064853249897</v>
      </c>
      <c r="BL195" s="17">
        <v>0.81920783835179201</v>
      </c>
    </row>
    <row r="196" spans="2:64" x14ac:dyDescent="0.25">
      <c r="B196" t="s">
        <v>194</v>
      </c>
      <c r="C196" s="17">
        <v>0.28209641857684098</v>
      </c>
      <c r="D196" s="17">
        <v>0.25405054621651102</v>
      </c>
      <c r="E196" s="17">
        <v>0.19059930013828799</v>
      </c>
      <c r="F196" s="17">
        <v>0.335254973588692</v>
      </c>
      <c r="G196" s="17">
        <v>0.27810463849380501</v>
      </c>
      <c r="H196" s="17">
        <v>0.29761687521119501</v>
      </c>
      <c r="I196" s="17">
        <v>0.274434570475936</v>
      </c>
      <c r="J196" s="17">
        <v>0.244188548461202</v>
      </c>
      <c r="K196" s="17">
        <v>0.36603024990070498</v>
      </c>
      <c r="L196" s="17">
        <v>0.29126605270767802</v>
      </c>
      <c r="M196" s="17">
        <v>0.32436318189112201</v>
      </c>
      <c r="N196" s="17">
        <v>0.27081447239573703</v>
      </c>
      <c r="O196" s="17">
        <v>0.31036554547887102</v>
      </c>
      <c r="P196" s="17">
        <v>0</v>
      </c>
      <c r="Q196" s="17"/>
      <c r="R196" s="17">
        <v>0.31456493103479199</v>
      </c>
      <c r="S196" s="17">
        <v>0.38441441061333498</v>
      </c>
      <c r="T196" s="17">
        <v>0.30137513299742102</v>
      </c>
      <c r="U196" s="17">
        <v>0.227191706748816</v>
      </c>
      <c r="V196" s="17"/>
      <c r="W196" s="17">
        <v>0.286270918277585</v>
      </c>
      <c r="X196" s="17">
        <v>0.34037859034677198</v>
      </c>
      <c r="Y196" s="17">
        <v>0.29964022768903298</v>
      </c>
      <c r="Z196" s="17">
        <v>0.36374113735098101</v>
      </c>
      <c r="AA196" s="17">
        <v>0.30665439200493899</v>
      </c>
      <c r="AB196" s="17">
        <v>0.26455199550085701</v>
      </c>
      <c r="AC196" s="17">
        <v>0.38986930011251802</v>
      </c>
      <c r="AD196" s="17">
        <v>0.23628399049138599</v>
      </c>
      <c r="AE196" s="17">
        <v>0.15554419674774</v>
      </c>
      <c r="AF196" s="17">
        <v>0.226309926425074</v>
      </c>
      <c r="AG196" s="17"/>
      <c r="AH196" s="17">
        <v>0.348924531041446</v>
      </c>
      <c r="AI196" s="17">
        <v>0.29091412531461602</v>
      </c>
      <c r="AJ196" s="17">
        <v>0.214244903242469</v>
      </c>
      <c r="AK196" s="17">
        <v>0.31542307934879199</v>
      </c>
      <c r="AL196" s="17">
        <v>0.279646214600976</v>
      </c>
      <c r="AM196" s="17">
        <v>0.23442544067111901</v>
      </c>
      <c r="AN196" s="17">
        <v>0.234680054808903</v>
      </c>
      <c r="AO196" s="17"/>
      <c r="AP196" s="17">
        <v>0.26021496513267101</v>
      </c>
      <c r="AQ196" s="17">
        <v>0.31759753616944397</v>
      </c>
      <c r="AR196" s="17"/>
      <c r="AS196" s="17">
        <v>0.26137292574609799</v>
      </c>
      <c r="AT196" s="17">
        <v>0.204016117548144</v>
      </c>
      <c r="AU196" s="17">
        <v>0.280814449943523</v>
      </c>
      <c r="AV196" s="17"/>
      <c r="AW196" s="17">
        <v>0.25059710805840701</v>
      </c>
      <c r="AX196" s="17">
        <v>0.28695288612859599</v>
      </c>
      <c r="AY196" s="17"/>
      <c r="AZ196" s="17">
        <v>0.31126523464813</v>
      </c>
      <c r="BA196" s="17">
        <v>0.26743996573871598</v>
      </c>
      <c r="BB196" s="17"/>
      <c r="BC196" s="17">
        <v>0.33132569943978202</v>
      </c>
      <c r="BD196" s="17">
        <v>0.227191706748816</v>
      </c>
      <c r="BE196" s="17"/>
      <c r="BF196" s="17">
        <v>0.22799157412090101</v>
      </c>
      <c r="BG196" s="17">
        <v>0.30971644093028899</v>
      </c>
      <c r="BH196" s="17"/>
      <c r="BI196" s="17">
        <v>0.32898059026587501</v>
      </c>
      <c r="BJ196" s="17">
        <v>0.36035047693977601</v>
      </c>
      <c r="BK196" s="17">
        <v>0.226433197851896</v>
      </c>
      <c r="BL196" s="17">
        <v>0.16718746520878</v>
      </c>
    </row>
    <row r="197" spans="2:64" x14ac:dyDescent="0.25">
      <c r="B197" t="s">
        <v>195</v>
      </c>
      <c r="C197" s="17">
        <v>0.103815162266763</v>
      </c>
      <c r="D197" s="17">
        <v>4.3237489077215599E-2</v>
      </c>
      <c r="E197" s="17">
        <v>0.215886431063224</v>
      </c>
      <c r="F197" s="17">
        <v>0.15104432054338501</v>
      </c>
      <c r="G197" s="17">
        <v>0.10466923268271799</v>
      </c>
      <c r="H197" s="17">
        <v>8.3547442693409205E-2</v>
      </c>
      <c r="I197" s="17">
        <v>5.0317990540537698E-2</v>
      </c>
      <c r="J197" s="17">
        <v>0.146615375943244</v>
      </c>
      <c r="K197" s="17">
        <v>6.4105794711080202E-2</v>
      </c>
      <c r="L197" s="17">
        <v>0.11731410128821999</v>
      </c>
      <c r="M197" s="17">
        <v>0.19790127834997101</v>
      </c>
      <c r="N197" s="17">
        <v>0.11801226570139101</v>
      </c>
      <c r="O197" s="17">
        <v>0.126731657117093</v>
      </c>
      <c r="P197" s="17">
        <v>0</v>
      </c>
      <c r="Q197" s="17"/>
      <c r="R197" s="17">
        <v>0.27803384627745897</v>
      </c>
      <c r="S197" s="17">
        <v>7.22770288193363E-2</v>
      </c>
      <c r="T197" s="17">
        <v>5.3601262451252803E-2</v>
      </c>
      <c r="U197" s="17">
        <v>3.5225915325154802E-2</v>
      </c>
      <c r="V197" s="17"/>
      <c r="W197" s="17">
        <v>0.26408637707905003</v>
      </c>
      <c r="X197" s="17">
        <v>0.19753868437548699</v>
      </c>
      <c r="Y197" s="17">
        <v>0.145676149864853</v>
      </c>
      <c r="Z197" s="17">
        <v>0.103466445789544</v>
      </c>
      <c r="AA197" s="17">
        <v>5.1219746195511902E-2</v>
      </c>
      <c r="AB197" s="17">
        <v>9.9354902729479194E-2</v>
      </c>
      <c r="AC197" s="17">
        <v>0</v>
      </c>
      <c r="AD197" s="17">
        <v>1.16896725052583E-2</v>
      </c>
      <c r="AE197" s="17">
        <v>1.87309513192295E-2</v>
      </c>
      <c r="AF197" s="17">
        <v>3.3188726899343803E-2</v>
      </c>
      <c r="AG197" s="17"/>
      <c r="AH197" s="17">
        <v>0.19046119590921001</v>
      </c>
      <c r="AI197" s="17">
        <v>8.1331130632375695E-2</v>
      </c>
      <c r="AJ197" s="17">
        <v>0.13358977076019299</v>
      </c>
      <c r="AK197" s="17">
        <v>0.127573526448342</v>
      </c>
      <c r="AL197" s="17">
        <v>7.3329123967674298E-2</v>
      </c>
      <c r="AM197" s="17">
        <v>2.7908132552865499E-2</v>
      </c>
      <c r="AN197" s="17">
        <v>6.5402286315380295E-2</v>
      </c>
      <c r="AO197" s="17"/>
      <c r="AP197" s="17">
        <v>3.3474055675392897E-2</v>
      </c>
      <c r="AQ197" s="17">
        <v>0.217938655162947</v>
      </c>
      <c r="AR197" s="17"/>
      <c r="AS197" s="17">
        <v>3.3862457925006799E-2</v>
      </c>
      <c r="AT197" s="17">
        <v>1.8907867637900901E-2</v>
      </c>
      <c r="AU197" s="17">
        <v>3.8800563462035698E-2</v>
      </c>
      <c r="AV197" s="17"/>
      <c r="AW197" s="17">
        <v>1.9451056756121399E-2</v>
      </c>
      <c r="AX197" s="17">
        <v>0.116822162553498</v>
      </c>
      <c r="AY197" s="17"/>
      <c r="AZ197" s="17">
        <v>0.15020438147991899</v>
      </c>
      <c r="BA197" s="17">
        <v>8.0505974744946099E-2</v>
      </c>
      <c r="BB197" s="17"/>
      <c r="BC197" s="17">
        <v>0.165314425070333</v>
      </c>
      <c r="BD197" s="17">
        <v>3.5225915325154802E-2</v>
      </c>
      <c r="BE197" s="17"/>
      <c r="BF197" s="17">
        <v>2.9847454290493101E-2</v>
      </c>
      <c r="BG197" s="17">
        <v>0.14157499261617901</v>
      </c>
      <c r="BH197" s="17"/>
      <c r="BI197" s="17">
        <v>0.29346138179381198</v>
      </c>
      <c r="BJ197" s="17">
        <v>7.2259608533333103E-2</v>
      </c>
      <c r="BK197" s="17">
        <v>3.5300171126856503E-2</v>
      </c>
      <c r="BL197" s="17">
        <v>1.3604696439428E-2</v>
      </c>
    </row>
    <row r="198" spans="2:64" x14ac:dyDescent="0.25">
      <c r="B198" t="s">
        <v>80</v>
      </c>
      <c r="C198" s="17">
        <v>2.11963201268759E-2</v>
      </c>
      <c r="D198" s="17">
        <v>1.6223935919667799E-2</v>
      </c>
      <c r="E198" s="17">
        <v>0.130837901607158</v>
      </c>
      <c r="F198" s="17">
        <v>0</v>
      </c>
      <c r="G198" s="17">
        <v>3.68449346167831E-2</v>
      </c>
      <c r="H198" s="17">
        <v>1.1230004696724799E-2</v>
      </c>
      <c r="I198" s="17">
        <v>0</v>
      </c>
      <c r="J198" s="17">
        <v>5.1671990367952898E-2</v>
      </c>
      <c r="K198" s="17">
        <v>1.8777688919824301E-2</v>
      </c>
      <c r="L198" s="17">
        <v>2.59619682440731E-2</v>
      </c>
      <c r="M198" s="17">
        <v>1.2115643606815E-2</v>
      </c>
      <c r="N198" s="17">
        <v>1.3770135571963301E-2</v>
      </c>
      <c r="O198" s="17">
        <v>1.15210597379176E-2</v>
      </c>
      <c r="P198" s="17">
        <v>0.35196951786603697</v>
      </c>
      <c r="Q198" s="17"/>
      <c r="R198" s="17">
        <v>4.1349628199147899E-2</v>
      </c>
      <c r="S198" s="17">
        <v>8.2208053191349592E-3</v>
      </c>
      <c r="T198" s="17">
        <v>1.83634616442006E-2</v>
      </c>
      <c r="U198" s="17">
        <v>1.54322813753014E-2</v>
      </c>
      <c r="V198" s="17"/>
      <c r="W198" s="17">
        <v>3.0619781072679399E-2</v>
      </c>
      <c r="X198" s="17">
        <v>1.7176374046983099E-2</v>
      </c>
      <c r="Y198" s="17">
        <v>2.2654892673502101E-2</v>
      </c>
      <c r="Z198" s="17">
        <v>1.4614605566300299E-2</v>
      </c>
      <c r="AA198" s="17">
        <v>0</v>
      </c>
      <c r="AB198" s="17">
        <v>4.0843928895653699E-2</v>
      </c>
      <c r="AC198" s="17">
        <v>1.4886883331178101E-2</v>
      </c>
      <c r="AD198" s="17">
        <v>0</v>
      </c>
      <c r="AE198" s="17">
        <v>0</v>
      </c>
      <c r="AF198" s="17">
        <v>8.6260524062867407E-3</v>
      </c>
      <c r="AG198" s="17"/>
      <c r="AH198" s="17">
        <v>1.56303238003004E-2</v>
      </c>
      <c r="AI198" s="17">
        <v>4.5268255548989299E-2</v>
      </c>
      <c r="AJ198" s="17">
        <v>0</v>
      </c>
      <c r="AK198" s="17">
        <v>3.8864007949398302E-2</v>
      </c>
      <c r="AL198" s="17">
        <v>0</v>
      </c>
      <c r="AM198" s="17">
        <v>5.3728821614188503E-3</v>
      </c>
      <c r="AN198" s="17">
        <v>1.0689601952807199E-2</v>
      </c>
      <c r="AO198" s="17"/>
      <c r="AP198" s="17">
        <v>1.3245437397292E-2</v>
      </c>
      <c r="AQ198" s="17">
        <v>3.4096067553075697E-2</v>
      </c>
      <c r="AR198" s="17"/>
      <c r="AS198" s="17">
        <v>1.54571166822041E-2</v>
      </c>
      <c r="AT198" s="17">
        <v>7.0556340619105304E-3</v>
      </c>
      <c r="AU198" s="17">
        <v>1.1520087415010901E-2</v>
      </c>
      <c r="AV198" s="17"/>
      <c r="AW198" s="17">
        <v>1.3013828493631601E-2</v>
      </c>
      <c r="AX198" s="17">
        <v>2.24578717118257E-2</v>
      </c>
      <c r="AY198" s="17"/>
      <c r="AZ198" s="17">
        <v>1.9929991889905699E-2</v>
      </c>
      <c r="BA198" s="17">
        <v>2.1832611981758902E-2</v>
      </c>
      <c r="BB198" s="17"/>
      <c r="BC198" s="17">
        <v>2.63645374466378E-2</v>
      </c>
      <c r="BD198" s="17">
        <v>1.54322813753014E-2</v>
      </c>
      <c r="BE198" s="17"/>
      <c r="BF198" s="17">
        <v>7.8602542344541095E-3</v>
      </c>
      <c r="BG198" s="17">
        <v>2.8004258339427199E-2</v>
      </c>
      <c r="BH198" s="17"/>
      <c r="BI198" s="17">
        <v>4.6973071865868299E-2</v>
      </c>
      <c r="BJ198" s="17">
        <v>2.7501487099296E-2</v>
      </c>
      <c r="BK198" s="17">
        <v>6.4259824887488298E-3</v>
      </c>
      <c r="BL198" s="17">
        <v>0</v>
      </c>
    </row>
    <row r="199" spans="2:64" x14ac:dyDescent="0.25">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row>
    <row r="200" spans="2:64" x14ac:dyDescent="0.25">
      <c r="B200" s="6" t="s">
        <v>198</v>
      </c>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row>
    <row r="201" spans="2:64" x14ac:dyDescent="0.25">
      <c r="B201" s="24" t="s">
        <v>82</v>
      </c>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row>
    <row r="202" spans="2:64" x14ac:dyDescent="0.25">
      <c r="B202" t="s">
        <v>193</v>
      </c>
      <c r="C202" s="17">
        <v>0.35479638252367701</v>
      </c>
      <c r="D202" s="17">
        <v>0.42468296177201598</v>
      </c>
      <c r="E202" s="17">
        <v>0.35830391420102897</v>
      </c>
      <c r="F202" s="17">
        <v>0.29791898377866899</v>
      </c>
      <c r="G202" s="17">
        <v>0.21287928916530599</v>
      </c>
      <c r="H202" s="17">
        <v>0.39656065068900098</v>
      </c>
      <c r="I202" s="17">
        <v>0.35910647445591198</v>
      </c>
      <c r="J202" s="17">
        <v>0.34119028654772798</v>
      </c>
      <c r="K202" s="17">
        <v>0.23472502265744599</v>
      </c>
      <c r="L202" s="17">
        <v>0.28087761722669302</v>
      </c>
      <c r="M202" s="17">
        <v>0.24659536950242</v>
      </c>
      <c r="N202" s="17">
        <v>0.39577251455780099</v>
      </c>
      <c r="O202" s="17">
        <v>0.41768426412680398</v>
      </c>
      <c r="P202" s="17">
        <v>0</v>
      </c>
      <c r="Q202" s="17"/>
      <c r="R202" s="17">
        <v>0.20564126210310599</v>
      </c>
      <c r="S202" s="17">
        <v>0.30033188088554702</v>
      </c>
      <c r="T202" s="17">
        <v>0.34602766641452198</v>
      </c>
      <c r="U202" s="17">
        <v>0.45333672188066299</v>
      </c>
      <c r="V202" s="17"/>
      <c r="W202" s="17">
        <v>0.230902062069124</v>
      </c>
      <c r="X202" s="17">
        <v>0.28393631589055501</v>
      </c>
      <c r="Y202" s="17">
        <v>0.25479680461214999</v>
      </c>
      <c r="Z202" s="17">
        <v>0.39473694275911297</v>
      </c>
      <c r="AA202" s="17">
        <v>0.35610695134483</v>
      </c>
      <c r="AB202" s="17">
        <v>0.25942529904501699</v>
      </c>
      <c r="AC202" s="17">
        <v>0.42612995183368002</v>
      </c>
      <c r="AD202" s="17">
        <v>0.47324993173315999</v>
      </c>
      <c r="AE202" s="17">
        <v>0.40443515505976602</v>
      </c>
      <c r="AF202" s="17">
        <v>0.50099446024225402</v>
      </c>
      <c r="AG202" s="17"/>
      <c r="AH202" s="17">
        <v>0.30933402725970599</v>
      </c>
      <c r="AI202" s="17">
        <v>0.30469876535949703</v>
      </c>
      <c r="AJ202" s="17">
        <v>0.39738785212794803</v>
      </c>
      <c r="AK202" s="17">
        <v>0.27253660991266898</v>
      </c>
      <c r="AL202" s="17">
        <v>0.39669995967337901</v>
      </c>
      <c r="AM202" s="17">
        <v>0.43606868540711502</v>
      </c>
      <c r="AN202" s="17">
        <v>0.49182773266927599</v>
      </c>
      <c r="AO202" s="17"/>
      <c r="AP202" s="17">
        <v>0.44409638589699102</v>
      </c>
      <c r="AQ202" s="17">
        <v>0.20991341444915901</v>
      </c>
      <c r="AR202" s="17"/>
      <c r="AS202" s="17">
        <v>0.47286114819620201</v>
      </c>
      <c r="AT202" s="17">
        <v>0.53149707566887505</v>
      </c>
      <c r="AU202" s="17">
        <v>0.40173225780780297</v>
      </c>
      <c r="AV202" s="17"/>
      <c r="AW202" s="17">
        <v>0.53428393508665895</v>
      </c>
      <c r="AX202" s="17">
        <v>0.32712353951157802</v>
      </c>
      <c r="AY202" s="17"/>
      <c r="AZ202" s="17">
        <v>0.348540736616478</v>
      </c>
      <c r="BA202" s="17">
        <v>0.35793965645659098</v>
      </c>
      <c r="BB202" s="17"/>
      <c r="BC202" s="17">
        <v>0.26644203403480199</v>
      </c>
      <c r="BD202" s="17">
        <v>0.45333672188066299</v>
      </c>
      <c r="BE202" s="17"/>
      <c r="BF202" s="17">
        <v>0.50489967951389403</v>
      </c>
      <c r="BG202" s="17">
        <v>0.278170038618888</v>
      </c>
      <c r="BH202" s="17"/>
      <c r="BI202" s="17">
        <v>0.17729106323306501</v>
      </c>
      <c r="BJ202" s="17">
        <v>0.25604899352879701</v>
      </c>
      <c r="BK202" s="17">
        <v>0.463743397196132</v>
      </c>
      <c r="BL202" s="17">
        <v>0.59641537764012797</v>
      </c>
    </row>
    <row r="203" spans="2:64" x14ac:dyDescent="0.25">
      <c r="B203" t="s">
        <v>194</v>
      </c>
      <c r="C203" s="17">
        <v>0.37432069003322499</v>
      </c>
      <c r="D203" s="17">
        <v>0.429035727391748</v>
      </c>
      <c r="E203" s="17">
        <v>0.305375701300793</v>
      </c>
      <c r="F203" s="17">
        <v>0.39882599627772097</v>
      </c>
      <c r="G203" s="17">
        <v>0.34266231412954401</v>
      </c>
      <c r="H203" s="17">
        <v>0.37578507210512802</v>
      </c>
      <c r="I203" s="17">
        <v>0.42878858841235201</v>
      </c>
      <c r="J203" s="17">
        <v>0.32245105083409098</v>
      </c>
      <c r="K203" s="17">
        <v>0.35558982644023801</v>
      </c>
      <c r="L203" s="17">
        <v>0.306742000004605</v>
      </c>
      <c r="M203" s="17">
        <v>0.42532527300381001</v>
      </c>
      <c r="N203" s="17">
        <v>0.35387291901081303</v>
      </c>
      <c r="O203" s="17">
        <v>0.299360896423772</v>
      </c>
      <c r="P203" s="17">
        <v>0.64803048213396297</v>
      </c>
      <c r="Q203" s="17"/>
      <c r="R203" s="17">
        <v>0.23534393917715099</v>
      </c>
      <c r="S203" s="17">
        <v>0.39362069876414102</v>
      </c>
      <c r="T203" s="17">
        <v>0.47376278604824001</v>
      </c>
      <c r="U203" s="17">
        <v>0.41496447501235001</v>
      </c>
      <c r="V203" s="17"/>
      <c r="W203" s="17">
        <v>0.25083394946652099</v>
      </c>
      <c r="X203" s="17">
        <v>0.29112686073793798</v>
      </c>
      <c r="Y203" s="17">
        <v>0.30372747236507702</v>
      </c>
      <c r="Z203" s="17">
        <v>0.40390795396446999</v>
      </c>
      <c r="AA203" s="17">
        <v>0.44419135338186599</v>
      </c>
      <c r="AB203" s="17">
        <v>0.44831573975751998</v>
      </c>
      <c r="AC203" s="17">
        <v>0.446174480319741</v>
      </c>
      <c r="AD203" s="17">
        <v>0.41264193464819299</v>
      </c>
      <c r="AE203" s="17">
        <v>0.52850291239288105</v>
      </c>
      <c r="AF203" s="17">
        <v>0.36948085394006802</v>
      </c>
      <c r="AG203" s="17"/>
      <c r="AH203" s="17">
        <v>0.28437905132452401</v>
      </c>
      <c r="AI203" s="17">
        <v>0.47038834314797001</v>
      </c>
      <c r="AJ203" s="17">
        <v>0.33170376177308097</v>
      </c>
      <c r="AK203" s="17">
        <v>0.35616025214327401</v>
      </c>
      <c r="AL203" s="17">
        <v>0.43611291350058601</v>
      </c>
      <c r="AM203" s="17">
        <v>0.40618498091688199</v>
      </c>
      <c r="AN203" s="17">
        <v>0.35592657257761301</v>
      </c>
      <c r="AO203" s="17"/>
      <c r="AP203" s="17">
        <v>0.41447594341362398</v>
      </c>
      <c r="AQ203" s="17">
        <v>0.309171618658443</v>
      </c>
      <c r="AR203" s="17"/>
      <c r="AS203" s="17">
        <v>0.397511682282565</v>
      </c>
      <c r="AT203" s="17">
        <v>0.40069366641753701</v>
      </c>
      <c r="AU203" s="17">
        <v>0.43221907961349398</v>
      </c>
      <c r="AV203" s="17"/>
      <c r="AW203" s="17">
        <v>0.38448777613025098</v>
      </c>
      <c r="AX203" s="17">
        <v>0.37275315973134099</v>
      </c>
      <c r="AY203" s="17"/>
      <c r="AZ203" s="17">
        <v>0.31923959233842297</v>
      </c>
      <c r="BA203" s="17">
        <v>0.40199728508812899</v>
      </c>
      <c r="BB203" s="17"/>
      <c r="BC203" s="17">
        <v>0.337878201957932</v>
      </c>
      <c r="BD203" s="17">
        <v>0.41496447501235001</v>
      </c>
      <c r="BE203" s="17"/>
      <c r="BF203" s="17">
        <v>0.36718359243182402</v>
      </c>
      <c r="BG203" s="17">
        <v>0.377964112304774</v>
      </c>
      <c r="BH203" s="17"/>
      <c r="BI203" s="17">
        <v>0.23977861653081001</v>
      </c>
      <c r="BJ203" s="17">
        <v>0.42597823635259802</v>
      </c>
      <c r="BK203" s="17">
        <v>0.432291711613081</v>
      </c>
      <c r="BL203" s="17">
        <v>0.36122898426850503</v>
      </c>
    </row>
    <row r="204" spans="2:64" x14ac:dyDescent="0.25">
      <c r="B204" t="s">
        <v>195</v>
      </c>
      <c r="C204" s="17">
        <v>0.22033540845887201</v>
      </c>
      <c r="D204" s="17">
        <v>0.12202694383338999</v>
      </c>
      <c r="E204" s="17">
        <v>0.24102073442903399</v>
      </c>
      <c r="F204" s="17">
        <v>0.30325501994360898</v>
      </c>
      <c r="G204" s="17">
        <v>0.40761346208836702</v>
      </c>
      <c r="H204" s="17">
        <v>0.19183799632297899</v>
      </c>
      <c r="I204" s="17">
        <v>0.19447146550918501</v>
      </c>
      <c r="J204" s="17">
        <v>0.249552080609032</v>
      </c>
      <c r="K204" s="17">
        <v>0.29148603717877097</v>
      </c>
      <c r="L204" s="17">
        <v>0.29290315402080103</v>
      </c>
      <c r="M204" s="17">
        <v>0.28154554669593601</v>
      </c>
      <c r="N204" s="17">
        <v>0.212170564261459</v>
      </c>
      <c r="O204" s="17">
        <v>0.22534954075983599</v>
      </c>
      <c r="P204" s="17">
        <v>0</v>
      </c>
      <c r="Q204" s="17"/>
      <c r="R204" s="17">
        <v>0.46391104999423899</v>
      </c>
      <c r="S204" s="17">
        <v>0.27056876044398398</v>
      </c>
      <c r="T204" s="17">
        <v>0.148714197283972</v>
      </c>
      <c r="U204" s="17">
        <v>9.4797524572088204E-2</v>
      </c>
      <c r="V204" s="17"/>
      <c r="W204" s="17">
        <v>0.44276324833196401</v>
      </c>
      <c r="X204" s="17">
        <v>0.37057582932465399</v>
      </c>
      <c r="Y204" s="17">
        <v>0.396252359167789</v>
      </c>
      <c r="Z204" s="17">
        <v>0.17650024052257399</v>
      </c>
      <c r="AA204" s="17">
        <v>0.17494691799815601</v>
      </c>
      <c r="AB204" s="17">
        <v>0.24393193515280201</v>
      </c>
      <c r="AC204" s="17">
        <v>0.12769556784657901</v>
      </c>
      <c r="AD204" s="17">
        <v>9.5098235440955303E-2</v>
      </c>
      <c r="AE204" s="17">
        <v>6.7061932547352501E-2</v>
      </c>
      <c r="AF204" s="17">
        <v>9.9253801888725901E-2</v>
      </c>
      <c r="AG204" s="17"/>
      <c r="AH204" s="17">
        <v>0.33725758019623298</v>
      </c>
      <c r="AI204" s="17">
        <v>0.20037763790296201</v>
      </c>
      <c r="AJ204" s="17">
        <v>0.25974511809406198</v>
      </c>
      <c r="AK204" s="17">
        <v>0.314117917696073</v>
      </c>
      <c r="AL204" s="17">
        <v>0.143401746945649</v>
      </c>
      <c r="AM204" s="17">
        <v>0.12564985216059199</v>
      </c>
      <c r="AN204" s="17">
        <v>0.11971302260847699</v>
      </c>
      <c r="AO204" s="17"/>
      <c r="AP204" s="17">
        <v>0.116032693626258</v>
      </c>
      <c r="AQ204" s="17">
        <v>0.38955921957123602</v>
      </c>
      <c r="AR204" s="17"/>
      <c r="AS204" s="17">
        <v>0.11489023734216</v>
      </c>
      <c r="AT204" s="17">
        <v>4.5330061706836698E-2</v>
      </c>
      <c r="AU204" s="17">
        <v>0.14234283516637</v>
      </c>
      <c r="AV204" s="17"/>
      <c r="AW204" s="17">
        <v>6.1915967000381197E-2</v>
      </c>
      <c r="AX204" s="17">
        <v>0.24476003440616101</v>
      </c>
      <c r="AY204" s="17"/>
      <c r="AZ204" s="17">
        <v>0.26419527621464201</v>
      </c>
      <c r="BA204" s="17">
        <v>0.19829714397539999</v>
      </c>
      <c r="BB204" s="17"/>
      <c r="BC204" s="17">
        <v>0.33289659927541598</v>
      </c>
      <c r="BD204" s="17">
        <v>9.4797524572088204E-2</v>
      </c>
      <c r="BE204" s="17"/>
      <c r="BF204" s="17">
        <v>0.105149814902296</v>
      </c>
      <c r="BG204" s="17">
        <v>0.27913658792476098</v>
      </c>
      <c r="BH204" s="17"/>
      <c r="BI204" s="17">
        <v>0.47164702754884902</v>
      </c>
      <c r="BJ204" s="17">
        <v>0.25066896466241601</v>
      </c>
      <c r="BK204" s="17">
        <v>9.2699587913979697E-2</v>
      </c>
      <c r="BL204" s="17">
        <v>3.5324136531129202E-2</v>
      </c>
    </row>
    <row r="205" spans="2:64" x14ac:dyDescent="0.25">
      <c r="B205" t="s">
        <v>80</v>
      </c>
      <c r="C205" s="17">
        <v>5.0547518984225603E-2</v>
      </c>
      <c r="D205" s="17">
        <v>2.4254367002846E-2</v>
      </c>
      <c r="E205" s="17">
        <v>9.5299650069143801E-2</v>
      </c>
      <c r="F205" s="17">
        <v>0</v>
      </c>
      <c r="G205" s="17">
        <v>3.68449346167831E-2</v>
      </c>
      <c r="H205" s="17">
        <v>3.5816280882892702E-2</v>
      </c>
      <c r="I205" s="17">
        <v>1.76334716225508E-2</v>
      </c>
      <c r="J205" s="17">
        <v>8.6806582009148703E-2</v>
      </c>
      <c r="K205" s="17">
        <v>0.118199113723545</v>
      </c>
      <c r="L205" s="17">
        <v>0.119477228747901</v>
      </c>
      <c r="M205" s="17">
        <v>4.6533810797833898E-2</v>
      </c>
      <c r="N205" s="17">
        <v>3.8184002169927199E-2</v>
      </c>
      <c r="O205" s="17">
        <v>5.7605298689587803E-2</v>
      </c>
      <c r="P205" s="17">
        <v>0.35196951786603697</v>
      </c>
      <c r="Q205" s="17"/>
      <c r="R205" s="17">
        <v>9.5103748725503395E-2</v>
      </c>
      <c r="S205" s="17">
        <v>3.5478659906327301E-2</v>
      </c>
      <c r="T205" s="17">
        <v>3.1495350253265997E-2</v>
      </c>
      <c r="U205" s="17">
        <v>3.6901278534898697E-2</v>
      </c>
      <c r="V205" s="17"/>
      <c r="W205" s="17">
        <v>7.5500740132391705E-2</v>
      </c>
      <c r="X205" s="17">
        <v>5.4360994046852899E-2</v>
      </c>
      <c r="Y205" s="17">
        <v>4.52233638549841E-2</v>
      </c>
      <c r="Z205" s="17">
        <v>2.4854862753842299E-2</v>
      </c>
      <c r="AA205" s="17">
        <v>2.4754777275147501E-2</v>
      </c>
      <c r="AB205" s="17">
        <v>4.83270260446605E-2</v>
      </c>
      <c r="AC205" s="17">
        <v>0</v>
      </c>
      <c r="AD205" s="17">
        <v>1.9009898177692299E-2</v>
      </c>
      <c r="AE205" s="17">
        <v>0</v>
      </c>
      <c r="AF205" s="17">
        <v>3.02708839289513E-2</v>
      </c>
      <c r="AG205" s="17"/>
      <c r="AH205" s="17">
        <v>6.9029341219536702E-2</v>
      </c>
      <c r="AI205" s="17">
        <v>2.4535253589571E-2</v>
      </c>
      <c r="AJ205" s="17">
        <v>1.1163268004909299E-2</v>
      </c>
      <c r="AK205" s="17">
        <v>5.7185220247983802E-2</v>
      </c>
      <c r="AL205" s="17">
        <v>2.37853798803856E-2</v>
      </c>
      <c r="AM205" s="17">
        <v>3.2096481515411397E-2</v>
      </c>
      <c r="AN205" s="17">
        <v>3.2532672144634803E-2</v>
      </c>
      <c r="AO205" s="17"/>
      <c r="AP205" s="17">
        <v>2.53949770631271E-2</v>
      </c>
      <c r="AQ205" s="17">
        <v>9.1355747321162903E-2</v>
      </c>
      <c r="AR205" s="17"/>
      <c r="AS205" s="17">
        <v>1.47369321790735E-2</v>
      </c>
      <c r="AT205" s="17">
        <v>2.2479196206751501E-2</v>
      </c>
      <c r="AU205" s="17">
        <v>2.3705827412332701E-2</v>
      </c>
      <c r="AV205" s="17"/>
      <c r="AW205" s="17">
        <v>1.9312321782708902E-2</v>
      </c>
      <c r="AX205" s="17">
        <v>5.53632663509196E-2</v>
      </c>
      <c r="AY205" s="17"/>
      <c r="AZ205" s="17">
        <v>6.8024394830457496E-2</v>
      </c>
      <c r="BA205" s="17">
        <v>4.1765914479879998E-2</v>
      </c>
      <c r="BB205" s="17"/>
      <c r="BC205" s="17">
        <v>6.2783164731850194E-2</v>
      </c>
      <c r="BD205" s="17">
        <v>3.6901278534898697E-2</v>
      </c>
      <c r="BE205" s="17"/>
      <c r="BF205" s="17">
        <v>2.2766913151984799E-2</v>
      </c>
      <c r="BG205" s="17">
        <v>6.4729261151577094E-2</v>
      </c>
      <c r="BH205" s="17"/>
      <c r="BI205" s="17">
        <v>0.11128329268727601</v>
      </c>
      <c r="BJ205" s="17">
        <v>6.7303805456188706E-2</v>
      </c>
      <c r="BK205" s="17">
        <v>1.1265303276807999E-2</v>
      </c>
      <c r="BL205" s="17">
        <v>7.0315015602386201E-3</v>
      </c>
    </row>
    <row r="206" spans="2:64" x14ac:dyDescent="0.25">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row>
    <row r="207" spans="2:64" x14ac:dyDescent="0.25">
      <c r="B207" s="6" t="s">
        <v>199</v>
      </c>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row>
    <row r="208" spans="2:64" x14ac:dyDescent="0.25">
      <c r="B208" s="24" t="s">
        <v>82</v>
      </c>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row>
    <row r="209" spans="2:64" x14ac:dyDescent="0.25">
      <c r="B209" t="s">
        <v>193</v>
      </c>
      <c r="C209" s="17">
        <v>0.37567042773648501</v>
      </c>
      <c r="D209" s="17">
        <v>0.38234489508897301</v>
      </c>
      <c r="E209" s="17">
        <v>0.32367681903571</v>
      </c>
      <c r="F209" s="17">
        <v>0.55980253807035296</v>
      </c>
      <c r="G209" s="17">
        <v>0.44965351114801799</v>
      </c>
      <c r="H209" s="17">
        <v>0.355208289256639</v>
      </c>
      <c r="I209" s="17">
        <v>0.37705440112430899</v>
      </c>
      <c r="J209" s="17">
        <v>0.33800973905929899</v>
      </c>
      <c r="K209" s="17">
        <v>0.26916033859355099</v>
      </c>
      <c r="L209" s="17">
        <v>0.32030581378269402</v>
      </c>
      <c r="M209" s="17">
        <v>0.291199501532173</v>
      </c>
      <c r="N209" s="17">
        <v>0.38885401182308399</v>
      </c>
      <c r="O209" s="17">
        <v>0.46266045101046699</v>
      </c>
      <c r="P209" s="17">
        <v>0.35196951786603697</v>
      </c>
      <c r="Q209" s="17"/>
      <c r="R209" s="17">
        <v>0.20782950385546001</v>
      </c>
      <c r="S209" s="17">
        <v>0.388249327403421</v>
      </c>
      <c r="T209" s="17">
        <v>0.432730910230198</v>
      </c>
      <c r="U209" s="17">
        <v>0.44508535589207598</v>
      </c>
      <c r="V209" s="17"/>
      <c r="W209" s="17">
        <v>0.20231621413485901</v>
      </c>
      <c r="X209" s="17">
        <v>0.28820133193622399</v>
      </c>
      <c r="Y209" s="17">
        <v>0.29612572322411301</v>
      </c>
      <c r="Z209" s="17">
        <v>0.46453268232495198</v>
      </c>
      <c r="AA209" s="17">
        <v>0.36802866224552899</v>
      </c>
      <c r="AB209" s="17">
        <v>0.38094009415012697</v>
      </c>
      <c r="AC209" s="17">
        <v>0.39034517398208202</v>
      </c>
      <c r="AD209" s="17">
        <v>0.51918626124159495</v>
      </c>
      <c r="AE209" s="17">
        <v>0.489588948710799</v>
      </c>
      <c r="AF209" s="17">
        <v>0.48138537378872098</v>
      </c>
      <c r="AG209" s="17"/>
      <c r="AH209" s="17">
        <v>0.27926311922570002</v>
      </c>
      <c r="AI209" s="17">
        <v>0.350102880774877</v>
      </c>
      <c r="AJ209" s="17">
        <v>0.36570659085372897</v>
      </c>
      <c r="AK209" s="17">
        <v>0.29085509398277298</v>
      </c>
      <c r="AL209" s="17">
        <v>0.42072809460217703</v>
      </c>
      <c r="AM209" s="17">
        <v>0.54458597359828897</v>
      </c>
      <c r="AN209" s="17">
        <v>0.46015641146130498</v>
      </c>
      <c r="AO209" s="17"/>
      <c r="AP209" s="17">
        <v>0.46999886250442302</v>
      </c>
      <c r="AQ209" s="17">
        <v>0.22262918376396301</v>
      </c>
      <c r="AR209" s="17"/>
      <c r="AS209" s="17">
        <v>0.45336355827598201</v>
      </c>
      <c r="AT209" s="17">
        <v>0.57602872758191803</v>
      </c>
      <c r="AU209" s="17">
        <v>0.44591599083616701</v>
      </c>
      <c r="AV209" s="17"/>
      <c r="AW209" s="17">
        <v>0.55872800745844298</v>
      </c>
      <c r="AX209" s="17">
        <v>0.34744716883365401</v>
      </c>
      <c r="AY209" s="17"/>
      <c r="AZ209" s="17">
        <v>0.34335047153189002</v>
      </c>
      <c r="BA209" s="17">
        <v>0.39191023372261702</v>
      </c>
      <c r="BB209" s="17"/>
      <c r="BC209" s="17">
        <v>0.31343083334691701</v>
      </c>
      <c r="BD209" s="17">
        <v>0.44508535589207598</v>
      </c>
      <c r="BE209" s="17"/>
      <c r="BF209" s="17">
        <v>0.55167656378244201</v>
      </c>
      <c r="BG209" s="17">
        <v>0.28582092422498301</v>
      </c>
      <c r="BH209" s="17"/>
      <c r="BI209" s="17">
        <v>0.150889688084371</v>
      </c>
      <c r="BJ209" s="17">
        <v>0.35270281290743</v>
      </c>
      <c r="BK209" s="17">
        <v>0.44974107878929698</v>
      </c>
      <c r="BL209" s="17">
        <v>0.61952340793204996</v>
      </c>
    </row>
    <row r="210" spans="2:64" x14ac:dyDescent="0.25">
      <c r="B210" t="s">
        <v>194</v>
      </c>
      <c r="C210" s="17">
        <v>0.36457782753319901</v>
      </c>
      <c r="D210" s="17">
        <v>0.43547224949750302</v>
      </c>
      <c r="E210" s="17">
        <v>0.34224241375637698</v>
      </c>
      <c r="F210" s="17">
        <v>0.18341302131631901</v>
      </c>
      <c r="G210" s="17">
        <v>0.34006336539210802</v>
      </c>
      <c r="H210" s="17">
        <v>0.41757926952063101</v>
      </c>
      <c r="I210" s="17">
        <v>0.445556734138227</v>
      </c>
      <c r="J210" s="17">
        <v>0.27820094512520299</v>
      </c>
      <c r="K210" s="17">
        <v>0.41223666439888301</v>
      </c>
      <c r="L210" s="17">
        <v>0.35458871451228602</v>
      </c>
      <c r="M210" s="17">
        <v>0.36672883546369001</v>
      </c>
      <c r="N210" s="17">
        <v>0.33314602829828599</v>
      </c>
      <c r="O210" s="17">
        <v>0.263640990573144</v>
      </c>
      <c r="P210" s="17">
        <v>0.296060964267926</v>
      </c>
      <c r="Q210" s="17"/>
      <c r="R210" s="17">
        <v>0.21312689810228</v>
      </c>
      <c r="S210" s="17">
        <v>0.42156288554692301</v>
      </c>
      <c r="T210" s="17">
        <v>0.41180622339018202</v>
      </c>
      <c r="U210" s="17">
        <v>0.41383237764790198</v>
      </c>
      <c r="V210" s="17"/>
      <c r="W210" s="17">
        <v>0.16451554241855701</v>
      </c>
      <c r="X210" s="17">
        <v>0.32409817201674501</v>
      </c>
      <c r="Y210" s="17">
        <v>0.44148757806584399</v>
      </c>
      <c r="Z210" s="17">
        <v>0.39626652641214299</v>
      </c>
      <c r="AA210" s="17">
        <v>0.44563817734176803</v>
      </c>
      <c r="AB210" s="17">
        <v>0.36880079230910701</v>
      </c>
      <c r="AC210" s="17">
        <v>0.53063097474904797</v>
      </c>
      <c r="AD210" s="17">
        <v>0.37261793007634503</v>
      </c>
      <c r="AE210" s="17">
        <v>0.42668785635258499</v>
      </c>
      <c r="AF210" s="17">
        <v>0.42671907406113802</v>
      </c>
      <c r="AG210" s="17"/>
      <c r="AH210" s="17">
        <v>0.27745249766046598</v>
      </c>
      <c r="AI210" s="17">
        <v>0.47081067596319198</v>
      </c>
      <c r="AJ210" s="17">
        <v>0.39688499801412502</v>
      </c>
      <c r="AK210" s="17">
        <v>0.36188585736988099</v>
      </c>
      <c r="AL210" s="17">
        <v>0.43739055916290398</v>
      </c>
      <c r="AM210" s="17">
        <v>0.35154910841366099</v>
      </c>
      <c r="AN210" s="17">
        <v>0.34408217359607901</v>
      </c>
      <c r="AO210" s="17"/>
      <c r="AP210" s="17">
        <v>0.39822531218644203</v>
      </c>
      <c r="AQ210" s="17">
        <v>0.309987152721866</v>
      </c>
      <c r="AR210" s="17"/>
      <c r="AS210" s="17">
        <v>0.43313782853946098</v>
      </c>
      <c r="AT210" s="17">
        <v>0.33523327592253499</v>
      </c>
      <c r="AU210" s="17">
        <v>0.40553372206219301</v>
      </c>
      <c r="AV210" s="17"/>
      <c r="AW210" s="17">
        <v>0.36775366785861302</v>
      </c>
      <c r="AX210" s="17">
        <v>0.36408818616530703</v>
      </c>
      <c r="AY210" s="17"/>
      <c r="AZ210" s="17">
        <v>0.30785847890675599</v>
      </c>
      <c r="BA210" s="17">
        <v>0.39307759441166701</v>
      </c>
      <c r="BB210" s="17"/>
      <c r="BC210" s="17">
        <v>0.3204146582779</v>
      </c>
      <c r="BD210" s="17">
        <v>0.41383237764790198</v>
      </c>
      <c r="BE210" s="17"/>
      <c r="BF210" s="17">
        <v>0.33192282723147898</v>
      </c>
      <c r="BG210" s="17">
        <v>0.38124790296461197</v>
      </c>
      <c r="BH210" s="17"/>
      <c r="BI210" s="17">
        <v>0.31328567354782</v>
      </c>
      <c r="BJ210" s="17">
        <v>0.37084710323742898</v>
      </c>
      <c r="BK210" s="17">
        <v>0.40239162420542102</v>
      </c>
      <c r="BL210" s="17">
        <v>0.34466374622109702</v>
      </c>
    </row>
    <row r="211" spans="2:64" x14ac:dyDescent="0.25">
      <c r="B211" t="s">
        <v>195</v>
      </c>
      <c r="C211" s="17">
        <v>0.23432427260813901</v>
      </c>
      <c r="D211" s="17">
        <v>0.17048445208038099</v>
      </c>
      <c r="E211" s="17">
        <v>0.26866181640433501</v>
      </c>
      <c r="F211" s="17">
        <v>0.256784440613328</v>
      </c>
      <c r="G211" s="17">
        <v>0.17343818884309101</v>
      </c>
      <c r="H211" s="17">
        <v>0.20475243182927999</v>
      </c>
      <c r="I211" s="17">
        <v>0.17738886473746401</v>
      </c>
      <c r="J211" s="17">
        <v>0.31303077728233197</v>
      </c>
      <c r="K211" s="17">
        <v>0.318602997007566</v>
      </c>
      <c r="L211" s="17">
        <v>0.27318153521687299</v>
      </c>
      <c r="M211" s="17">
        <v>0.317840375790507</v>
      </c>
      <c r="N211" s="17">
        <v>0.24156454162459701</v>
      </c>
      <c r="O211" s="17">
        <v>0.259912719973588</v>
      </c>
      <c r="P211" s="17">
        <v>0</v>
      </c>
      <c r="Q211" s="17"/>
      <c r="R211" s="17">
        <v>0.52097382927150204</v>
      </c>
      <c r="S211" s="17">
        <v>0.18054856054649099</v>
      </c>
      <c r="T211" s="17">
        <v>0.13735793206452801</v>
      </c>
      <c r="U211" s="17">
        <v>0.125921199849963</v>
      </c>
      <c r="V211" s="17"/>
      <c r="W211" s="17">
        <v>0.58704528199901196</v>
      </c>
      <c r="X211" s="17">
        <v>0.35290406642136002</v>
      </c>
      <c r="Y211" s="17">
        <v>0.23973180603654101</v>
      </c>
      <c r="Z211" s="17">
        <v>0.13920079126290399</v>
      </c>
      <c r="AA211" s="17">
        <v>0.15454624263358899</v>
      </c>
      <c r="AB211" s="17">
        <v>0.208868698065245</v>
      </c>
      <c r="AC211" s="17">
        <v>7.9023851268870002E-2</v>
      </c>
      <c r="AD211" s="17">
        <v>0.10819580868206</v>
      </c>
      <c r="AE211" s="17">
        <v>8.3723194936615897E-2</v>
      </c>
      <c r="AF211" s="17">
        <v>7.4948803698927702E-2</v>
      </c>
      <c r="AG211" s="17"/>
      <c r="AH211" s="17">
        <v>0.39482645847721298</v>
      </c>
      <c r="AI211" s="17">
        <v>0.15455118967236001</v>
      </c>
      <c r="AJ211" s="17">
        <v>0.237408411132146</v>
      </c>
      <c r="AK211" s="17">
        <v>0.30547911453688098</v>
      </c>
      <c r="AL211" s="17">
        <v>0.14188134623491899</v>
      </c>
      <c r="AM211" s="17">
        <v>0.103864917988049</v>
      </c>
      <c r="AN211" s="17">
        <v>0.18507181298980899</v>
      </c>
      <c r="AO211" s="17"/>
      <c r="AP211" s="17">
        <v>0.113829831634862</v>
      </c>
      <c r="AQ211" s="17">
        <v>0.42981801936319203</v>
      </c>
      <c r="AR211" s="17"/>
      <c r="AS211" s="17">
        <v>9.8761681005483895E-2</v>
      </c>
      <c r="AT211" s="17">
        <v>7.3322839763967404E-2</v>
      </c>
      <c r="AU211" s="17">
        <v>0.129834510660048</v>
      </c>
      <c r="AV211" s="17"/>
      <c r="AW211" s="17">
        <v>6.1472979557275598E-2</v>
      </c>
      <c r="AX211" s="17">
        <v>0.26097395738422602</v>
      </c>
      <c r="AY211" s="17"/>
      <c r="AZ211" s="17">
        <v>0.31396717866841201</v>
      </c>
      <c r="BA211" s="17">
        <v>0.194306107533809</v>
      </c>
      <c r="BB211" s="17"/>
      <c r="BC211" s="17">
        <v>0.33152185615859098</v>
      </c>
      <c r="BD211" s="17">
        <v>0.125921199849963</v>
      </c>
      <c r="BE211" s="17"/>
      <c r="BF211" s="17">
        <v>0.10387776269044099</v>
      </c>
      <c r="BG211" s="17">
        <v>0.30091600863632401</v>
      </c>
      <c r="BH211" s="17"/>
      <c r="BI211" s="17">
        <v>0.48449018891974999</v>
      </c>
      <c r="BJ211" s="17">
        <v>0.237651964633217</v>
      </c>
      <c r="BK211" s="17">
        <v>0.14200178797974899</v>
      </c>
      <c r="BL211" s="17">
        <v>3.58128458468535E-2</v>
      </c>
    </row>
    <row r="212" spans="2:64" x14ac:dyDescent="0.25">
      <c r="B212" t="s">
        <v>80</v>
      </c>
      <c r="C212" s="17">
        <v>2.5427472122177299E-2</v>
      </c>
      <c r="D212" s="17">
        <v>1.1698403333142199E-2</v>
      </c>
      <c r="E212" s="17">
        <v>6.5418950803578901E-2</v>
      </c>
      <c r="F212" s="17">
        <v>0</v>
      </c>
      <c r="G212" s="17">
        <v>3.68449346167831E-2</v>
      </c>
      <c r="H212" s="17">
        <v>2.2460009393449699E-2</v>
      </c>
      <c r="I212" s="17">
        <v>0</v>
      </c>
      <c r="J212" s="17">
        <v>7.0758538533166104E-2</v>
      </c>
      <c r="K212" s="17">
        <v>0</v>
      </c>
      <c r="L212" s="17">
        <v>5.1923936488146201E-2</v>
      </c>
      <c r="M212" s="17">
        <v>2.423128721363E-2</v>
      </c>
      <c r="N212" s="17">
        <v>3.6435418254033299E-2</v>
      </c>
      <c r="O212" s="17">
        <v>1.37858384428011E-2</v>
      </c>
      <c r="P212" s="17">
        <v>0.35196951786603697</v>
      </c>
      <c r="Q212" s="17"/>
      <c r="R212" s="17">
        <v>5.8069768770757903E-2</v>
      </c>
      <c r="S212" s="17">
        <v>9.6392265031641292E-3</v>
      </c>
      <c r="T212" s="17">
        <v>1.8104934315093399E-2</v>
      </c>
      <c r="U212" s="17">
        <v>1.5161066610059301E-2</v>
      </c>
      <c r="V212" s="17"/>
      <c r="W212" s="17">
        <v>4.6122961447572497E-2</v>
      </c>
      <c r="X212" s="17">
        <v>3.4796429625671602E-2</v>
      </c>
      <c r="Y212" s="17">
        <v>2.2654892673502101E-2</v>
      </c>
      <c r="Z212" s="17">
        <v>0</v>
      </c>
      <c r="AA212" s="17">
        <v>3.1786917779114097E-2</v>
      </c>
      <c r="AB212" s="17">
        <v>4.13904154755209E-2</v>
      </c>
      <c r="AC212" s="17">
        <v>0</v>
      </c>
      <c r="AD212" s="17">
        <v>0</v>
      </c>
      <c r="AE212" s="17">
        <v>0</v>
      </c>
      <c r="AF212" s="17">
        <v>1.6946748451212901E-2</v>
      </c>
      <c r="AG212" s="17"/>
      <c r="AH212" s="17">
        <v>4.8457924636621401E-2</v>
      </c>
      <c r="AI212" s="17">
        <v>2.4535253589571E-2</v>
      </c>
      <c r="AJ212" s="17">
        <v>0</v>
      </c>
      <c r="AK212" s="17">
        <v>4.17799341104646E-2</v>
      </c>
      <c r="AL212" s="17">
        <v>0</v>
      </c>
      <c r="AM212" s="17">
        <v>0</v>
      </c>
      <c r="AN212" s="17">
        <v>1.0689601952807199E-2</v>
      </c>
      <c r="AO212" s="17"/>
      <c r="AP212" s="17">
        <v>1.79459936742732E-2</v>
      </c>
      <c r="AQ212" s="17">
        <v>3.7565644150979301E-2</v>
      </c>
      <c r="AR212" s="17"/>
      <c r="AS212" s="17">
        <v>1.47369321790735E-2</v>
      </c>
      <c r="AT212" s="17">
        <v>1.5415156731580301E-2</v>
      </c>
      <c r="AU212" s="17">
        <v>1.87157764415916E-2</v>
      </c>
      <c r="AV212" s="17"/>
      <c r="AW212" s="17">
        <v>1.20453451256684E-2</v>
      </c>
      <c r="AX212" s="17">
        <v>2.7490687616813999E-2</v>
      </c>
      <c r="AY212" s="17"/>
      <c r="AZ212" s="17">
        <v>3.4823870892941901E-2</v>
      </c>
      <c r="BA212" s="17">
        <v>2.0706064331907598E-2</v>
      </c>
      <c r="BB212" s="17"/>
      <c r="BC212" s="17">
        <v>3.4632652216591599E-2</v>
      </c>
      <c r="BD212" s="17">
        <v>1.5161066610059301E-2</v>
      </c>
      <c r="BE212" s="17"/>
      <c r="BF212" s="17">
        <v>1.2522846295638299E-2</v>
      </c>
      <c r="BG212" s="17">
        <v>3.2015164174080901E-2</v>
      </c>
      <c r="BH212" s="17"/>
      <c r="BI212" s="17">
        <v>5.1334449448058997E-2</v>
      </c>
      <c r="BJ212" s="17">
        <v>3.8798119221923999E-2</v>
      </c>
      <c r="BK212" s="17">
        <v>5.8655090255331698E-3</v>
      </c>
      <c r="BL212" s="17">
        <v>0</v>
      </c>
    </row>
    <row r="213" spans="2:64" x14ac:dyDescent="0.25">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row>
    <row r="214" spans="2:64" x14ac:dyDescent="0.25">
      <c r="B214" s="6" t="s">
        <v>200</v>
      </c>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row>
    <row r="215" spans="2:64" x14ac:dyDescent="0.25">
      <c r="B215" s="24" t="s">
        <v>82</v>
      </c>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row>
    <row r="216" spans="2:64" x14ac:dyDescent="0.25">
      <c r="B216" t="s">
        <v>193</v>
      </c>
      <c r="C216" s="17">
        <v>0.33125011542112798</v>
      </c>
      <c r="D216" s="17">
        <v>0.34909068867177701</v>
      </c>
      <c r="E216" s="17">
        <v>0.26983744976277901</v>
      </c>
      <c r="F216" s="17">
        <v>0.34138864148262099</v>
      </c>
      <c r="G216" s="17">
        <v>0.37596364191445197</v>
      </c>
      <c r="H216" s="17">
        <v>0.280607749717244</v>
      </c>
      <c r="I216" s="17">
        <v>0.36552914329352598</v>
      </c>
      <c r="J216" s="17">
        <v>0.25401753975952401</v>
      </c>
      <c r="K216" s="17">
        <v>0.25960022928962001</v>
      </c>
      <c r="L216" s="17">
        <v>0.32425847052920498</v>
      </c>
      <c r="M216" s="17">
        <v>0.28410662208595</v>
      </c>
      <c r="N216" s="17">
        <v>0.35773121521420398</v>
      </c>
      <c r="O216" s="17">
        <v>0.37936712840756698</v>
      </c>
      <c r="P216" s="17">
        <v>0.296060964267926</v>
      </c>
      <c r="Q216" s="17"/>
      <c r="R216" s="17">
        <v>0.13685439490370799</v>
      </c>
      <c r="S216" s="17">
        <v>0.31114166118171699</v>
      </c>
      <c r="T216" s="17">
        <v>0.37010448852107602</v>
      </c>
      <c r="U216" s="17">
        <v>0.42999287962607302</v>
      </c>
      <c r="V216" s="17"/>
      <c r="W216" s="17">
        <v>0.159288590952649</v>
      </c>
      <c r="X216" s="17">
        <v>0.18717770771789599</v>
      </c>
      <c r="Y216" s="17">
        <v>0.34017396230610403</v>
      </c>
      <c r="Z216" s="17">
        <v>0.32982661887755099</v>
      </c>
      <c r="AA216" s="17">
        <v>0.40096730375833001</v>
      </c>
      <c r="AB216" s="17">
        <v>0.33913341444691297</v>
      </c>
      <c r="AC216" s="17">
        <v>0.41289535857498799</v>
      </c>
      <c r="AD216" s="17">
        <v>0.38292669793939299</v>
      </c>
      <c r="AE216" s="17">
        <v>0.51864867168067197</v>
      </c>
      <c r="AF216" s="17">
        <v>0.386238298773808</v>
      </c>
      <c r="AG216" s="17"/>
      <c r="AH216" s="17">
        <v>0.218390375541933</v>
      </c>
      <c r="AI216" s="17">
        <v>0.31719004609703899</v>
      </c>
      <c r="AJ216" s="17">
        <v>0.31458827673450301</v>
      </c>
      <c r="AK216" s="17">
        <v>0.26227530020095302</v>
      </c>
      <c r="AL216" s="17">
        <v>0.35307313547487401</v>
      </c>
      <c r="AM216" s="17">
        <v>0.47757289324416502</v>
      </c>
      <c r="AN216" s="17">
        <v>0.43642179544590998</v>
      </c>
      <c r="AO216" s="17"/>
      <c r="AP216" s="17">
        <v>0.40968257968892402</v>
      </c>
      <c r="AQ216" s="17">
        <v>0.203998964387997</v>
      </c>
      <c r="AR216" s="17"/>
      <c r="AS216" s="17">
        <v>0.45629663066475001</v>
      </c>
      <c r="AT216" s="17">
        <v>0.48367479548817499</v>
      </c>
      <c r="AU216" s="17">
        <v>0.349377964136867</v>
      </c>
      <c r="AV216" s="17"/>
      <c r="AW216" s="17">
        <v>0.53549043955328401</v>
      </c>
      <c r="AX216" s="17">
        <v>0.29976096564030402</v>
      </c>
      <c r="AY216" s="17"/>
      <c r="AZ216" s="17">
        <v>0.317652351259748</v>
      </c>
      <c r="BA216" s="17">
        <v>0.33808258296619897</v>
      </c>
      <c r="BB216" s="17"/>
      <c r="BC216" s="17">
        <v>0.24271426648608199</v>
      </c>
      <c r="BD216" s="17">
        <v>0.42999287962607302</v>
      </c>
      <c r="BE216" s="17"/>
      <c r="BF216" s="17">
        <v>0.48761094014058998</v>
      </c>
      <c r="BG216" s="17">
        <v>0.25142936152409301</v>
      </c>
      <c r="BH216" s="17"/>
      <c r="BI216" s="17">
        <v>0.15106225718640601</v>
      </c>
      <c r="BJ216" s="17">
        <v>0.28999067918911497</v>
      </c>
      <c r="BK216" s="17">
        <v>0.384446009093521</v>
      </c>
      <c r="BL216" s="17">
        <v>0.58824331425482002</v>
      </c>
    </row>
    <row r="217" spans="2:64" x14ac:dyDescent="0.25">
      <c r="B217" t="s">
        <v>194</v>
      </c>
      <c r="C217" s="17">
        <v>0.40647856663895399</v>
      </c>
      <c r="D217" s="17">
        <v>0.46357675219431499</v>
      </c>
      <c r="E217" s="17">
        <v>0.38476667848440999</v>
      </c>
      <c r="F217" s="17">
        <v>0.37662408241568701</v>
      </c>
      <c r="G217" s="17">
        <v>0.29873294888101398</v>
      </c>
      <c r="H217" s="17">
        <v>0.38645735820631599</v>
      </c>
      <c r="I217" s="17">
        <v>0.43192299669874101</v>
      </c>
      <c r="J217" s="17">
        <v>0.50648349290962202</v>
      </c>
      <c r="K217" s="17">
        <v>0.41235084096156199</v>
      </c>
      <c r="L217" s="17">
        <v>0.396304603761922</v>
      </c>
      <c r="M217" s="17">
        <v>0.37058544758388701</v>
      </c>
      <c r="N217" s="17">
        <v>0.383351582124282</v>
      </c>
      <c r="O217" s="17">
        <v>0.35329797876166102</v>
      </c>
      <c r="P217" s="17">
        <v>0.35196951786603697</v>
      </c>
      <c r="Q217" s="17"/>
      <c r="R217" s="17">
        <v>0.25926656648122798</v>
      </c>
      <c r="S217" s="17">
        <v>0.49172720992125002</v>
      </c>
      <c r="T217" s="17">
        <v>0.42670497923719097</v>
      </c>
      <c r="U217" s="17">
        <v>0.45174185306417203</v>
      </c>
      <c r="V217" s="17"/>
      <c r="W217" s="17">
        <v>0.22663007849424499</v>
      </c>
      <c r="X217" s="17">
        <v>0.381788099513312</v>
      </c>
      <c r="Y217" s="17">
        <v>0.38235889031721898</v>
      </c>
      <c r="Z217" s="17">
        <v>0.49374175325548703</v>
      </c>
      <c r="AA217" s="17">
        <v>0.41236018818931203</v>
      </c>
      <c r="AB217" s="17">
        <v>0.43265195692101399</v>
      </c>
      <c r="AC217" s="17">
        <v>0.45389593617741097</v>
      </c>
      <c r="AD217" s="17">
        <v>0.47967057947519698</v>
      </c>
      <c r="AE217" s="17">
        <v>0.35676476304732802</v>
      </c>
      <c r="AF217" s="17">
        <v>0.48347405539245297</v>
      </c>
      <c r="AG217" s="17"/>
      <c r="AH217" s="17">
        <v>0.34603183476666</v>
      </c>
      <c r="AI217" s="17">
        <v>0.50114010823595301</v>
      </c>
      <c r="AJ217" s="17">
        <v>0.45439067547758499</v>
      </c>
      <c r="AK217" s="17">
        <v>0.40333411189333002</v>
      </c>
      <c r="AL217" s="17">
        <v>0.48564767552821198</v>
      </c>
      <c r="AM217" s="17">
        <v>0.37484749880228202</v>
      </c>
      <c r="AN217" s="17">
        <v>0.301044561641097</v>
      </c>
      <c r="AO217" s="17"/>
      <c r="AP217" s="17">
        <v>0.43540158831894199</v>
      </c>
      <c r="AQ217" s="17">
        <v>0.35955300036364002</v>
      </c>
      <c r="AR217" s="17"/>
      <c r="AS217" s="17">
        <v>0.40102567071517198</v>
      </c>
      <c r="AT217" s="17">
        <v>0.42337377739552101</v>
      </c>
      <c r="AU217" s="17">
        <v>0.48082097040337302</v>
      </c>
      <c r="AV217" s="17"/>
      <c r="AW217" s="17">
        <v>0.34550293459438802</v>
      </c>
      <c r="AX217" s="17">
        <v>0.41587960347431202</v>
      </c>
      <c r="AY217" s="17"/>
      <c r="AZ217" s="17">
        <v>0.35432235351580199</v>
      </c>
      <c r="BA217" s="17">
        <v>0.43268549516105898</v>
      </c>
      <c r="BB217" s="17"/>
      <c r="BC217" s="17">
        <v>0.36589408916849198</v>
      </c>
      <c r="BD217" s="17">
        <v>0.45174185306417203</v>
      </c>
      <c r="BE217" s="17"/>
      <c r="BF217" s="17">
        <v>0.38494882248668399</v>
      </c>
      <c r="BG217" s="17">
        <v>0.417469301770519</v>
      </c>
      <c r="BH217" s="17"/>
      <c r="BI217" s="17">
        <v>0.28654518346042002</v>
      </c>
      <c r="BJ217" s="17">
        <v>0.44615773961119698</v>
      </c>
      <c r="BK217" s="17">
        <v>0.46879221832428603</v>
      </c>
      <c r="BL217" s="17">
        <v>0.37178775322746599</v>
      </c>
    </row>
    <row r="218" spans="2:64" x14ac:dyDescent="0.25">
      <c r="B218" t="s">
        <v>195</v>
      </c>
      <c r="C218" s="17">
        <v>0.23562348792704099</v>
      </c>
      <c r="D218" s="17">
        <v>0.17477659546420399</v>
      </c>
      <c r="E218" s="17">
        <v>0.25009622168366802</v>
      </c>
      <c r="F218" s="17">
        <v>0.22454992130659199</v>
      </c>
      <c r="G218" s="17">
        <v>0.32530340920453399</v>
      </c>
      <c r="H218" s="17">
        <v>0.29924487798626598</v>
      </c>
      <c r="I218" s="17">
        <v>0.16734428953213701</v>
      </c>
      <c r="J218" s="17">
        <v>0.18223932283521399</v>
      </c>
      <c r="K218" s="17">
        <v>0.28272082395756198</v>
      </c>
      <c r="L218" s="17">
        <v>0.24049397334276301</v>
      </c>
      <c r="M218" s="17">
        <v>0.333192286723347</v>
      </c>
      <c r="N218" s="17">
        <v>0.24373099405363499</v>
      </c>
      <c r="O218" s="17">
        <v>0.25581383309285499</v>
      </c>
      <c r="P218" s="17">
        <v>0</v>
      </c>
      <c r="Q218" s="17"/>
      <c r="R218" s="17">
        <v>0.550791109406366</v>
      </c>
      <c r="S218" s="17">
        <v>0.188910323577899</v>
      </c>
      <c r="T218" s="17">
        <v>0.18408053665367899</v>
      </c>
      <c r="U218" s="17">
        <v>9.7707340535060194E-2</v>
      </c>
      <c r="V218" s="17"/>
      <c r="W218" s="17">
        <v>0.554678838693485</v>
      </c>
      <c r="X218" s="17">
        <v>0.41385781872180899</v>
      </c>
      <c r="Y218" s="17">
        <v>0.25481225470317598</v>
      </c>
      <c r="Z218" s="17">
        <v>0.17643162786696201</v>
      </c>
      <c r="AA218" s="17">
        <v>0.175935422443806</v>
      </c>
      <c r="AB218" s="17">
        <v>0.19857835941834301</v>
      </c>
      <c r="AC218" s="17">
        <v>0.12053757247961901</v>
      </c>
      <c r="AD218" s="17">
        <v>0.124044959572939</v>
      </c>
      <c r="AE218" s="17">
        <v>0.124586565272</v>
      </c>
      <c r="AF218" s="17">
        <v>0.11365365214281201</v>
      </c>
      <c r="AG218" s="17"/>
      <c r="AH218" s="17">
        <v>0.42524910490826501</v>
      </c>
      <c r="AI218" s="17">
        <v>0.15713459207743699</v>
      </c>
      <c r="AJ218" s="17">
        <v>0.23102104778791199</v>
      </c>
      <c r="AK218" s="17">
        <v>0.30112772477745903</v>
      </c>
      <c r="AL218" s="17">
        <v>0.15609012944631301</v>
      </c>
      <c r="AM218" s="17">
        <v>0.130988477920575</v>
      </c>
      <c r="AN218" s="17">
        <v>0.23536631530882701</v>
      </c>
      <c r="AO218" s="17"/>
      <c r="AP218" s="17">
        <v>0.135962421021048</v>
      </c>
      <c r="AQ218" s="17">
        <v>0.39731655208573902</v>
      </c>
      <c r="AR218" s="17"/>
      <c r="AS218" s="17">
        <v>0.118983595692053</v>
      </c>
      <c r="AT218" s="17">
        <v>7.7536270384723202E-2</v>
      </c>
      <c r="AU218" s="17">
        <v>0.155041838798673</v>
      </c>
      <c r="AV218" s="17"/>
      <c r="AW218" s="17">
        <v>0.10696128072666</v>
      </c>
      <c r="AX218" s="17">
        <v>0.25546023432312798</v>
      </c>
      <c r="AY218" s="17"/>
      <c r="AZ218" s="17">
        <v>0.28850975106849702</v>
      </c>
      <c r="BA218" s="17">
        <v>0.20904973122663101</v>
      </c>
      <c r="BB218" s="17"/>
      <c r="BC218" s="17">
        <v>0.35928341672806702</v>
      </c>
      <c r="BD218" s="17">
        <v>9.7707340535060194E-2</v>
      </c>
      <c r="BE218" s="17"/>
      <c r="BF218" s="17">
        <v>0.116056932137966</v>
      </c>
      <c r="BG218" s="17">
        <v>0.29666110806673501</v>
      </c>
      <c r="BH218" s="17"/>
      <c r="BI218" s="17">
        <v>0.510825558244001</v>
      </c>
      <c r="BJ218" s="17">
        <v>0.225921767446574</v>
      </c>
      <c r="BK218" s="17">
        <v>0.13927569622098701</v>
      </c>
      <c r="BL218" s="17">
        <v>3.3438381927874301E-2</v>
      </c>
    </row>
    <row r="219" spans="2:64" x14ac:dyDescent="0.25">
      <c r="B219" t="s">
        <v>80</v>
      </c>
      <c r="C219" s="17">
        <v>2.66478300128766E-2</v>
      </c>
      <c r="D219" s="17">
        <v>1.2555963669703799E-2</v>
      </c>
      <c r="E219" s="17">
        <v>9.5299650069143801E-2</v>
      </c>
      <c r="F219" s="17">
        <v>5.7437354795100599E-2</v>
      </c>
      <c r="G219" s="17">
        <v>0</v>
      </c>
      <c r="H219" s="17">
        <v>3.3690014090174497E-2</v>
      </c>
      <c r="I219" s="17">
        <v>3.5203570475596302E-2</v>
      </c>
      <c r="J219" s="17">
        <v>5.7259644495639403E-2</v>
      </c>
      <c r="K219" s="17">
        <v>4.5328105791255902E-2</v>
      </c>
      <c r="L219" s="17">
        <v>3.8942952366109597E-2</v>
      </c>
      <c r="M219" s="17">
        <v>1.2115643606815E-2</v>
      </c>
      <c r="N219" s="17">
        <v>1.5186208607878501E-2</v>
      </c>
      <c r="O219" s="17">
        <v>1.15210597379176E-2</v>
      </c>
      <c r="P219" s="17">
        <v>0.35196951786603697</v>
      </c>
      <c r="Q219" s="17"/>
      <c r="R219" s="17">
        <v>5.3087929208698197E-2</v>
      </c>
      <c r="S219" s="17">
        <v>8.2208053191349592E-3</v>
      </c>
      <c r="T219" s="17">
        <v>1.9109995588053399E-2</v>
      </c>
      <c r="U219" s="17">
        <v>2.0557926774694701E-2</v>
      </c>
      <c r="V219" s="17"/>
      <c r="W219" s="17">
        <v>5.9402491859620703E-2</v>
      </c>
      <c r="X219" s="17">
        <v>1.7176374046983099E-2</v>
      </c>
      <c r="Y219" s="17">
        <v>2.2654892673502101E-2</v>
      </c>
      <c r="Z219" s="17">
        <v>0</v>
      </c>
      <c r="AA219" s="17">
        <v>1.0737085608552599E-2</v>
      </c>
      <c r="AB219" s="17">
        <v>2.96362692137302E-2</v>
      </c>
      <c r="AC219" s="17">
        <v>1.26711327679816E-2</v>
      </c>
      <c r="AD219" s="17">
        <v>1.33577630124707E-2</v>
      </c>
      <c r="AE219" s="17">
        <v>0</v>
      </c>
      <c r="AF219" s="17">
        <v>1.66339936909265E-2</v>
      </c>
      <c r="AG219" s="17"/>
      <c r="AH219" s="17">
        <v>1.0328684783142601E-2</v>
      </c>
      <c r="AI219" s="17">
        <v>2.4535253589571E-2</v>
      </c>
      <c r="AJ219" s="17">
        <v>0</v>
      </c>
      <c r="AK219" s="17">
        <v>3.3262863128258102E-2</v>
      </c>
      <c r="AL219" s="17">
        <v>5.1890595506008698E-3</v>
      </c>
      <c r="AM219" s="17">
        <v>1.6591130032978098E-2</v>
      </c>
      <c r="AN219" s="17">
        <v>2.7167327604165899E-2</v>
      </c>
      <c r="AO219" s="17"/>
      <c r="AP219" s="17">
        <v>1.89534109710859E-2</v>
      </c>
      <c r="AQ219" s="17">
        <v>3.9131483162623902E-2</v>
      </c>
      <c r="AR219" s="17"/>
      <c r="AS219" s="17">
        <v>2.3694102928025498E-2</v>
      </c>
      <c r="AT219" s="17">
        <v>1.5415156731580301E-2</v>
      </c>
      <c r="AU219" s="17">
        <v>1.47592266610873E-2</v>
      </c>
      <c r="AV219" s="17"/>
      <c r="AW219" s="17">
        <v>1.20453451256684E-2</v>
      </c>
      <c r="AX219" s="17">
        <v>2.88991965622559E-2</v>
      </c>
      <c r="AY219" s="17"/>
      <c r="AZ219" s="17">
        <v>3.9515544155952702E-2</v>
      </c>
      <c r="BA219" s="17">
        <v>2.0182190646111001E-2</v>
      </c>
      <c r="BB219" s="17"/>
      <c r="BC219" s="17">
        <v>3.2108227617359701E-2</v>
      </c>
      <c r="BD219" s="17">
        <v>2.0557926774694701E-2</v>
      </c>
      <c r="BE219" s="17"/>
      <c r="BF219" s="17">
        <v>1.1383305234759999E-2</v>
      </c>
      <c r="BG219" s="17">
        <v>3.44402286386533E-2</v>
      </c>
      <c r="BH219" s="17"/>
      <c r="BI219" s="17">
        <v>5.1567001109172797E-2</v>
      </c>
      <c r="BJ219" s="17">
        <v>3.7929813753113002E-2</v>
      </c>
      <c r="BK219" s="17">
        <v>7.4860763612062797E-3</v>
      </c>
      <c r="BL219" s="17">
        <v>6.5305505898399204E-3</v>
      </c>
    </row>
    <row r="220" spans="2:64" x14ac:dyDescent="0.25">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row>
    <row r="221" spans="2:64" x14ac:dyDescent="0.25">
      <c r="B221" s="6" t="s">
        <v>201</v>
      </c>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row>
    <row r="222" spans="2:64" x14ac:dyDescent="0.25">
      <c r="B222" s="24" t="s">
        <v>82</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row>
    <row r="223" spans="2:64" x14ac:dyDescent="0.25">
      <c r="B223" t="s">
        <v>193</v>
      </c>
      <c r="C223" s="17">
        <v>0.39543864634432502</v>
      </c>
      <c r="D223" s="17">
        <v>0.45782026541840698</v>
      </c>
      <c r="E223" s="17">
        <v>0.25734671185943597</v>
      </c>
      <c r="F223" s="17">
        <v>0.37245678193251702</v>
      </c>
      <c r="G223" s="17">
        <v>0.35206870909704602</v>
      </c>
      <c r="H223" s="17">
        <v>0.33744264943176699</v>
      </c>
      <c r="I223" s="17">
        <v>0.49899205769211602</v>
      </c>
      <c r="J223" s="17">
        <v>0.32139026115188402</v>
      </c>
      <c r="K223" s="17">
        <v>0.26226792479847999</v>
      </c>
      <c r="L223" s="17">
        <v>0.27044839978904101</v>
      </c>
      <c r="M223" s="17">
        <v>0.38421502140196701</v>
      </c>
      <c r="N223" s="17">
        <v>0.461706360595456</v>
      </c>
      <c r="O223" s="17">
        <v>0.413720662196296</v>
      </c>
      <c r="P223" s="17">
        <v>0.35196951786603697</v>
      </c>
      <c r="Q223" s="17"/>
      <c r="R223" s="17">
        <v>0.17037133136049901</v>
      </c>
      <c r="S223" s="17">
        <v>0.28082510303365998</v>
      </c>
      <c r="T223" s="17">
        <v>0.40582798940162501</v>
      </c>
      <c r="U223" s="17">
        <v>0.54811444938338205</v>
      </c>
      <c r="V223" s="17"/>
      <c r="W223" s="17">
        <v>0.19056685732547099</v>
      </c>
      <c r="X223" s="17">
        <v>0.26670770066272298</v>
      </c>
      <c r="Y223" s="17">
        <v>0.30795920119206699</v>
      </c>
      <c r="Z223" s="17">
        <v>0.45387033481969302</v>
      </c>
      <c r="AA223" s="17">
        <v>0.36757344740233</v>
      </c>
      <c r="AB223" s="17">
        <v>0.33150534802315901</v>
      </c>
      <c r="AC223" s="17">
        <v>0.44678917773663601</v>
      </c>
      <c r="AD223" s="17">
        <v>0.51569372374442002</v>
      </c>
      <c r="AE223" s="17">
        <v>0.47740835457594</v>
      </c>
      <c r="AF223" s="17">
        <v>0.59372370178094602</v>
      </c>
      <c r="AG223" s="17"/>
      <c r="AH223" s="17">
        <v>0.26531908983296698</v>
      </c>
      <c r="AI223" s="17">
        <v>0.45671955899156502</v>
      </c>
      <c r="AJ223" s="17">
        <v>0.468168736829847</v>
      </c>
      <c r="AK223" s="17">
        <v>0.23287583309638701</v>
      </c>
      <c r="AL223" s="17">
        <v>0.50702725766148604</v>
      </c>
      <c r="AM223" s="17">
        <v>0.49801202642301101</v>
      </c>
      <c r="AN223" s="17">
        <v>0.53714693036511596</v>
      </c>
      <c r="AO223" s="17"/>
      <c r="AP223" s="17">
        <v>0.51238639603340197</v>
      </c>
      <c r="AQ223" s="17">
        <v>0.20569915648387599</v>
      </c>
      <c r="AR223" s="17"/>
      <c r="AS223" s="17">
        <v>0.51358471751860801</v>
      </c>
      <c r="AT223" s="17">
        <v>0.66924183593100195</v>
      </c>
      <c r="AU223" s="17">
        <v>0.45875403527046199</v>
      </c>
      <c r="AV223" s="17"/>
      <c r="AW223" s="17">
        <v>0.66376289042748005</v>
      </c>
      <c r="AX223" s="17">
        <v>0.35406923338602098</v>
      </c>
      <c r="AY223" s="17"/>
      <c r="AZ223" s="17">
        <v>0.352259801815615</v>
      </c>
      <c r="BA223" s="17">
        <v>0.417134717137637</v>
      </c>
      <c r="BB223" s="17"/>
      <c r="BC223" s="17">
        <v>0.25854474892570301</v>
      </c>
      <c r="BD223" s="17">
        <v>0.54811444938338205</v>
      </c>
      <c r="BE223" s="17"/>
      <c r="BF223" s="17">
        <v>0.58757796901949799</v>
      </c>
      <c r="BG223" s="17">
        <v>0.29735330037154201</v>
      </c>
      <c r="BH223" s="17"/>
      <c r="BI223" s="17">
        <v>0.130123955193228</v>
      </c>
      <c r="BJ223" s="17">
        <v>0.27979691610685298</v>
      </c>
      <c r="BK223" s="17">
        <v>0.52377968176437395</v>
      </c>
      <c r="BL223" s="17">
        <v>0.78218931372027201</v>
      </c>
    </row>
    <row r="224" spans="2:64" x14ac:dyDescent="0.25">
      <c r="B224" t="s">
        <v>194</v>
      </c>
      <c r="C224" s="17">
        <v>0.32652595636154003</v>
      </c>
      <c r="D224" s="17">
        <v>0.36605602800850101</v>
      </c>
      <c r="E224" s="17">
        <v>0.26983744976277901</v>
      </c>
      <c r="F224" s="17">
        <v>0.31318724119285601</v>
      </c>
      <c r="G224" s="17">
        <v>0.25480358363248501</v>
      </c>
      <c r="H224" s="17">
        <v>0.40897480448206602</v>
      </c>
      <c r="I224" s="17">
        <v>0.32683041198922702</v>
      </c>
      <c r="J224" s="17">
        <v>0.32316452806472201</v>
      </c>
      <c r="K224" s="17">
        <v>0.35814334538641801</v>
      </c>
      <c r="L224" s="17">
        <v>0.33404903530228403</v>
      </c>
      <c r="M224" s="17">
        <v>0.31670022909929102</v>
      </c>
      <c r="N224" s="17">
        <v>0.28198052235536503</v>
      </c>
      <c r="O224" s="17">
        <v>0.28211648705429498</v>
      </c>
      <c r="P224" s="17">
        <v>0.296060964267926</v>
      </c>
      <c r="Q224" s="17"/>
      <c r="R224" s="17">
        <v>0.22693028754563899</v>
      </c>
      <c r="S224" s="17">
        <v>0.43069482847943602</v>
      </c>
      <c r="T224" s="17">
        <v>0.39890317491862398</v>
      </c>
      <c r="U224" s="17">
        <v>0.32660033306119302</v>
      </c>
      <c r="V224" s="17"/>
      <c r="W224" s="17">
        <v>0.215806803309428</v>
      </c>
      <c r="X224" s="17">
        <v>0.34122760094772597</v>
      </c>
      <c r="Y224" s="17">
        <v>0.32440350884913499</v>
      </c>
      <c r="Z224" s="17">
        <v>0.28288630752223498</v>
      </c>
      <c r="AA224" s="17">
        <v>0.40351643944604298</v>
      </c>
      <c r="AB224" s="17">
        <v>0.37047483324467301</v>
      </c>
      <c r="AC224" s="17">
        <v>0.440836165764316</v>
      </c>
      <c r="AD224" s="17">
        <v>0.365800617620616</v>
      </c>
      <c r="AE224" s="17">
        <v>0.425790149197871</v>
      </c>
      <c r="AF224" s="17">
        <v>0.298544325189259</v>
      </c>
      <c r="AG224" s="17"/>
      <c r="AH224" s="17">
        <v>0.26706701637496799</v>
      </c>
      <c r="AI224" s="17">
        <v>0.39537862115487199</v>
      </c>
      <c r="AJ224" s="17">
        <v>0.24481391387857501</v>
      </c>
      <c r="AK224" s="17">
        <v>0.35672485986285402</v>
      </c>
      <c r="AL224" s="17">
        <v>0.341213470340341</v>
      </c>
      <c r="AM224" s="17">
        <v>0.38513057146728502</v>
      </c>
      <c r="AN224" s="17">
        <v>0.29368372180880897</v>
      </c>
      <c r="AO224" s="17"/>
      <c r="AP224" s="17">
        <v>0.36005345439019698</v>
      </c>
      <c r="AQ224" s="17">
        <v>0.27212995140062801</v>
      </c>
      <c r="AR224" s="17"/>
      <c r="AS224" s="17">
        <v>0.364417372047317</v>
      </c>
      <c r="AT224" s="17">
        <v>0.258178105360657</v>
      </c>
      <c r="AU224" s="17">
        <v>0.40225126504638598</v>
      </c>
      <c r="AV224" s="17"/>
      <c r="AW224" s="17">
        <v>0.27964565847543299</v>
      </c>
      <c r="AX224" s="17">
        <v>0.33375381759892297</v>
      </c>
      <c r="AY224" s="17"/>
      <c r="AZ224" s="17">
        <v>0.30282902315812998</v>
      </c>
      <c r="BA224" s="17">
        <v>0.33843295262272299</v>
      </c>
      <c r="BB224" s="17"/>
      <c r="BC224" s="17">
        <v>0.326459267887728</v>
      </c>
      <c r="BD224" s="17">
        <v>0.32660033306119302</v>
      </c>
      <c r="BE224" s="17"/>
      <c r="BF224" s="17">
        <v>0.30089218409851498</v>
      </c>
      <c r="BG224" s="17">
        <v>0.33961175986079001</v>
      </c>
      <c r="BH224" s="17"/>
      <c r="BI224" s="17">
        <v>0.247231165935589</v>
      </c>
      <c r="BJ224" s="17">
        <v>0.40355780746611603</v>
      </c>
      <c r="BK224" s="17">
        <v>0.37069341536438299</v>
      </c>
      <c r="BL224" s="17">
        <v>0.19687257756447499</v>
      </c>
    </row>
    <row r="225" spans="2:64" x14ac:dyDescent="0.25">
      <c r="B225" t="s">
        <v>195</v>
      </c>
      <c r="C225" s="17">
        <v>0.227280111908298</v>
      </c>
      <c r="D225" s="17">
        <v>0.14453339507031801</v>
      </c>
      <c r="E225" s="17">
        <v>0.34763548904307601</v>
      </c>
      <c r="F225" s="17">
        <v>0.219582632269503</v>
      </c>
      <c r="G225" s="17">
        <v>0.35628277265368502</v>
      </c>
      <c r="H225" s="17">
        <v>0.217766265203274</v>
      </c>
      <c r="I225" s="17">
        <v>0.15654405869610599</v>
      </c>
      <c r="J225" s="17">
        <v>0.24580009868917099</v>
      </c>
      <c r="K225" s="17">
        <v>0.31026372609859498</v>
      </c>
      <c r="L225" s="17">
        <v>0.32348341144375098</v>
      </c>
      <c r="M225" s="17">
        <v>0.272471801894413</v>
      </c>
      <c r="N225" s="17">
        <v>0.22248178440748101</v>
      </c>
      <c r="O225" s="17">
        <v>0.23085186528738499</v>
      </c>
      <c r="P225" s="17">
        <v>0</v>
      </c>
      <c r="Q225" s="17"/>
      <c r="R225" s="17">
        <v>0.53099294369282601</v>
      </c>
      <c r="S225" s="17">
        <v>0.23654399079618901</v>
      </c>
      <c r="T225" s="17">
        <v>0.15093230782633599</v>
      </c>
      <c r="U225" s="17">
        <v>8.4258800347535398E-2</v>
      </c>
      <c r="V225" s="17"/>
      <c r="W225" s="17">
        <v>0.537930331631852</v>
      </c>
      <c r="X225" s="17">
        <v>0.35629601434263303</v>
      </c>
      <c r="Y225" s="17">
        <v>0.32241392610381397</v>
      </c>
      <c r="Z225" s="17">
        <v>0.21320523011106601</v>
      </c>
      <c r="AA225" s="17">
        <v>0.17963671561999101</v>
      </c>
      <c r="AB225" s="17">
        <v>0.23454707326615501</v>
      </c>
      <c r="AC225" s="17">
        <v>9.4919184098869305E-2</v>
      </c>
      <c r="AD225" s="17">
        <v>9.9495760457271196E-2</v>
      </c>
      <c r="AE225" s="17">
        <v>9.6801496226188402E-2</v>
      </c>
      <c r="AF225" s="17">
        <v>6.9315770933189094E-2</v>
      </c>
      <c r="AG225" s="17"/>
      <c r="AH225" s="17">
        <v>0.41844118872987401</v>
      </c>
      <c r="AI225" s="17">
        <v>0.12336656626399201</v>
      </c>
      <c r="AJ225" s="17">
        <v>0.27523810498484202</v>
      </c>
      <c r="AK225" s="17">
        <v>0.33608536294973901</v>
      </c>
      <c r="AL225" s="17">
        <v>0.12285378661770401</v>
      </c>
      <c r="AM225" s="17">
        <v>9.1313635663391193E-2</v>
      </c>
      <c r="AN225" s="17">
        <v>0.15039149730500001</v>
      </c>
      <c r="AO225" s="17"/>
      <c r="AP225" s="17">
        <v>9.8622605163162499E-2</v>
      </c>
      <c r="AQ225" s="17">
        <v>0.43601785813634403</v>
      </c>
      <c r="AR225" s="17"/>
      <c r="AS225" s="17">
        <v>9.5336832450043998E-2</v>
      </c>
      <c r="AT225" s="17">
        <v>5.7164901976761301E-2</v>
      </c>
      <c r="AU225" s="17">
        <v>0.102669654733428</v>
      </c>
      <c r="AV225" s="17"/>
      <c r="AW225" s="17">
        <v>4.4546105971418497E-2</v>
      </c>
      <c r="AX225" s="17">
        <v>0.25545348319257599</v>
      </c>
      <c r="AY225" s="17"/>
      <c r="AZ225" s="17">
        <v>0.287360433092613</v>
      </c>
      <c r="BA225" s="17">
        <v>0.19709155739908499</v>
      </c>
      <c r="BB225" s="17"/>
      <c r="BC225" s="17">
        <v>0.35551749048273601</v>
      </c>
      <c r="BD225" s="17">
        <v>8.4258800347535398E-2</v>
      </c>
      <c r="BE225" s="17"/>
      <c r="BF225" s="17">
        <v>7.9936343641834801E-2</v>
      </c>
      <c r="BG225" s="17">
        <v>0.30249774193909801</v>
      </c>
      <c r="BH225" s="17"/>
      <c r="BI225" s="17">
        <v>0.52705771837098103</v>
      </c>
      <c r="BJ225" s="17">
        <v>0.24961679990385999</v>
      </c>
      <c r="BK225" s="17">
        <v>7.9296071456981296E-2</v>
      </c>
      <c r="BL225" s="17">
        <v>2.0938108715253399E-2</v>
      </c>
    </row>
    <row r="226" spans="2:64" x14ac:dyDescent="0.25">
      <c r="B226" t="s">
        <v>80</v>
      </c>
      <c r="C226" s="17">
        <v>5.0755285385836298E-2</v>
      </c>
      <c r="D226" s="17">
        <v>3.1590311502774103E-2</v>
      </c>
      <c r="E226" s="17">
        <v>0.12518034933470901</v>
      </c>
      <c r="F226" s="17">
        <v>9.4773344605123599E-2</v>
      </c>
      <c r="G226" s="17">
        <v>3.68449346167831E-2</v>
      </c>
      <c r="H226" s="17">
        <v>3.5816280882892702E-2</v>
      </c>
      <c r="I226" s="17">
        <v>1.76334716225508E-2</v>
      </c>
      <c r="J226" s="17">
        <v>0.10964511209422299</v>
      </c>
      <c r="K226" s="17">
        <v>6.9325003716507003E-2</v>
      </c>
      <c r="L226" s="17">
        <v>7.2019153464923602E-2</v>
      </c>
      <c r="M226" s="17">
        <v>2.6612947604328901E-2</v>
      </c>
      <c r="N226" s="17">
        <v>3.3831332641698499E-2</v>
      </c>
      <c r="O226" s="17">
        <v>7.3310985462023803E-2</v>
      </c>
      <c r="P226" s="17">
        <v>0.35196951786603697</v>
      </c>
      <c r="Q226" s="17"/>
      <c r="R226" s="17">
        <v>7.1705437401036604E-2</v>
      </c>
      <c r="S226" s="17">
        <v>5.1936077690714802E-2</v>
      </c>
      <c r="T226" s="17">
        <v>4.43365278534157E-2</v>
      </c>
      <c r="U226" s="17">
        <v>4.1026417207889E-2</v>
      </c>
      <c r="V226" s="17"/>
      <c r="W226" s="17">
        <v>5.5696007733249599E-2</v>
      </c>
      <c r="X226" s="17">
        <v>3.5768684046917999E-2</v>
      </c>
      <c r="Y226" s="17">
        <v>4.52233638549841E-2</v>
      </c>
      <c r="Z226" s="17">
        <v>5.0038127547006303E-2</v>
      </c>
      <c r="AA226" s="17">
        <v>4.9273397531635503E-2</v>
      </c>
      <c r="AB226" s="17">
        <v>6.3472745466012795E-2</v>
      </c>
      <c r="AC226" s="17">
        <v>1.74554724001789E-2</v>
      </c>
      <c r="AD226" s="17">
        <v>1.9009898177692299E-2</v>
      </c>
      <c r="AE226" s="17">
        <v>0</v>
      </c>
      <c r="AF226" s="17">
        <v>3.8416202096606102E-2</v>
      </c>
      <c r="AG226" s="17"/>
      <c r="AH226" s="17">
        <v>4.9172705062190999E-2</v>
      </c>
      <c r="AI226" s="17">
        <v>2.4535253589571E-2</v>
      </c>
      <c r="AJ226" s="17">
        <v>1.17792443067354E-2</v>
      </c>
      <c r="AK226" s="17">
        <v>7.4313944091020503E-2</v>
      </c>
      <c r="AL226" s="17">
        <v>2.89054853804693E-2</v>
      </c>
      <c r="AM226" s="17">
        <v>2.5543766446313301E-2</v>
      </c>
      <c r="AN226" s="17">
        <v>1.8777850521075799E-2</v>
      </c>
      <c r="AO226" s="17"/>
      <c r="AP226" s="17">
        <v>2.8937544413239199E-2</v>
      </c>
      <c r="AQ226" s="17">
        <v>8.6153033979152499E-2</v>
      </c>
      <c r="AR226" s="17"/>
      <c r="AS226" s="17">
        <v>2.66610779840315E-2</v>
      </c>
      <c r="AT226" s="17">
        <v>1.5415156731580301E-2</v>
      </c>
      <c r="AU226" s="17">
        <v>3.6325044949724501E-2</v>
      </c>
      <c r="AV226" s="17"/>
      <c r="AW226" s="17">
        <v>1.20453451256684E-2</v>
      </c>
      <c r="AX226" s="17">
        <v>5.6723465822479502E-2</v>
      </c>
      <c r="AY226" s="17"/>
      <c r="AZ226" s="17">
        <v>5.75507419336415E-2</v>
      </c>
      <c r="BA226" s="17">
        <v>4.73407728405544E-2</v>
      </c>
      <c r="BB226" s="17"/>
      <c r="BC226" s="17">
        <v>5.9478492703832202E-2</v>
      </c>
      <c r="BD226" s="17">
        <v>4.1026417207889E-2</v>
      </c>
      <c r="BE226" s="17"/>
      <c r="BF226" s="17">
        <v>3.1593503240151401E-2</v>
      </c>
      <c r="BG226" s="17">
        <v>6.0537197828569499E-2</v>
      </c>
      <c r="BH226" s="17"/>
      <c r="BI226" s="17">
        <v>9.5587160500202203E-2</v>
      </c>
      <c r="BJ226" s="17">
        <v>6.7028476523171995E-2</v>
      </c>
      <c r="BK226" s="17">
        <v>2.6230831414261999E-2</v>
      </c>
      <c r="BL226" s="17">
        <v>0</v>
      </c>
    </row>
    <row r="227" spans="2:64" x14ac:dyDescent="0.25">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row>
    <row r="228" spans="2:64" x14ac:dyDescent="0.25">
      <c r="B228" s="6" t="s">
        <v>202</v>
      </c>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row>
    <row r="229" spans="2:64" x14ac:dyDescent="0.25">
      <c r="B229" s="24" t="s">
        <v>82</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row>
    <row r="230" spans="2:64" x14ac:dyDescent="0.25">
      <c r="B230" t="s">
        <v>193</v>
      </c>
      <c r="C230" s="17">
        <v>0.37798512331941397</v>
      </c>
      <c r="D230" s="17">
        <v>0.40414306751403201</v>
      </c>
      <c r="E230" s="17">
        <v>0.35963237511859902</v>
      </c>
      <c r="F230" s="17">
        <v>0.40562547125937098</v>
      </c>
      <c r="G230" s="17">
        <v>0.41186391843679598</v>
      </c>
      <c r="H230" s="17">
        <v>0.34179458088489501</v>
      </c>
      <c r="I230" s="17">
        <v>0.41668183109478901</v>
      </c>
      <c r="J230" s="17">
        <v>0.32634507555315101</v>
      </c>
      <c r="K230" s="17">
        <v>0.258721920582697</v>
      </c>
      <c r="L230" s="17">
        <v>0.37520995763562198</v>
      </c>
      <c r="M230" s="17">
        <v>0.33032980291737102</v>
      </c>
      <c r="N230" s="17">
        <v>0.42835909448153903</v>
      </c>
      <c r="O230" s="17">
        <v>0.34740117906242302</v>
      </c>
      <c r="P230" s="17">
        <v>0.64803048213396297</v>
      </c>
      <c r="Q230" s="17"/>
      <c r="R230" s="17">
        <v>0.14315194919614499</v>
      </c>
      <c r="S230" s="17">
        <v>0.25732297713184299</v>
      </c>
      <c r="T230" s="17">
        <v>0.39202892434727099</v>
      </c>
      <c r="U230" s="17">
        <v>0.53676828811369004</v>
      </c>
      <c r="V230" s="17"/>
      <c r="W230" s="17">
        <v>0.15778193227256801</v>
      </c>
      <c r="X230" s="17">
        <v>0.24920392757665</v>
      </c>
      <c r="Y230" s="17">
        <v>0.29109248740567301</v>
      </c>
      <c r="Z230" s="17">
        <v>0.46638014733053001</v>
      </c>
      <c r="AA230" s="17">
        <v>0.36222972413189503</v>
      </c>
      <c r="AB230" s="17">
        <v>0.29226079488977302</v>
      </c>
      <c r="AC230" s="17">
        <v>0.44542598135484002</v>
      </c>
      <c r="AD230" s="17">
        <v>0.484922279056339</v>
      </c>
      <c r="AE230" s="17">
        <v>0.49878511220461702</v>
      </c>
      <c r="AF230" s="17">
        <v>0.57538726640274995</v>
      </c>
      <c r="AG230" s="17"/>
      <c r="AH230" s="17">
        <v>0.259778034388707</v>
      </c>
      <c r="AI230" s="17">
        <v>0.36907280171034801</v>
      </c>
      <c r="AJ230" s="17">
        <v>0.42335453408367102</v>
      </c>
      <c r="AK230" s="17">
        <v>0.23185213887589101</v>
      </c>
      <c r="AL230" s="17">
        <v>0.48334666833730999</v>
      </c>
      <c r="AM230" s="17">
        <v>0.53456427903099601</v>
      </c>
      <c r="AN230" s="17">
        <v>0.49483913470315599</v>
      </c>
      <c r="AO230" s="17"/>
      <c r="AP230" s="17">
        <v>0.482221642327752</v>
      </c>
      <c r="AQ230" s="17">
        <v>0.20886871027125001</v>
      </c>
      <c r="AR230" s="17"/>
      <c r="AS230" s="17">
        <v>0.50156454484116497</v>
      </c>
      <c r="AT230" s="17">
        <v>0.56008731556568003</v>
      </c>
      <c r="AU230" s="17">
        <v>0.45099149594829901</v>
      </c>
      <c r="AV230" s="17"/>
      <c r="AW230" s="17">
        <v>0.595589145016166</v>
      </c>
      <c r="AX230" s="17">
        <v>0.34443559943751401</v>
      </c>
      <c r="AY230" s="17"/>
      <c r="AZ230" s="17">
        <v>0.34013419905569098</v>
      </c>
      <c r="BA230" s="17">
        <v>0.39700407441413299</v>
      </c>
      <c r="BB230" s="17"/>
      <c r="BC230" s="17">
        <v>0.23561517444420599</v>
      </c>
      <c r="BD230" s="17">
        <v>0.53676828811369004</v>
      </c>
      <c r="BE230" s="17"/>
      <c r="BF230" s="17">
        <v>0.614228187228685</v>
      </c>
      <c r="BG230" s="17">
        <v>0.25738522562754401</v>
      </c>
      <c r="BH230" s="17"/>
      <c r="BI230" s="17">
        <v>0.112505226188355</v>
      </c>
      <c r="BJ230" s="17">
        <v>0.26764733989911899</v>
      </c>
      <c r="BK230" s="17">
        <v>0.51450854840521498</v>
      </c>
      <c r="BL230" s="17">
        <v>0.74689503144964398</v>
      </c>
    </row>
    <row r="231" spans="2:64" x14ac:dyDescent="0.25">
      <c r="B231" t="s">
        <v>194</v>
      </c>
      <c r="C231" s="17">
        <v>0.36550005176490902</v>
      </c>
      <c r="D231" s="17">
        <v>0.44723600033035799</v>
      </c>
      <c r="E231" s="17">
        <v>0.28115255430767699</v>
      </c>
      <c r="F231" s="17">
        <v>0.37975918550821602</v>
      </c>
      <c r="G231" s="17">
        <v>0.22461043150057</v>
      </c>
      <c r="H231" s="17">
        <v>0.42624117144149598</v>
      </c>
      <c r="I231" s="17">
        <v>0.39157053973350803</v>
      </c>
      <c r="J231" s="17">
        <v>0.34400466925710299</v>
      </c>
      <c r="K231" s="17">
        <v>0.40279073165763202</v>
      </c>
      <c r="L231" s="17">
        <v>0.28169665813374101</v>
      </c>
      <c r="M231" s="17">
        <v>0.37600900677987797</v>
      </c>
      <c r="N231" s="17">
        <v>0.33126437647028401</v>
      </c>
      <c r="O231" s="17">
        <v>0.30934323356464899</v>
      </c>
      <c r="P231" s="17">
        <v>0</v>
      </c>
      <c r="Q231" s="17"/>
      <c r="R231" s="17">
        <v>0.30594730039590101</v>
      </c>
      <c r="S231" s="17">
        <v>0.43391268434338798</v>
      </c>
      <c r="T231" s="17">
        <v>0.44525546484613698</v>
      </c>
      <c r="U231" s="17">
        <v>0.35380646468043703</v>
      </c>
      <c r="V231" s="17"/>
      <c r="W231" s="17">
        <v>0.31659333186194499</v>
      </c>
      <c r="X231" s="17">
        <v>0.34310571267337903</v>
      </c>
      <c r="Y231" s="17">
        <v>0.405829100817926</v>
      </c>
      <c r="Z231" s="17">
        <v>0.312160513924297</v>
      </c>
      <c r="AA231" s="17">
        <v>0.41029747396773503</v>
      </c>
      <c r="AB231" s="17">
        <v>0.40972299771732201</v>
      </c>
      <c r="AC231" s="17">
        <v>0.42607899498518897</v>
      </c>
      <c r="AD231" s="17">
        <v>0.43319718586794997</v>
      </c>
      <c r="AE231" s="17">
        <v>0.42509014962358999</v>
      </c>
      <c r="AF231" s="17">
        <v>0.354405639763126</v>
      </c>
      <c r="AG231" s="17"/>
      <c r="AH231" s="17">
        <v>0.29328503843586101</v>
      </c>
      <c r="AI231" s="17">
        <v>0.48491412670089401</v>
      </c>
      <c r="AJ231" s="17">
        <v>0.36666957000364903</v>
      </c>
      <c r="AK231" s="17">
        <v>0.39598030797536299</v>
      </c>
      <c r="AL231" s="17">
        <v>0.38821212503768499</v>
      </c>
      <c r="AM231" s="17">
        <v>0.35956017522763001</v>
      </c>
      <c r="AN231" s="17">
        <v>0.370849613834556</v>
      </c>
      <c r="AO231" s="17"/>
      <c r="AP231" s="17">
        <v>0.42000468487061998</v>
      </c>
      <c r="AQ231" s="17">
        <v>0.277070122091155</v>
      </c>
      <c r="AR231" s="17"/>
      <c r="AS231" s="17">
        <v>0.41340678083674398</v>
      </c>
      <c r="AT231" s="17">
        <v>0.40270762515341402</v>
      </c>
      <c r="AU231" s="17">
        <v>0.42049141484737701</v>
      </c>
      <c r="AV231" s="17"/>
      <c r="AW231" s="17">
        <v>0.37138974890076698</v>
      </c>
      <c r="AX231" s="17">
        <v>0.36459199623736899</v>
      </c>
      <c r="AY231" s="17"/>
      <c r="AZ231" s="17">
        <v>0.321194387244637</v>
      </c>
      <c r="BA231" s="17">
        <v>0.38776231571542602</v>
      </c>
      <c r="BB231" s="17"/>
      <c r="BC231" s="17">
        <v>0.37598488746862402</v>
      </c>
      <c r="BD231" s="17">
        <v>0.35380646468043703</v>
      </c>
      <c r="BE231" s="17"/>
      <c r="BF231" s="17">
        <v>0.28037266265604099</v>
      </c>
      <c r="BG231" s="17">
        <v>0.408956796049466</v>
      </c>
      <c r="BH231" s="17"/>
      <c r="BI231" s="17">
        <v>0.293109438458862</v>
      </c>
      <c r="BJ231" s="17">
        <v>0.44239678251001902</v>
      </c>
      <c r="BK231" s="17">
        <v>0.39325014128781599</v>
      </c>
      <c r="BL231" s="17">
        <v>0.24499347821738601</v>
      </c>
    </row>
    <row r="232" spans="2:64" x14ac:dyDescent="0.25">
      <c r="B232" t="s">
        <v>195</v>
      </c>
      <c r="C232" s="17">
        <v>0.21576669050156999</v>
      </c>
      <c r="D232" s="17">
        <v>0.12661309865582601</v>
      </c>
      <c r="E232" s="17">
        <v>0.234034721239015</v>
      </c>
      <c r="F232" s="17">
        <v>0.18341302131631901</v>
      </c>
      <c r="G232" s="17">
        <v>0.2957013519967</v>
      </c>
      <c r="H232" s="17">
        <v>0.207377971487441</v>
      </c>
      <c r="I232" s="17">
        <v>0.161723573821693</v>
      </c>
      <c r="J232" s="17">
        <v>0.23046553244381901</v>
      </c>
      <c r="K232" s="17">
        <v>0.31970965883984698</v>
      </c>
      <c r="L232" s="17">
        <v>0.29496967651529399</v>
      </c>
      <c r="M232" s="17">
        <v>0.27135866671854703</v>
      </c>
      <c r="N232" s="17">
        <v>0.211648245327831</v>
      </c>
      <c r="O232" s="17">
        <v>0.27779744529712302</v>
      </c>
      <c r="P232" s="17">
        <v>0</v>
      </c>
      <c r="Q232" s="17"/>
      <c r="R232" s="17">
        <v>0.47932341722160099</v>
      </c>
      <c r="S232" s="17">
        <v>0.29277522819839402</v>
      </c>
      <c r="T232" s="17">
        <v>0.14317922523735599</v>
      </c>
      <c r="U232" s="17">
        <v>7.1402685335391403E-2</v>
      </c>
      <c r="V232" s="17"/>
      <c r="W232" s="17">
        <v>0.46138078655839898</v>
      </c>
      <c r="X232" s="17">
        <v>0.39051398570298801</v>
      </c>
      <c r="Y232" s="17">
        <v>0.28042351910289898</v>
      </c>
      <c r="Z232" s="17">
        <v>0.19330690350891999</v>
      </c>
      <c r="AA232" s="17">
        <v>0.188995742012742</v>
      </c>
      <c r="AB232" s="17">
        <v>0.26837993817917499</v>
      </c>
      <c r="AC232" s="17">
        <v>0.113608140328793</v>
      </c>
      <c r="AD232" s="17">
        <v>4.8488215359226497E-2</v>
      </c>
      <c r="AE232" s="17">
        <v>7.6124738171792106E-2</v>
      </c>
      <c r="AF232" s="17">
        <v>3.8475720085351398E-2</v>
      </c>
      <c r="AG232" s="17"/>
      <c r="AH232" s="17">
        <v>0.39591175385732202</v>
      </c>
      <c r="AI232" s="17">
        <v>0.121477817999187</v>
      </c>
      <c r="AJ232" s="17">
        <v>0.18697728629232899</v>
      </c>
      <c r="AK232" s="17">
        <v>0.31113278996062199</v>
      </c>
      <c r="AL232" s="17">
        <v>0.12844120662500599</v>
      </c>
      <c r="AM232" s="17">
        <v>8.8004069437931695E-2</v>
      </c>
      <c r="AN232" s="17">
        <v>0.11171654572399101</v>
      </c>
      <c r="AO232" s="17"/>
      <c r="AP232" s="17">
        <v>7.7443195035899595E-2</v>
      </c>
      <c r="AQ232" s="17">
        <v>0.44018682286964</v>
      </c>
      <c r="AR232" s="17"/>
      <c r="AS232" s="17">
        <v>5.7917080977269803E-2</v>
      </c>
      <c r="AT232" s="17">
        <v>2.1789902549325099E-2</v>
      </c>
      <c r="AU232" s="17">
        <v>0.10846645915896</v>
      </c>
      <c r="AV232" s="17"/>
      <c r="AW232" s="17">
        <v>2.00072775894353E-2</v>
      </c>
      <c r="AX232" s="17">
        <v>0.245948279276409</v>
      </c>
      <c r="AY232" s="17"/>
      <c r="AZ232" s="17">
        <v>0.28859253737248303</v>
      </c>
      <c r="BA232" s="17">
        <v>0.179173892650214</v>
      </c>
      <c r="BB232" s="17"/>
      <c r="BC232" s="17">
        <v>0.34520797013318699</v>
      </c>
      <c r="BD232" s="17">
        <v>7.1402685335391403E-2</v>
      </c>
      <c r="BE232" s="17"/>
      <c r="BF232" s="17">
        <v>8.2151432134418306E-2</v>
      </c>
      <c r="BG232" s="17">
        <v>0.28397604328637699</v>
      </c>
      <c r="BH232" s="17"/>
      <c r="BI232" s="17">
        <v>0.50787663757202195</v>
      </c>
      <c r="BJ232" s="17">
        <v>0.24055271682563201</v>
      </c>
      <c r="BK232" s="17">
        <v>7.3992891995604507E-2</v>
      </c>
      <c r="BL232" s="17">
        <v>8.1114903329709102E-3</v>
      </c>
    </row>
    <row r="233" spans="2:64" x14ac:dyDescent="0.25">
      <c r="B233" t="s">
        <v>80</v>
      </c>
      <c r="C233" s="17">
        <v>4.0748134414107802E-2</v>
      </c>
      <c r="D233" s="17">
        <v>2.2007833499784302E-2</v>
      </c>
      <c r="E233" s="17">
        <v>0.12518034933470901</v>
      </c>
      <c r="F233" s="17">
        <v>3.1202321916094799E-2</v>
      </c>
      <c r="G233" s="17">
        <v>6.7824298065934499E-2</v>
      </c>
      <c r="H233" s="17">
        <v>2.4586276186167901E-2</v>
      </c>
      <c r="I233" s="17">
        <v>3.0024055350009501E-2</v>
      </c>
      <c r="J233" s="17">
        <v>9.9184722745927004E-2</v>
      </c>
      <c r="K233" s="17">
        <v>1.8777688919824301E-2</v>
      </c>
      <c r="L233" s="17">
        <v>4.8123707715343397E-2</v>
      </c>
      <c r="M233" s="17">
        <v>2.2302523584203902E-2</v>
      </c>
      <c r="N233" s="17">
        <v>2.87282837203462E-2</v>
      </c>
      <c r="O233" s="17">
        <v>6.5458142075805803E-2</v>
      </c>
      <c r="P233" s="17">
        <v>0.35196951786603697</v>
      </c>
      <c r="Q233" s="17"/>
      <c r="R233" s="17">
        <v>7.15773331863538E-2</v>
      </c>
      <c r="S233" s="17">
        <v>1.59891103263749E-2</v>
      </c>
      <c r="T233" s="17">
        <v>1.9536385569235901E-2</v>
      </c>
      <c r="U233" s="17">
        <v>3.8022561870481399E-2</v>
      </c>
      <c r="V233" s="17"/>
      <c r="W233" s="17">
        <v>6.4243949307088002E-2</v>
      </c>
      <c r="X233" s="17">
        <v>1.7176374046983099E-2</v>
      </c>
      <c r="Y233" s="17">
        <v>2.2654892673502101E-2</v>
      </c>
      <c r="Z233" s="17">
        <v>2.8152435236252701E-2</v>
      </c>
      <c r="AA233" s="17">
        <v>3.8477059887628798E-2</v>
      </c>
      <c r="AB233" s="17">
        <v>2.96362692137302E-2</v>
      </c>
      <c r="AC233" s="17">
        <v>1.4886883331178101E-2</v>
      </c>
      <c r="AD233" s="17">
        <v>3.33923197164845E-2</v>
      </c>
      <c r="AE233" s="17">
        <v>0</v>
      </c>
      <c r="AF233" s="17">
        <v>3.1731373748773099E-2</v>
      </c>
      <c r="AG233" s="17"/>
      <c r="AH233" s="17">
        <v>5.1025173318110198E-2</v>
      </c>
      <c r="AI233" s="17">
        <v>2.4535253589571E-2</v>
      </c>
      <c r="AJ233" s="17">
        <v>2.29986096203517E-2</v>
      </c>
      <c r="AK233" s="17">
        <v>6.1034763188124397E-2</v>
      </c>
      <c r="AL233" s="17">
        <v>0</v>
      </c>
      <c r="AM233" s="17">
        <v>1.7871476303442799E-2</v>
      </c>
      <c r="AN233" s="17">
        <v>2.2594705738296101E-2</v>
      </c>
      <c r="AO233" s="17"/>
      <c r="AP233" s="17">
        <v>2.03304777657284E-2</v>
      </c>
      <c r="AQ233" s="17">
        <v>7.3874344767954195E-2</v>
      </c>
      <c r="AR233" s="17"/>
      <c r="AS233" s="17">
        <v>2.7111593344822001E-2</v>
      </c>
      <c r="AT233" s="17">
        <v>1.5415156731580301E-2</v>
      </c>
      <c r="AU233" s="17">
        <v>2.0050630045364001E-2</v>
      </c>
      <c r="AV233" s="17"/>
      <c r="AW233" s="17">
        <v>1.3013828493631601E-2</v>
      </c>
      <c r="AX233" s="17">
        <v>4.5024125048709299E-2</v>
      </c>
      <c r="AY233" s="17"/>
      <c r="AZ233" s="17">
        <v>5.0078876327188299E-2</v>
      </c>
      <c r="BA233" s="17">
        <v>3.6059717220226897E-2</v>
      </c>
      <c r="BB233" s="17"/>
      <c r="BC233" s="17">
        <v>4.31919679539828E-2</v>
      </c>
      <c r="BD233" s="17">
        <v>3.8022561870481399E-2</v>
      </c>
      <c r="BE233" s="17"/>
      <c r="BF233" s="17">
        <v>2.3247717980856099E-2</v>
      </c>
      <c r="BG233" s="17">
        <v>4.9681935036613403E-2</v>
      </c>
      <c r="BH233" s="17"/>
      <c r="BI233" s="17">
        <v>8.6508697780760896E-2</v>
      </c>
      <c r="BJ233" s="17">
        <v>4.9403160765229603E-2</v>
      </c>
      <c r="BK233" s="17">
        <v>1.82484183113641E-2</v>
      </c>
      <c r="BL233" s="17">
        <v>0</v>
      </c>
    </row>
    <row r="234" spans="2:64" x14ac:dyDescent="0.25">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row>
    <row r="235" spans="2:64" x14ac:dyDescent="0.25">
      <c r="B235" s="6" t="s">
        <v>209</v>
      </c>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row>
    <row r="236" spans="2:64" x14ac:dyDescent="0.25">
      <c r="B236" s="24" t="s">
        <v>82</v>
      </c>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row>
    <row r="237" spans="2:64" x14ac:dyDescent="0.25">
      <c r="B237" t="s">
        <v>203</v>
      </c>
      <c r="C237" s="17">
        <v>0.62212319782985603</v>
      </c>
      <c r="D237" s="17">
        <v>0.64318088328478296</v>
      </c>
      <c r="E237" s="17">
        <v>0.44228845972527497</v>
      </c>
      <c r="F237" s="17">
        <v>0.65561043689104903</v>
      </c>
      <c r="G237" s="17">
        <v>0.66347745840776295</v>
      </c>
      <c r="H237" s="17">
        <v>0.60682140330008005</v>
      </c>
      <c r="I237" s="17">
        <v>0.62429842285369197</v>
      </c>
      <c r="J237" s="17">
        <v>0.623409888540157</v>
      </c>
      <c r="K237" s="17">
        <v>0.69526925410600404</v>
      </c>
      <c r="L237" s="17">
        <v>0.68070545655375503</v>
      </c>
      <c r="M237" s="17">
        <v>0.57897111263355305</v>
      </c>
      <c r="N237" s="17">
        <v>0.63284034006217205</v>
      </c>
      <c r="O237" s="17">
        <v>0.55274897995558903</v>
      </c>
      <c r="P237" s="17">
        <v>0.64803048213396297</v>
      </c>
      <c r="Q237" s="17"/>
      <c r="R237" s="17">
        <v>0.52579990308148095</v>
      </c>
      <c r="S237" s="17">
        <v>0.556807833723442</v>
      </c>
      <c r="T237" s="17">
        <v>0.67797097519852001</v>
      </c>
      <c r="U237" s="17">
        <v>0.67884822765742003</v>
      </c>
      <c r="V237" s="17"/>
      <c r="W237" s="17">
        <v>0.53664968015384495</v>
      </c>
      <c r="X237" s="17">
        <v>0.57353453799084098</v>
      </c>
      <c r="Y237" s="17">
        <v>0.66038772168612203</v>
      </c>
      <c r="Z237" s="17">
        <v>0.54785515148616204</v>
      </c>
      <c r="AA237" s="17">
        <v>0.69158018162333401</v>
      </c>
      <c r="AB237" s="17">
        <v>0.62737833079512895</v>
      </c>
      <c r="AC237" s="17">
        <v>0.84648673974128996</v>
      </c>
      <c r="AD237" s="17">
        <v>0.59673820152775903</v>
      </c>
      <c r="AE237" s="17">
        <v>0.73853081470238902</v>
      </c>
      <c r="AF237" s="17">
        <v>0.65958286582608106</v>
      </c>
      <c r="AG237" s="17"/>
      <c r="AH237" s="17">
        <v>0.50146646138020701</v>
      </c>
      <c r="AI237" s="17">
        <v>0.61295640482423297</v>
      </c>
      <c r="AJ237" s="17">
        <v>0.58375439964095199</v>
      </c>
      <c r="AK237" s="17">
        <v>0.629616435081783</v>
      </c>
      <c r="AL237" s="17">
        <v>0.66400995539957597</v>
      </c>
      <c r="AM237" s="17">
        <v>0.71789940147306697</v>
      </c>
      <c r="AN237" s="17">
        <v>0.67284965901660099</v>
      </c>
      <c r="AO237" s="17"/>
      <c r="AP237" s="17">
        <v>0.68361899545757898</v>
      </c>
      <c r="AQ237" s="17">
        <v>0.52235059595023803</v>
      </c>
      <c r="AR237" s="17"/>
      <c r="AS237" s="17">
        <v>0.68894468221226401</v>
      </c>
      <c r="AT237" s="17">
        <v>0.74706435950714101</v>
      </c>
      <c r="AU237" s="17">
        <v>0.67019521916043001</v>
      </c>
      <c r="AV237" s="17"/>
      <c r="AW237" s="17">
        <v>0.72906082619458601</v>
      </c>
      <c r="AX237" s="17">
        <v>0.60563588068966101</v>
      </c>
      <c r="AY237" s="17"/>
      <c r="AZ237" s="17">
        <v>0.57405542798160203</v>
      </c>
      <c r="BA237" s="17">
        <v>0.646275806564231</v>
      </c>
      <c r="BB237" s="17"/>
      <c r="BC237" s="17">
        <v>0.57126176294815301</v>
      </c>
      <c r="BD237" s="17">
        <v>0.67884822765742003</v>
      </c>
      <c r="BE237" s="17"/>
      <c r="BF237" s="17">
        <v>0.70783275010970204</v>
      </c>
      <c r="BG237" s="17">
        <v>0.57836926463444605</v>
      </c>
      <c r="BH237" s="17"/>
      <c r="BI237" s="17">
        <v>0.467996561104493</v>
      </c>
      <c r="BJ237" s="17">
        <v>0.63994406924323</v>
      </c>
      <c r="BK237" s="17">
        <v>0.66532979808938297</v>
      </c>
      <c r="BL237" s="17">
        <v>0.72543612048698702</v>
      </c>
    </row>
    <row r="238" spans="2:64" x14ac:dyDescent="0.25">
      <c r="B238" t="s">
        <v>204</v>
      </c>
      <c r="C238" s="17">
        <v>0.40741157898074398</v>
      </c>
      <c r="D238" s="17">
        <v>0.419779726407774</v>
      </c>
      <c r="E238" s="17">
        <v>0.45477919762861702</v>
      </c>
      <c r="F238" s="17">
        <v>0.42726196222913798</v>
      </c>
      <c r="G238" s="17">
        <v>0.33963071724522897</v>
      </c>
      <c r="H238" s="17">
        <v>0.38889830334681302</v>
      </c>
      <c r="I238" s="17">
        <v>0.40707845647431801</v>
      </c>
      <c r="J238" s="17">
        <v>0.41682300197795003</v>
      </c>
      <c r="K238" s="17">
        <v>0.53409595890089001</v>
      </c>
      <c r="L238" s="17">
        <v>0.44853437669845803</v>
      </c>
      <c r="M238" s="17">
        <v>0.34786900572017698</v>
      </c>
      <c r="N238" s="17">
        <v>0.43622809146008501</v>
      </c>
      <c r="O238" s="17">
        <v>0.31288754464510998</v>
      </c>
      <c r="P238" s="17">
        <v>0.64803048213396297</v>
      </c>
      <c r="Q238" s="17"/>
      <c r="R238" s="17">
        <v>0.31192356050639197</v>
      </c>
      <c r="S238" s="17">
        <v>0.32606736793857599</v>
      </c>
      <c r="T238" s="17">
        <v>0.40954440179825102</v>
      </c>
      <c r="U238" s="17">
        <v>0.48321067758384001</v>
      </c>
      <c r="V238" s="17"/>
      <c r="W238" s="17">
        <v>0.32227552533139397</v>
      </c>
      <c r="X238" s="17">
        <v>0.31107697297972697</v>
      </c>
      <c r="Y238" s="17">
        <v>0.39569527597339899</v>
      </c>
      <c r="Z238" s="17">
        <v>0.32942914126815298</v>
      </c>
      <c r="AA238" s="17">
        <v>0.52474709726926305</v>
      </c>
      <c r="AB238" s="17">
        <v>0.413351276827367</v>
      </c>
      <c r="AC238" s="17">
        <v>0.42931230232023398</v>
      </c>
      <c r="AD238" s="17">
        <v>0.44087183947825198</v>
      </c>
      <c r="AE238" s="17">
        <v>0.47298891465059401</v>
      </c>
      <c r="AF238" s="17">
        <v>0.51190101319369696</v>
      </c>
      <c r="AG238" s="17"/>
      <c r="AH238" s="17">
        <v>0.33429487078796299</v>
      </c>
      <c r="AI238" s="17">
        <v>0.34850213398721502</v>
      </c>
      <c r="AJ238" s="17">
        <v>0.39821682740650699</v>
      </c>
      <c r="AK238" s="17">
        <v>0.36243852661789</v>
      </c>
      <c r="AL238" s="17">
        <v>0.46447250709323001</v>
      </c>
      <c r="AM238" s="17">
        <v>0.52173022030395699</v>
      </c>
      <c r="AN238" s="17">
        <v>0.44763872481889899</v>
      </c>
      <c r="AO238" s="17"/>
      <c r="AP238" s="17">
        <v>0.490204278853964</v>
      </c>
      <c r="AQ238" s="17">
        <v>0.27308625267152498</v>
      </c>
      <c r="AR238" s="17"/>
      <c r="AS238" s="17">
        <v>0.455678399500688</v>
      </c>
      <c r="AT238" s="17">
        <v>0.55729223691470098</v>
      </c>
      <c r="AU238" s="17">
        <v>0.47891927272934498</v>
      </c>
      <c r="AV238" s="17"/>
      <c r="AW238" s="17">
        <v>0.49871379859977399</v>
      </c>
      <c r="AX238" s="17">
        <v>0.39333488143768203</v>
      </c>
      <c r="AY238" s="17"/>
      <c r="AZ238" s="17">
        <v>0.35121361778541299</v>
      </c>
      <c r="BA238" s="17">
        <v>0.43564936435554702</v>
      </c>
      <c r="BB238" s="17"/>
      <c r="BC238" s="17">
        <v>0.33944773780846799</v>
      </c>
      <c r="BD238" s="17">
        <v>0.48321067758384001</v>
      </c>
      <c r="BE238" s="17"/>
      <c r="BF238" s="17">
        <v>0.48538619908511199</v>
      </c>
      <c r="BG238" s="17">
        <v>0.36760625707397798</v>
      </c>
      <c r="BH238" s="17"/>
      <c r="BI238" s="17">
        <v>0.24856859121358801</v>
      </c>
      <c r="BJ238" s="17">
        <v>0.39498410030007602</v>
      </c>
      <c r="BK238" s="17">
        <v>0.47516515628133699</v>
      </c>
      <c r="BL238" s="17">
        <v>0.540306153327343</v>
      </c>
    </row>
    <row r="239" spans="2:64" x14ac:dyDescent="0.25">
      <c r="B239" t="s">
        <v>205</v>
      </c>
      <c r="C239" s="17">
        <v>0.28415378757230703</v>
      </c>
      <c r="D239" s="17">
        <v>0.35019103468825002</v>
      </c>
      <c r="E239" s="17">
        <v>0.282063710680372</v>
      </c>
      <c r="F239" s="17">
        <v>0.17114332870353199</v>
      </c>
      <c r="G239" s="17">
        <v>0.317981169994902</v>
      </c>
      <c r="H239" s="17">
        <v>0.206634649526447</v>
      </c>
      <c r="I239" s="17">
        <v>0.24993722943091501</v>
      </c>
      <c r="J239" s="17">
        <v>0.19475950637119199</v>
      </c>
      <c r="K239" s="17">
        <v>0.22017405747344701</v>
      </c>
      <c r="L239" s="17">
        <v>0.25716255971958801</v>
      </c>
      <c r="M239" s="17">
        <v>0.2632799653699</v>
      </c>
      <c r="N239" s="17">
        <v>0.29139798839910003</v>
      </c>
      <c r="O239" s="17">
        <v>0.33460145717649897</v>
      </c>
      <c r="P239" s="17">
        <v>0.35196951786603697</v>
      </c>
      <c r="Q239" s="17"/>
      <c r="R239" s="17">
        <v>0.249525294354804</v>
      </c>
      <c r="S239" s="17">
        <v>0.21085243674260201</v>
      </c>
      <c r="T239" s="17">
        <v>0.33156006684644401</v>
      </c>
      <c r="U239" s="17">
        <v>0.31307049203014597</v>
      </c>
      <c r="V239" s="17"/>
      <c r="W239" s="17">
        <v>0.26356071069953901</v>
      </c>
      <c r="X239" s="17">
        <v>0.25802170028617499</v>
      </c>
      <c r="Y239" s="17">
        <v>0.26519236736627999</v>
      </c>
      <c r="Z239" s="17">
        <v>0.20643682211438399</v>
      </c>
      <c r="AA239" s="17">
        <v>0.23430129301709299</v>
      </c>
      <c r="AB239" s="17">
        <v>0.27329515044630498</v>
      </c>
      <c r="AC239" s="17">
        <v>0.33392278723343699</v>
      </c>
      <c r="AD239" s="17">
        <v>0.38030820841291801</v>
      </c>
      <c r="AE239" s="17">
        <v>0.393620321295446</v>
      </c>
      <c r="AF239" s="17">
        <v>0.29133837095736198</v>
      </c>
      <c r="AG239" s="17"/>
      <c r="AH239" s="17">
        <v>0.26133606066095999</v>
      </c>
      <c r="AI239" s="17">
        <v>0.38065134485670299</v>
      </c>
      <c r="AJ239" s="17">
        <v>0.27185889803945401</v>
      </c>
      <c r="AK239" s="17">
        <v>0.30056826045622997</v>
      </c>
      <c r="AL239" s="17">
        <v>0.24688093947356901</v>
      </c>
      <c r="AM239" s="17">
        <v>0.292157273732923</v>
      </c>
      <c r="AN239" s="17">
        <v>0.31054994075337</v>
      </c>
      <c r="AO239" s="17"/>
      <c r="AP239" s="17">
        <v>0.29456952213236898</v>
      </c>
      <c r="AQ239" s="17">
        <v>0.26725499159545302</v>
      </c>
      <c r="AR239" s="17"/>
      <c r="AS239" s="17">
        <v>0.272423711332346</v>
      </c>
      <c r="AT239" s="17">
        <v>0.35770770548737402</v>
      </c>
      <c r="AU239" s="17">
        <v>0.28969542728984998</v>
      </c>
      <c r="AV239" s="17"/>
      <c r="AW239" s="17">
        <v>0.36643174266204998</v>
      </c>
      <c r="AX239" s="17">
        <v>0.27146842359000001</v>
      </c>
      <c r="AY239" s="17"/>
      <c r="AZ239" s="17">
        <v>0.30599878953735699</v>
      </c>
      <c r="BA239" s="17">
        <v>0.27317733106248598</v>
      </c>
      <c r="BB239" s="17"/>
      <c r="BC239" s="17">
        <v>0.25822616646313101</v>
      </c>
      <c r="BD239" s="17">
        <v>0.31307049203014597</v>
      </c>
      <c r="BE239" s="17"/>
      <c r="BF239" s="17">
        <v>0.28280252911301601</v>
      </c>
      <c r="BG239" s="17">
        <v>0.28484359250985403</v>
      </c>
      <c r="BH239" s="17"/>
      <c r="BI239" s="17">
        <v>0.20314574194832799</v>
      </c>
      <c r="BJ239" s="17">
        <v>0.28337650485515598</v>
      </c>
      <c r="BK239" s="17">
        <v>0.31897501066573902</v>
      </c>
      <c r="BL239" s="17">
        <v>0.34217076700780602</v>
      </c>
    </row>
    <row r="240" spans="2:64" x14ac:dyDescent="0.25">
      <c r="B240" t="s">
        <v>206</v>
      </c>
      <c r="C240" s="17">
        <v>0.24650285310900599</v>
      </c>
      <c r="D240" s="17">
        <v>0.212029230562882</v>
      </c>
      <c r="E240" s="17">
        <v>0.22287244425324301</v>
      </c>
      <c r="F240" s="17">
        <v>0.31998671617450603</v>
      </c>
      <c r="G240" s="17">
        <v>0.20209280492448201</v>
      </c>
      <c r="H240" s="17">
        <v>0.22618411802858801</v>
      </c>
      <c r="I240" s="17">
        <v>0.31924151557200398</v>
      </c>
      <c r="J240" s="17">
        <v>0.247144973969775</v>
      </c>
      <c r="K240" s="17">
        <v>0.17739746517875801</v>
      </c>
      <c r="L240" s="17">
        <v>0.18447777382229799</v>
      </c>
      <c r="M240" s="17">
        <v>0.25198086535530001</v>
      </c>
      <c r="N240" s="17">
        <v>0.30233664978206698</v>
      </c>
      <c r="O240" s="17">
        <v>0.29998873316630598</v>
      </c>
      <c r="P240" s="17">
        <v>0</v>
      </c>
      <c r="Q240" s="17"/>
      <c r="R240" s="17">
        <v>0.17824751634438099</v>
      </c>
      <c r="S240" s="17">
        <v>0.22259619110777101</v>
      </c>
      <c r="T240" s="17">
        <v>0.29050799873639099</v>
      </c>
      <c r="U240" s="17">
        <v>0.27838743950047401</v>
      </c>
      <c r="V240" s="17"/>
      <c r="W240" s="17">
        <v>0.17399350356978399</v>
      </c>
      <c r="X240" s="17">
        <v>0.21355454671416799</v>
      </c>
      <c r="Y240" s="17">
        <v>0.26377609717702799</v>
      </c>
      <c r="Z240" s="17">
        <v>0.32154962397040998</v>
      </c>
      <c r="AA240" s="17">
        <v>0.24605349446657099</v>
      </c>
      <c r="AB240" s="17">
        <v>0.16230230583868399</v>
      </c>
      <c r="AC240" s="17">
        <v>0.25049614538174603</v>
      </c>
      <c r="AD240" s="17">
        <v>0.25033548399577299</v>
      </c>
      <c r="AE240" s="17">
        <v>0.26735680007637203</v>
      </c>
      <c r="AF240" s="17">
        <v>0.29955404835451999</v>
      </c>
      <c r="AG240" s="17"/>
      <c r="AH240" s="17">
        <v>0.18314766829151799</v>
      </c>
      <c r="AI240" s="17">
        <v>0.26550578212801801</v>
      </c>
      <c r="AJ240" s="17">
        <v>0.27427095513321798</v>
      </c>
      <c r="AK240" s="17">
        <v>0.229627171149521</v>
      </c>
      <c r="AL240" s="17">
        <v>0.23532408219237599</v>
      </c>
      <c r="AM240" s="17">
        <v>0.28014765252845197</v>
      </c>
      <c r="AN240" s="17">
        <v>0.32987657508242602</v>
      </c>
      <c r="AO240" s="17"/>
      <c r="AP240" s="17">
        <v>0.277902256998033</v>
      </c>
      <c r="AQ240" s="17">
        <v>0.19555953105564799</v>
      </c>
      <c r="AR240" s="17"/>
      <c r="AS240" s="17">
        <v>0.27171473756546299</v>
      </c>
      <c r="AT240" s="17">
        <v>0.29910479318350902</v>
      </c>
      <c r="AU240" s="17">
        <v>0.26709340525976</v>
      </c>
      <c r="AV240" s="17"/>
      <c r="AW240" s="17">
        <v>0.27668529426718902</v>
      </c>
      <c r="AX240" s="17">
        <v>0.241849416455792</v>
      </c>
      <c r="AY240" s="17"/>
      <c r="AZ240" s="17">
        <v>0.214112887386715</v>
      </c>
      <c r="BA240" s="17">
        <v>0.26277783677227901</v>
      </c>
      <c r="BB240" s="17"/>
      <c r="BC240" s="17">
        <v>0.21791413628665299</v>
      </c>
      <c r="BD240" s="17">
        <v>0.27838743950047401</v>
      </c>
      <c r="BE240" s="17"/>
      <c r="BF240" s="17">
        <v>0.253527222231689</v>
      </c>
      <c r="BG240" s="17">
        <v>0.242916977682539</v>
      </c>
      <c r="BH240" s="17"/>
      <c r="BI240" s="17">
        <v>0.16515722356614801</v>
      </c>
      <c r="BJ240" s="17">
        <v>0.25484944368544199</v>
      </c>
      <c r="BK240" s="17">
        <v>0.25243576675510399</v>
      </c>
      <c r="BL240" s="17">
        <v>0.344601233036334</v>
      </c>
    </row>
    <row r="241" spans="2:64" x14ac:dyDescent="0.25">
      <c r="B241" t="s">
        <v>207</v>
      </c>
      <c r="C241" s="17">
        <v>0.22803425440578201</v>
      </c>
      <c r="D241" s="17">
        <v>0.26358577787330201</v>
      </c>
      <c r="E241" s="17">
        <v>0.37318709695376201</v>
      </c>
      <c r="F241" s="17">
        <v>9.6605530549683905E-2</v>
      </c>
      <c r="G241" s="17">
        <v>0.18095526762171599</v>
      </c>
      <c r="H241" s="17">
        <v>0.141380888138816</v>
      </c>
      <c r="I241" s="17">
        <v>0.171941192062499</v>
      </c>
      <c r="J241" s="17">
        <v>0.23364607993224901</v>
      </c>
      <c r="K241" s="17">
        <v>0.28459161793408599</v>
      </c>
      <c r="L241" s="17">
        <v>0.169333662240581</v>
      </c>
      <c r="M241" s="17">
        <v>0.27908477306401303</v>
      </c>
      <c r="N241" s="17">
        <v>0.23675507929454301</v>
      </c>
      <c r="O241" s="17">
        <v>0.22475789937464699</v>
      </c>
      <c r="P241" s="17">
        <v>0.35196951786603697</v>
      </c>
      <c r="Q241" s="17"/>
      <c r="R241" s="17">
        <v>0.15823532787922501</v>
      </c>
      <c r="S241" s="17">
        <v>0.227667343893176</v>
      </c>
      <c r="T241" s="17">
        <v>0.20811735486249899</v>
      </c>
      <c r="U241" s="17">
        <v>0.27039518950039199</v>
      </c>
      <c r="V241" s="17"/>
      <c r="W241" s="17">
        <v>0.21150973515410099</v>
      </c>
      <c r="X241" s="17">
        <v>0.15365853105196201</v>
      </c>
      <c r="Y241" s="17">
        <v>0.201509477133753</v>
      </c>
      <c r="Z241" s="17">
        <v>0.24164826076326601</v>
      </c>
      <c r="AA241" s="17">
        <v>0.12596172422405499</v>
      </c>
      <c r="AB241" s="17">
        <v>0.25999110245579399</v>
      </c>
      <c r="AC241" s="17">
        <v>0.26978155727815201</v>
      </c>
      <c r="AD241" s="17">
        <v>0.28717062818797301</v>
      </c>
      <c r="AE241" s="17">
        <v>0.21656552622922501</v>
      </c>
      <c r="AF241" s="17">
        <v>0.258975643523909</v>
      </c>
      <c r="AG241" s="17"/>
      <c r="AH241" s="17">
        <v>0.23790705959229</v>
      </c>
      <c r="AI241" s="17">
        <v>0.37358817312603199</v>
      </c>
      <c r="AJ241" s="17">
        <v>0.27779349899336903</v>
      </c>
      <c r="AK241" s="17">
        <v>0.18727844416967501</v>
      </c>
      <c r="AL241" s="17">
        <v>0.25895705133202901</v>
      </c>
      <c r="AM241" s="17">
        <v>0.20420871536356999</v>
      </c>
      <c r="AN241" s="17">
        <v>0.223530470103598</v>
      </c>
      <c r="AO241" s="17"/>
      <c r="AP241" s="17">
        <v>0.24983566986004199</v>
      </c>
      <c r="AQ241" s="17">
        <v>0.19266299281652799</v>
      </c>
      <c r="AR241" s="17"/>
      <c r="AS241" s="17">
        <v>0.22619360907894501</v>
      </c>
      <c r="AT241" s="17">
        <v>0.276010045245415</v>
      </c>
      <c r="AU241" s="17">
        <v>0.26002281445145298</v>
      </c>
      <c r="AV241" s="17"/>
      <c r="AW241" s="17">
        <v>0.28981645818859902</v>
      </c>
      <c r="AX241" s="17">
        <v>0.21850886280168499</v>
      </c>
      <c r="AY241" s="17"/>
      <c r="AZ241" s="17">
        <v>0.23050046260903601</v>
      </c>
      <c r="BA241" s="17">
        <v>0.226795058953638</v>
      </c>
      <c r="BB241" s="17"/>
      <c r="BC241" s="17">
        <v>0.190052115861439</v>
      </c>
      <c r="BD241" s="17">
        <v>0.27039518950039199</v>
      </c>
      <c r="BE241" s="17"/>
      <c r="BF241" s="17">
        <v>0.19806622713958899</v>
      </c>
      <c r="BG241" s="17">
        <v>0.24333265497054199</v>
      </c>
      <c r="BH241" s="17"/>
      <c r="BI241" s="17">
        <v>0.17166546575812799</v>
      </c>
      <c r="BJ241" s="17">
        <v>0.22994550144814499</v>
      </c>
      <c r="BK241" s="17">
        <v>0.26355589948784403</v>
      </c>
      <c r="BL241" s="17">
        <v>0.241585404288886</v>
      </c>
    </row>
    <row r="242" spans="2:64" x14ac:dyDescent="0.25">
      <c r="B242" t="s">
        <v>208</v>
      </c>
      <c r="C242" s="17">
        <v>9.9829961095211098E-2</v>
      </c>
      <c r="D242" s="17">
        <v>0.123317444894991</v>
      </c>
      <c r="E242" s="17">
        <v>0.130837901607158</v>
      </c>
      <c r="F242" s="17">
        <v>0.11684107700096</v>
      </c>
      <c r="G242" s="17">
        <v>2.6058450375958799E-2</v>
      </c>
      <c r="H242" s="17">
        <v>4.7887996560508898E-2</v>
      </c>
      <c r="I242" s="17">
        <v>0.12914872516967901</v>
      </c>
      <c r="J242" s="17">
        <v>9.31077133674659E-2</v>
      </c>
      <c r="K242" s="17">
        <v>5.8320042748290002E-2</v>
      </c>
      <c r="L242" s="17">
        <v>6.6637646387519303E-2</v>
      </c>
      <c r="M242" s="17">
        <v>0.110347381019279</v>
      </c>
      <c r="N242" s="17">
        <v>9.9660728258869499E-2</v>
      </c>
      <c r="O242" s="17">
        <v>0.10690139755799399</v>
      </c>
      <c r="P242" s="17">
        <v>0.296060964267926</v>
      </c>
      <c r="Q242" s="17"/>
      <c r="R242" s="17">
        <v>6.6148152691322598E-2</v>
      </c>
      <c r="S242" s="17">
        <v>0.104748787511645</v>
      </c>
      <c r="T242" s="17">
        <v>9.3952727722165896E-2</v>
      </c>
      <c r="U242" s="17">
        <v>0.11764755259705099</v>
      </c>
      <c r="V242" s="17"/>
      <c r="W242" s="17">
        <v>8.9266528272085505E-2</v>
      </c>
      <c r="X242" s="17">
        <v>9.38237882865329E-2</v>
      </c>
      <c r="Y242" s="17">
        <v>0.103415958993912</v>
      </c>
      <c r="Z242" s="17">
        <v>0.105921098625883</v>
      </c>
      <c r="AA242" s="17">
        <v>9.53782897773882E-2</v>
      </c>
      <c r="AB242" s="17">
        <v>0.10613348506130101</v>
      </c>
      <c r="AC242" s="17">
        <v>0.119807273711022</v>
      </c>
      <c r="AD242" s="17">
        <v>0.119691174484352</v>
      </c>
      <c r="AE242" s="17">
        <v>0.11111480361899299</v>
      </c>
      <c r="AF242" s="17">
        <v>0.117790865020446</v>
      </c>
      <c r="AG242" s="17"/>
      <c r="AH242" s="17">
        <v>0.15755776654291501</v>
      </c>
      <c r="AI242" s="17">
        <v>0.14193908739257499</v>
      </c>
      <c r="AJ242" s="17">
        <v>0.113687751782702</v>
      </c>
      <c r="AK242" s="17">
        <v>4.1327470222263497E-2</v>
      </c>
      <c r="AL242" s="17">
        <v>0.14063471240751599</v>
      </c>
      <c r="AM242" s="17">
        <v>9.5948018921210507E-2</v>
      </c>
      <c r="AN242" s="17">
        <v>0.121400364674689</v>
      </c>
      <c r="AO242" s="17"/>
      <c r="AP242" s="17">
        <v>0.124448272135101</v>
      </c>
      <c r="AQ242" s="17">
        <v>5.9888484749122298E-2</v>
      </c>
      <c r="AR242" s="17"/>
      <c r="AS242" s="17">
        <v>0.117260174910906</v>
      </c>
      <c r="AT242" s="17">
        <v>0.13585877919130099</v>
      </c>
      <c r="AU242" s="17">
        <v>0.11672755343036401</v>
      </c>
      <c r="AV242" s="17"/>
      <c r="AW242" s="17">
        <v>0.148421746166914</v>
      </c>
      <c r="AX242" s="17">
        <v>9.2338227987451199E-2</v>
      </c>
      <c r="AY242" s="17"/>
      <c r="AZ242" s="17">
        <v>9.5685394755917794E-2</v>
      </c>
      <c r="BA242" s="17">
        <v>0.10191248103492601</v>
      </c>
      <c r="BB242" s="17"/>
      <c r="BC242" s="17">
        <v>8.3854151603802704E-2</v>
      </c>
      <c r="BD242" s="17">
        <v>0.11764755259705099</v>
      </c>
      <c r="BE242" s="17"/>
      <c r="BF242" s="17">
        <v>0.152685796850799</v>
      </c>
      <c r="BG242" s="17">
        <v>7.2847546123695706E-2</v>
      </c>
      <c r="BH242" s="17"/>
      <c r="BI242" s="17">
        <v>4.6719207021537E-2</v>
      </c>
      <c r="BJ242" s="17">
        <v>0.110213064848629</v>
      </c>
      <c r="BK242" s="17">
        <v>0.10228315263879501</v>
      </c>
      <c r="BL242" s="17">
        <v>0.163124392107591</v>
      </c>
    </row>
    <row r="243" spans="2:64" x14ac:dyDescent="0.25">
      <c r="B243" t="s">
        <v>121</v>
      </c>
      <c r="C243" s="17">
        <v>0.110291546536467</v>
      </c>
      <c r="D243" s="17">
        <v>7.0432876166373296E-2</v>
      </c>
      <c r="E243" s="17">
        <v>0.130837901607158</v>
      </c>
      <c r="F243" s="17">
        <v>6.2404643832189702E-2</v>
      </c>
      <c r="G243" s="17">
        <v>0.17835910191628401</v>
      </c>
      <c r="H243" s="17">
        <v>0.17412979338040699</v>
      </c>
      <c r="I243" s="17">
        <v>0.12903905490370601</v>
      </c>
      <c r="J243" s="17">
        <v>9.0558563929010003E-2</v>
      </c>
      <c r="K243" s="17">
        <v>0.12821158942215999</v>
      </c>
      <c r="L243" s="17">
        <v>0.10943665053495299</v>
      </c>
      <c r="M243" s="17">
        <v>0.14158138261014699</v>
      </c>
      <c r="N243" s="17">
        <v>0.112386225963577</v>
      </c>
      <c r="O243" s="17">
        <v>0.10633544207873501</v>
      </c>
      <c r="P243" s="17">
        <v>0</v>
      </c>
      <c r="Q243" s="17"/>
      <c r="R243" s="17">
        <v>0.215486496698439</v>
      </c>
      <c r="S243" s="17">
        <v>0.13661621175625999</v>
      </c>
      <c r="T243" s="17">
        <v>7.1737106862882996E-2</v>
      </c>
      <c r="U243" s="17">
        <v>5.6646323548255897E-2</v>
      </c>
      <c r="V243" s="17"/>
      <c r="W243" s="17">
        <v>0.18387231561561501</v>
      </c>
      <c r="X243" s="17">
        <v>0.12632012779962301</v>
      </c>
      <c r="Y243" s="17">
        <v>0.11838964759923</v>
      </c>
      <c r="Z243" s="17">
        <v>0.14790996800884701</v>
      </c>
      <c r="AA243" s="17">
        <v>8.3431715307440493E-2</v>
      </c>
      <c r="AB243" s="17">
        <v>0.122060120145531</v>
      </c>
      <c r="AC243" s="17">
        <v>0</v>
      </c>
      <c r="AD243" s="17">
        <v>6.06567538252707E-2</v>
      </c>
      <c r="AE243" s="17">
        <v>3.06035204614163E-2</v>
      </c>
      <c r="AF243" s="17">
        <v>4.8746848943498303E-2</v>
      </c>
      <c r="AG243" s="17"/>
      <c r="AH243" s="17">
        <v>0.15072960996589499</v>
      </c>
      <c r="AI243" s="17">
        <v>7.6096582974260099E-2</v>
      </c>
      <c r="AJ243" s="17">
        <v>9.0907377070448603E-2</v>
      </c>
      <c r="AK243" s="17">
        <v>0.134991923399262</v>
      </c>
      <c r="AL243" s="17">
        <v>7.9566856745124301E-2</v>
      </c>
      <c r="AM243" s="17">
        <v>1.54593679793561E-2</v>
      </c>
      <c r="AN243" s="17">
        <v>8.5083823196390906E-2</v>
      </c>
      <c r="AO243" s="17"/>
      <c r="AP243" s="17">
        <v>4.1098086798808699E-2</v>
      </c>
      <c r="AQ243" s="17">
        <v>0.22255306321556201</v>
      </c>
      <c r="AR243" s="17"/>
      <c r="AS243" s="17">
        <v>5.3410330429139397E-2</v>
      </c>
      <c r="AT243" s="17">
        <v>2.4148366525577399E-2</v>
      </c>
      <c r="AU243" s="17">
        <v>2.99125248385586E-2</v>
      </c>
      <c r="AV243" s="17"/>
      <c r="AW243" s="17">
        <v>1.86413751034511E-2</v>
      </c>
      <c r="AX243" s="17">
        <v>0.124421890228172</v>
      </c>
      <c r="AY243" s="17"/>
      <c r="AZ243" s="17">
        <v>0.14668753730647599</v>
      </c>
      <c r="BA243" s="17">
        <v>9.2003655765935305E-2</v>
      </c>
      <c r="BB243" s="17"/>
      <c r="BC243" s="17">
        <v>0.15839153033592099</v>
      </c>
      <c r="BD243" s="17">
        <v>5.6646323548255897E-2</v>
      </c>
      <c r="BE243" s="17"/>
      <c r="BF243" s="17">
        <v>5.5562962748925103E-2</v>
      </c>
      <c r="BG243" s="17">
        <v>0.138229982045978</v>
      </c>
      <c r="BH243" s="17"/>
      <c r="BI243" s="17">
        <v>0.28424849335208402</v>
      </c>
      <c r="BJ243" s="17">
        <v>9.6807740008567303E-2</v>
      </c>
      <c r="BK243" s="17">
        <v>4.3653369606253302E-2</v>
      </c>
      <c r="BL243" s="17">
        <v>1.08037900404978E-2</v>
      </c>
    </row>
    <row r="244" spans="2:64" x14ac:dyDescent="0.25">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row>
    <row r="245" spans="2:64" x14ac:dyDescent="0.25">
      <c r="B245" s="6" t="s">
        <v>221</v>
      </c>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row>
    <row r="246" spans="2:64" x14ac:dyDescent="0.25">
      <c r="B246" s="24" t="s">
        <v>82</v>
      </c>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row>
    <row r="247" spans="2:64" x14ac:dyDescent="0.25">
      <c r="B247" t="s">
        <v>213</v>
      </c>
      <c r="C247" s="17">
        <v>0.31399247947654402</v>
      </c>
      <c r="D247" s="17">
        <v>0.30010242661963099</v>
      </c>
      <c r="E247" s="17">
        <v>0.24010957805634001</v>
      </c>
      <c r="F247" s="17">
        <v>0.27168395089966402</v>
      </c>
      <c r="G247" s="17">
        <v>0.29967760697545398</v>
      </c>
      <c r="H247" s="17">
        <v>0.343136573579022</v>
      </c>
      <c r="I247" s="17">
        <v>0.37891291156511597</v>
      </c>
      <c r="J247" s="17">
        <v>0.23038345326316201</v>
      </c>
      <c r="K247" s="17">
        <v>0.18417770786076301</v>
      </c>
      <c r="L247" s="17">
        <v>0.31738044892546002</v>
      </c>
      <c r="M247" s="17">
        <v>0.29769813256091898</v>
      </c>
      <c r="N247" s="17">
        <v>0.35081338436232101</v>
      </c>
      <c r="O247" s="17">
        <v>0.39528333083259798</v>
      </c>
      <c r="P247" s="17">
        <v>0</v>
      </c>
      <c r="Q247" s="17"/>
      <c r="R247" s="17">
        <v>0.30495183138471399</v>
      </c>
      <c r="S247" s="17">
        <v>0.27238349869666101</v>
      </c>
      <c r="T247" s="17">
        <v>0.248786083729896</v>
      </c>
      <c r="U247" s="17">
        <v>0.34951302279723101</v>
      </c>
      <c r="V247" s="17"/>
      <c r="W247" s="17">
        <v>0.265770299275363</v>
      </c>
      <c r="X247" s="17">
        <v>0.30252126539438801</v>
      </c>
      <c r="Y247" s="17">
        <v>0.32300999156570998</v>
      </c>
      <c r="Z247" s="17">
        <v>0.26542646816783899</v>
      </c>
      <c r="AA247" s="17">
        <v>0.33475022812802302</v>
      </c>
      <c r="AB247" s="17">
        <v>0.38172733029386702</v>
      </c>
      <c r="AC247" s="17">
        <v>0.23129855950386699</v>
      </c>
      <c r="AD247" s="17">
        <v>0.38026918290578898</v>
      </c>
      <c r="AE247" s="17">
        <v>0.29918521964010297</v>
      </c>
      <c r="AF247" s="17">
        <v>0.347496314968397</v>
      </c>
      <c r="AG247" s="17"/>
      <c r="AH247" s="17">
        <v>0.25309180855301999</v>
      </c>
      <c r="AI247" s="17">
        <v>0.39860298601223199</v>
      </c>
      <c r="AJ247" s="17">
        <v>0.34120211853575499</v>
      </c>
      <c r="AK247" s="17">
        <v>0.25586508749958697</v>
      </c>
      <c r="AL247" s="17">
        <v>0.314703234503458</v>
      </c>
      <c r="AM247" s="17">
        <v>0.36044331890165998</v>
      </c>
      <c r="AN247" s="17">
        <v>0.34770734881975601</v>
      </c>
      <c r="AO247" s="17"/>
      <c r="AP247" s="17">
        <v>0.34613748800170402</v>
      </c>
      <c r="AQ247" s="17">
        <v>0.261839466397289</v>
      </c>
      <c r="AR247" s="17"/>
      <c r="AS247" s="17">
        <v>0.32678935391496</v>
      </c>
      <c r="AT247" s="17">
        <v>0.44549152392849201</v>
      </c>
      <c r="AU247" s="17">
        <v>0.31159064297823502</v>
      </c>
      <c r="AV247" s="17"/>
      <c r="AW247" s="17">
        <v>0.437046354608215</v>
      </c>
      <c r="AX247" s="17">
        <v>0.29502040860074102</v>
      </c>
      <c r="AY247" s="17"/>
      <c r="AZ247" s="17">
        <v>0.300105843237364</v>
      </c>
      <c r="BA247" s="17">
        <v>0.320970096553024</v>
      </c>
      <c r="BB247" s="17"/>
      <c r="BC247" s="17">
        <v>0.28214365001696001</v>
      </c>
      <c r="BD247" s="17">
        <v>0.34951302279723101</v>
      </c>
      <c r="BE247" s="17"/>
      <c r="BF247" s="17">
        <v>0.40226531186910802</v>
      </c>
      <c r="BG247" s="17">
        <v>0.26893001550679402</v>
      </c>
      <c r="BH247" s="17"/>
      <c r="BI247" s="17">
        <v>0.27499522636148299</v>
      </c>
      <c r="BJ247" s="17">
        <v>0.26309702477866498</v>
      </c>
      <c r="BK247" s="17">
        <v>0.34808292901261201</v>
      </c>
      <c r="BL247" s="17">
        <v>0.39932838610552202</v>
      </c>
    </row>
    <row r="248" spans="2:64" x14ac:dyDescent="0.25">
      <c r="B248" t="s">
        <v>214</v>
      </c>
      <c r="C248" s="17">
        <v>0.45281943632388399</v>
      </c>
      <c r="D248" s="17">
        <v>0.52850938998091901</v>
      </c>
      <c r="E248" s="17">
        <v>0.62905252033650305</v>
      </c>
      <c r="F248" s="17">
        <v>0.390860142439233</v>
      </c>
      <c r="G248" s="17">
        <v>0.38493738873507599</v>
      </c>
      <c r="H248" s="17">
        <v>0.41842198934931601</v>
      </c>
      <c r="I248" s="17">
        <v>0.48020943376299402</v>
      </c>
      <c r="J248" s="17">
        <v>0.51241845948888398</v>
      </c>
      <c r="K248" s="17">
        <v>0.47222991193681801</v>
      </c>
      <c r="L248" s="17">
        <v>0.42953421333541802</v>
      </c>
      <c r="M248" s="17">
        <v>0.476222524686298</v>
      </c>
      <c r="N248" s="17">
        <v>0.40691061890864</v>
      </c>
      <c r="O248" s="17">
        <v>0.301527455763347</v>
      </c>
      <c r="P248" s="17">
        <v>0.35196951786603697</v>
      </c>
      <c r="Q248" s="17"/>
      <c r="R248" s="17">
        <v>0.42586179884282199</v>
      </c>
      <c r="S248" s="17">
        <v>0.48991208481445098</v>
      </c>
      <c r="T248" s="17">
        <v>0.49739672190076401</v>
      </c>
      <c r="U248" s="17">
        <v>0.44330272679403998</v>
      </c>
      <c r="V248" s="17"/>
      <c r="W248" s="17">
        <v>0.47916756781984599</v>
      </c>
      <c r="X248" s="17">
        <v>0.42691801295389997</v>
      </c>
      <c r="Y248" s="17">
        <v>0.39603538825736501</v>
      </c>
      <c r="Z248" s="17">
        <v>0.60628481780312404</v>
      </c>
      <c r="AA248" s="17">
        <v>0.40150695124784203</v>
      </c>
      <c r="AB248" s="17">
        <v>0.36947203860106798</v>
      </c>
      <c r="AC248" s="17">
        <v>0.55038300270175899</v>
      </c>
      <c r="AD248" s="17">
        <v>0.37936449988023102</v>
      </c>
      <c r="AE248" s="17">
        <v>0.49782045058052199</v>
      </c>
      <c r="AF248" s="17">
        <v>0.43236401853780998</v>
      </c>
      <c r="AG248" s="17"/>
      <c r="AH248" s="17">
        <v>0.43549182433355399</v>
      </c>
      <c r="AI248" s="17">
        <v>0.46288100508437402</v>
      </c>
      <c r="AJ248" s="17">
        <v>0.50493959455946902</v>
      </c>
      <c r="AK248" s="17">
        <v>0.46716610622612997</v>
      </c>
      <c r="AL248" s="17">
        <v>0.488228650756586</v>
      </c>
      <c r="AM248" s="17">
        <v>0.40806817950642998</v>
      </c>
      <c r="AN248" s="17">
        <v>0.43767411103933102</v>
      </c>
      <c r="AO248" s="17"/>
      <c r="AP248" s="17">
        <v>0.45264116499708301</v>
      </c>
      <c r="AQ248" s="17">
        <v>0.45310866899996199</v>
      </c>
      <c r="AR248" s="17"/>
      <c r="AS248" s="17">
        <v>0.46036017562270898</v>
      </c>
      <c r="AT248" s="17">
        <v>0.42631836291016101</v>
      </c>
      <c r="AU248" s="17">
        <v>0.45960880253337799</v>
      </c>
      <c r="AV248" s="17"/>
      <c r="AW248" s="17">
        <v>0.41421512829558899</v>
      </c>
      <c r="AX248" s="17">
        <v>0.45877133070543402</v>
      </c>
      <c r="AY248" s="17"/>
      <c r="AZ248" s="17">
        <v>0.47435825012236399</v>
      </c>
      <c r="BA248" s="17">
        <v>0.44199683015930602</v>
      </c>
      <c r="BB248" s="17"/>
      <c r="BC248" s="17">
        <v>0.46135241556623302</v>
      </c>
      <c r="BD248" s="17">
        <v>0.44330272679403998</v>
      </c>
      <c r="BE248" s="17"/>
      <c r="BF248" s="17">
        <v>0.42956469285492799</v>
      </c>
      <c r="BG248" s="17">
        <v>0.46469076764171602</v>
      </c>
      <c r="BH248" s="17"/>
      <c r="BI248" s="17">
        <v>0.41897345657548901</v>
      </c>
      <c r="BJ248" s="17">
        <v>0.48199519180656403</v>
      </c>
      <c r="BK248" s="17">
        <v>0.44873923822951001</v>
      </c>
      <c r="BL248" s="17">
        <v>0.46410077167029401</v>
      </c>
    </row>
    <row r="249" spans="2:64" x14ac:dyDescent="0.25">
      <c r="B249" t="s">
        <v>215</v>
      </c>
      <c r="C249" s="17">
        <v>9.1065694664113697E-2</v>
      </c>
      <c r="D249" s="17">
        <v>6.86568037449478E-2</v>
      </c>
      <c r="E249" s="17">
        <v>0</v>
      </c>
      <c r="F249" s="17">
        <v>0.107706487480701</v>
      </c>
      <c r="G249" s="17">
        <v>0.10466923268271799</v>
      </c>
      <c r="H249" s="17">
        <v>0.10869042862731999</v>
      </c>
      <c r="I249" s="17">
        <v>8.08929167413769E-2</v>
      </c>
      <c r="J249" s="17">
        <v>8.7030703989004796E-2</v>
      </c>
      <c r="K249" s="17">
        <v>0.14996873960040399</v>
      </c>
      <c r="L249" s="17">
        <v>9.9713847486333204E-2</v>
      </c>
      <c r="M249" s="17">
        <v>0.113039671376392</v>
      </c>
      <c r="N249" s="17">
        <v>7.4619420423960497E-2</v>
      </c>
      <c r="O249" s="17">
        <v>0.10903089131265301</v>
      </c>
      <c r="P249" s="17">
        <v>0.64803048213396297</v>
      </c>
      <c r="Q249" s="17"/>
      <c r="R249" s="17">
        <v>6.8889019187013595E-2</v>
      </c>
      <c r="S249" s="17">
        <v>0.14572516449185499</v>
      </c>
      <c r="T249" s="17">
        <v>0.125867910374485</v>
      </c>
      <c r="U249" s="17">
        <v>7.6053189492800904E-2</v>
      </c>
      <c r="V249" s="17"/>
      <c r="W249" s="17">
        <v>6.81191790930612E-2</v>
      </c>
      <c r="X249" s="17">
        <v>0.13493114597360401</v>
      </c>
      <c r="Y249" s="17">
        <v>8.2909530383854693E-2</v>
      </c>
      <c r="Z249" s="17">
        <v>3.98151312767328E-2</v>
      </c>
      <c r="AA249" s="17">
        <v>0.14998316346759699</v>
      </c>
      <c r="AB249" s="17">
        <v>0.13226951798488501</v>
      </c>
      <c r="AC249" s="17">
        <v>8.0349759809468402E-2</v>
      </c>
      <c r="AD249" s="17">
        <v>0.119551598369195</v>
      </c>
      <c r="AE249" s="17">
        <v>0.124966384039623</v>
      </c>
      <c r="AF249" s="17">
        <v>6.3903398287265697E-2</v>
      </c>
      <c r="AG249" s="17"/>
      <c r="AH249" s="17">
        <v>0.14775374645070999</v>
      </c>
      <c r="AI249" s="17">
        <v>8.0771001258113206E-2</v>
      </c>
      <c r="AJ249" s="17">
        <v>3.0580611614660899E-2</v>
      </c>
      <c r="AK249" s="17">
        <v>9.7763004169352699E-2</v>
      </c>
      <c r="AL249" s="17">
        <v>6.7781180226172494E-2</v>
      </c>
      <c r="AM249" s="17">
        <v>8.8036839368697994E-2</v>
      </c>
      <c r="AN249" s="17">
        <v>0.100259976388875</v>
      </c>
      <c r="AO249" s="17"/>
      <c r="AP249" s="17">
        <v>8.4825870558788E-2</v>
      </c>
      <c r="AQ249" s="17">
        <v>0.10118936994398101</v>
      </c>
      <c r="AR249" s="17"/>
      <c r="AS249" s="17">
        <v>9.1798946465591599E-2</v>
      </c>
      <c r="AT249" s="17">
        <v>8.1088504767453801E-2</v>
      </c>
      <c r="AU249" s="17">
        <v>8.4125158365550498E-2</v>
      </c>
      <c r="AV249" s="17"/>
      <c r="AW249" s="17">
        <v>6.5450582916825401E-2</v>
      </c>
      <c r="AX249" s="17">
        <v>9.5014954409417499E-2</v>
      </c>
      <c r="AY249" s="17"/>
      <c r="AZ249" s="17">
        <v>7.6811630813204301E-2</v>
      </c>
      <c r="BA249" s="17">
        <v>9.8227933065284503E-2</v>
      </c>
      <c r="BB249" s="17"/>
      <c r="BC249" s="17">
        <v>0.104526376068832</v>
      </c>
      <c r="BD249" s="17">
        <v>7.6053189492800904E-2</v>
      </c>
      <c r="BE249" s="17"/>
      <c r="BF249" s="17">
        <v>6.4287388927145694E-2</v>
      </c>
      <c r="BG249" s="17">
        <v>0.104735771909134</v>
      </c>
      <c r="BH249" s="17"/>
      <c r="BI249" s="17">
        <v>0.120070037240615</v>
      </c>
      <c r="BJ249" s="17">
        <v>8.4216502663454706E-2</v>
      </c>
      <c r="BK249" s="17">
        <v>8.2673045208001006E-2</v>
      </c>
      <c r="BL249" s="17">
        <v>7.4253387450475897E-2</v>
      </c>
    </row>
    <row r="250" spans="2:64" x14ac:dyDescent="0.25">
      <c r="B250" t="s">
        <v>216</v>
      </c>
      <c r="C250" s="17">
        <v>0.114386733578502</v>
      </c>
      <c r="D250" s="17">
        <v>8.8059490654645106E-2</v>
      </c>
      <c r="E250" s="17">
        <v>9.5299650069143801E-2</v>
      </c>
      <c r="F250" s="17">
        <v>0.20351438630139701</v>
      </c>
      <c r="G250" s="17">
        <v>0.179736408157601</v>
      </c>
      <c r="H250" s="17">
        <v>0.120304832424885</v>
      </c>
      <c r="I250" s="17">
        <v>3.5203570475596302E-2</v>
      </c>
      <c r="J250" s="17">
        <v>7.7059669891483301E-2</v>
      </c>
      <c r="K250" s="17">
        <v>0.167073223730584</v>
      </c>
      <c r="L250" s="17">
        <v>0.124095517926778</v>
      </c>
      <c r="M250" s="17">
        <v>9.0737147792187806E-2</v>
      </c>
      <c r="N250" s="17">
        <v>0.14380328104658999</v>
      </c>
      <c r="O250" s="17">
        <v>0.14764341261069899</v>
      </c>
      <c r="P250" s="17">
        <v>0</v>
      </c>
      <c r="Q250" s="17"/>
      <c r="R250" s="17">
        <v>0.16456833168096099</v>
      </c>
      <c r="S250" s="17">
        <v>7.4877885777671294E-2</v>
      </c>
      <c r="T250" s="17">
        <v>0.11023465840728799</v>
      </c>
      <c r="U250" s="17">
        <v>0.10154732824626</v>
      </c>
      <c r="V250" s="17"/>
      <c r="W250" s="17">
        <v>0.168976630034641</v>
      </c>
      <c r="X250" s="17">
        <v>6.6952979589776598E-2</v>
      </c>
      <c r="Y250" s="17">
        <v>0.15270831555553899</v>
      </c>
      <c r="Z250" s="17">
        <v>6.2213542062792601E-2</v>
      </c>
      <c r="AA250" s="17">
        <v>8.0918771781186505E-2</v>
      </c>
      <c r="AB250" s="17">
        <v>0.100137733028617</v>
      </c>
      <c r="AC250" s="17">
        <v>0.106455997915021</v>
      </c>
      <c r="AD250" s="17">
        <v>0.10793657322368901</v>
      </c>
      <c r="AE250" s="17">
        <v>5.7178497819961503E-2</v>
      </c>
      <c r="AF250" s="17">
        <v>0.13479742942098399</v>
      </c>
      <c r="AG250" s="17"/>
      <c r="AH250" s="17">
        <v>0.12532197611906101</v>
      </c>
      <c r="AI250" s="17">
        <v>5.7745007645281198E-2</v>
      </c>
      <c r="AJ250" s="17">
        <v>0.100279065669763</v>
      </c>
      <c r="AK250" s="17">
        <v>0.13747566052292801</v>
      </c>
      <c r="AL250" s="17">
        <v>0.118538704437333</v>
      </c>
      <c r="AM250" s="17">
        <v>0.11578264603615</v>
      </c>
      <c r="AN250" s="17">
        <v>8.1807226360697996E-2</v>
      </c>
      <c r="AO250" s="17"/>
      <c r="AP250" s="17">
        <v>9.4915928638674096E-2</v>
      </c>
      <c r="AQ250" s="17">
        <v>0.14597674370077701</v>
      </c>
      <c r="AR250" s="17"/>
      <c r="AS250" s="17">
        <v>8.7758895421547495E-2</v>
      </c>
      <c r="AT250" s="17">
        <v>4.7101608393893497E-2</v>
      </c>
      <c r="AU250" s="17">
        <v>0.118458589123552</v>
      </c>
      <c r="AV250" s="17"/>
      <c r="AW250" s="17">
        <v>6.0454234686984402E-2</v>
      </c>
      <c r="AX250" s="17">
        <v>0.122701881641772</v>
      </c>
      <c r="AY250" s="17"/>
      <c r="AZ250" s="17">
        <v>0.13577244687946299</v>
      </c>
      <c r="BA250" s="17">
        <v>0.103641055809505</v>
      </c>
      <c r="BB250" s="17"/>
      <c r="BC250" s="17">
        <v>0.125898945739707</v>
      </c>
      <c r="BD250" s="17">
        <v>0.10154732824626</v>
      </c>
      <c r="BE250" s="17"/>
      <c r="BF250" s="17">
        <v>8.2283076236566596E-2</v>
      </c>
      <c r="BG250" s="17">
        <v>0.130775353531633</v>
      </c>
      <c r="BH250" s="17"/>
      <c r="BI250" s="17">
        <v>0.15861871173869499</v>
      </c>
      <c r="BJ250" s="17">
        <v>0.128431917964373</v>
      </c>
      <c r="BK250" s="17">
        <v>9.9002122762690895E-2</v>
      </c>
      <c r="BL250" s="17">
        <v>5.0071875581925301E-2</v>
      </c>
    </row>
    <row r="251" spans="2:64" x14ac:dyDescent="0.25">
      <c r="B251" t="s">
        <v>217</v>
      </c>
      <c r="C251" s="17">
        <v>2.5370350457732001E-2</v>
      </c>
      <c r="D251" s="17">
        <v>1.4671888999856201E-2</v>
      </c>
      <c r="E251" s="17">
        <v>0</v>
      </c>
      <c r="F251" s="17">
        <v>2.6235032879005801E-2</v>
      </c>
      <c r="G251" s="17">
        <v>3.0979363449151399E-2</v>
      </c>
      <c r="H251" s="17">
        <v>9.4461760194561196E-3</v>
      </c>
      <c r="I251" s="17">
        <v>2.4781167454917399E-2</v>
      </c>
      <c r="J251" s="17">
        <v>9.31077133674659E-2</v>
      </c>
      <c r="K251" s="17">
        <v>2.6550416871431601E-2</v>
      </c>
      <c r="L251" s="17">
        <v>2.9275972326011101E-2</v>
      </c>
      <c r="M251" s="17">
        <v>2.2302523584203902E-2</v>
      </c>
      <c r="N251" s="17">
        <v>2.3853295258489501E-2</v>
      </c>
      <c r="O251" s="17">
        <v>3.4993849742786499E-2</v>
      </c>
      <c r="P251" s="17">
        <v>0</v>
      </c>
      <c r="Q251" s="17"/>
      <c r="R251" s="17">
        <v>2.6264848439767799E-2</v>
      </c>
      <c r="S251" s="17">
        <v>1.7101366219362601E-2</v>
      </c>
      <c r="T251" s="17">
        <v>1.7714625587567499E-2</v>
      </c>
      <c r="U251" s="17">
        <v>2.9583732669667202E-2</v>
      </c>
      <c r="V251" s="17"/>
      <c r="W251" s="17">
        <v>1.7966323777089802E-2</v>
      </c>
      <c r="X251" s="17">
        <v>6.8676596088331404E-2</v>
      </c>
      <c r="Y251" s="17">
        <v>2.2681881564029199E-2</v>
      </c>
      <c r="Z251" s="17">
        <v>1.16454351232116E-2</v>
      </c>
      <c r="AA251" s="17">
        <v>3.2840885375351098E-2</v>
      </c>
      <c r="AB251" s="17">
        <v>1.6393380091562899E-2</v>
      </c>
      <c r="AC251" s="17">
        <v>3.1512680069885099E-2</v>
      </c>
      <c r="AD251" s="17">
        <v>1.2878145621096701E-2</v>
      </c>
      <c r="AE251" s="17">
        <v>2.0849447919790601E-2</v>
      </c>
      <c r="AF251" s="17">
        <v>2.1438838785543101E-2</v>
      </c>
      <c r="AG251" s="17"/>
      <c r="AH251" s="17">
        <v>3.8340644543655003E-2</v>
      </c>
      <c r="AI251" s="17">
        <v>0</v>
      </c>
      <c r="AJ251" s="17">
        <v>2.29986096203517E-2</v>
      </c>
      <c r="AK251" s="17">
        <v>3.0788026739243499E-2</v>
      </c>
      <c r="AL251" s="17">
        <v>1.0748230076450699E-2</v>
      </c>
      <c r="AM251" s="17">
        <v>2.76690161870621E-2</v>
      </c>
      <c r="AN251" s="17">
        <v>3.2551337391340598E-2</v>
      </c>
      <c r="AO251" s="17"/>
      <c r="AP251" s="17">
        <v>2.1479547803750599E-2</v>
      </c>
      <c r="AQ251" s="17">
        <v>3.168290382175E-2</v>
      </c>
      <c r="AR251" s="17"/>
      <c r="AS251" s="17">
        <v>3.3292628575191503E-2</v>
      </c>
      <c r="AT251" s="17">
        <v>0</v>
      </c>
      <c r="AU251" s="17">
        <v>2.6216806999284699E-2</v>
      </c>
      <c r="AV251" s="17"/>
      <c r="AW251" s="17">
        <v>2.2833699492385898E-2</v>
      </c>
      <c r="AX251" s="17">
        <v>2.5761443561059499E-2</v>
      </c>
      <c r="AY251" s="17"/>
      <c r="AZ251" s="17">
        <v>1.2951828947604599E-2</v>
      </c>
      <c r="BA251" s="17">
        <v>3.1610284035686803E-2</v>
      </c>
      <c r="BB251" s="17"/>
      <c r="BC251" s="17">
        <v>2.1592500262579899E-2</v>
      </c>
      <c r="BD251" s="17">
        <v>2.9583732669667202E-2</v>
      </c>
      <c r="BE251" s="17"/>
      <c r="BF251" s="17">
        <v>2.1599530112252501E-2</v>
      </c>
      <c r="BG251" s="17">
        <v>2.7295319345089102E-2</v>
      </c>
      <c r="BH251" s="17"/>
      <c r="BI251" s="17">
        <v>1.7056500841164501E-2</v>
      </c>
      <c r="BJ251" s="17">
        <v>4.2259362786942901E-2</v>
      </c>
      <c r="BK251" s="17">
        <v>2.15026647871858E-2</v>
      </c>
      <c r="BL251" s="17">
        <v>1.22455791917832E-2</v>
      </c>
    </row>
    <row r="252" spans="2:64" x14ac:dyDescent="0.25">
      <c r="B252" t="s">
        <v>80</v>
      </c>
      <c r="C252" s="17">
        <v>2.3653054992248202E-3</v>
      </c>
      <c r="D252" s="17">
        <v>0</v>
      </c>
      <c r="E252" s="17">
        <v>3.5538251538014001E-2</v>
      </c>
      <c r="F252" s="17">
        <v>0</v>
      </c>
      <c r="G252" s="17">
        <v>0</v>
      </c>
      <c r="H252" s="17">
        <v>0</v>
      </c>
      <c r="I252" s="17">
        <v>0</v>
      </c>
      <c r="J252" s="17">
        <v>0</v>
      </c>
      <c r="K252" s="17">
        <v>0</v>
      </c>
      <c r="L252" s="17">
        <v>0</v>
      </c>
      <c r="M252" s="17">
        <v>0</v>
      </c>
      <c r="N252" s="17">
        <v>0</v>
      </c>
      <c r="O252" s="17">
        <v>1.15210597379176E-2</v>
      </c>
      <c r="P252" s="17">
        <v>0</v>
      </c>
      <c r="Q252" s="17"/>
      <c r="R252" s="17">
        <v>9.4641704647216909E-3</v>
      </c>
      <c r="S252" s="17">
        <v>0</v>
      </c>
      <c r="T252" s="17">
        <v>0</v>
      </c>
      <c r="U252" s="17">
        <v>0</v>
      </c>
      <c r="V252" s="17"/>
      <c r="W252" s="17">
        <v>0</v>
      </c>
      <c r="X252" s="17">
        <v>0</v>
      </c>
      <c r="Y252" s="17">
        <v>2.2654892673502101E-2</v>
      </c>
      <c r="Z252" s="17">
        <v>1.4614605566300299E-2</v>
      </c>
      <c r="AA252" s="17">
        <v>0</v>
      </c>
      <c r="AB252" s="17">
        <v>0</v>
      </c>
      <c r="AC252" s="17">
        <v>0</v>
      </c>
      <c r="AD252" s="17">
        <v>0</v>
      </c>
      <c r="AE252" s="17">
        <v>0</v>
      </c>
      <c r="AF252" s="17">
        <v>0</v>
      </c>
      <c r="AG252" s="17"/>
      <c r="AH252" s="17">
        <v>0</v>
      </c>
      <c r="AI252" s="17">
        <v>0</v>
      </c>
      <c r="AJ252" s="17">
        <v>0</v>
      </c>
      <c r="AK252" s="17">
        <v>1.09421148427594E-2</v>
      </c>
      <c r="AL252" s="17">
        <v>0</v>
      </c>
      <c r="AM252" s="17">
        <v>0</v>
      </c>
      <c r="AN252" s="17">
        <v>0</v>
      </c>
      <c r="AO252" s="17"/>
      <c r="AP252" s="17">
        <v>0</v>
      </c>
      <c r="AQ252" s="17">
        <v>6.2028471362397704E-3</v>
      </c>
      <c r="AR252" s="17"/>
      <c r="AS252" s="17">
        <v>0</v>
      </c>
      <c r="AT252" s="17">
        <v>0</v>
      </c>
      <c r="AU252" s="17">
        <v>0</v>
      </c>
      <c r="AV252" s="17"/>
      <c r="AW252" s="17">
        <v>0</v>
      </c>
      <c r="AX252" s="17">
        <v>2.72998108157605E-3</v>
      </c>
      <c r="AY252" s="17"/>
      <c r="AZ252" s="17">
        <v>0</v>
      </c>
      <c r="BA252" s="17">
        <v>3.5538003771937998E-3</v>
      </c>
      <c r="BB252" s="17"/>
      <c r="BC252" s="17">
        <v>4.4861123456885798E-3</v>
      </c>
      <c r="BD252" s="17">
        <v>0</v>
      </c>
      <c r="BE252" s="17"/>
      <c r="BF252" s="17">
        <v>0</v>
      </c>
      <c r="BG252" s="17">
        <v>3.5727720656340799E-3</v>
      </c>
      <c r="BH252" s="17"/>
      <c r="BI252" s="17">
        <v>1.02860672425539E-2</v>
      </c>
      <c r="BJ252" s="17">
        <v>0</v>
      </c>
      <c r="BK252" s="17">
        <v>0</v>
      </c>
      <c r="BL252" s="17">
        <v>0</v>
      </c>
    </row>
    <row r="253" spans="2:64" x14ac:dyDescent="0.25">
      <c r="B253" t="s">
        <v>218</v>
      </c>
      <c r="C253" s="17">
        <v>0.76681191580042796</v>
      </c>
      <c r="D253" s="17">
        <v>0.82861181660055105</v>
      </c>
      <c r="E253" s="17">
        <v>0.86916209839284198</v>
      </c>
      <c r="F253" s="17">
        <v>0.66254409333889697</v>
      </c>
      <c r="G253" s="17">
        <v>0.68461499571052997</v>
      </c>
      <c r="H253" s="17">
        <v>0.76155856292833901</v>
      </c>
      <c r="I253" s="17">
        <v>0.85912234532810905</v>
      </c>
      <c r="J253" s="17">
        <v>0.74280191275204599</v>
      </c>
      <c r="K253" s="17">
        <v>0.656407619797581</v>
      </c>
      <c r="L253" s="17">
        <v>0.74691466226087799</v>
      </c>
      <c r="M253" s="17">
        <v>0.77392065724721704</v>
      </c>
      <c r="N253" s="17">
        <v>0.75772400327096001</v>
      </c>
      <c r="O253" s="17">
        <v>0.69681078659594498</v>
      </c>
      <c r="P253" s="17">
        <v>0.35196951786603697</v>
      </c>
      <c r="Q253" s="17"/>
      <c r="R253" s="17">
        <v>0.73081363022753598</v>
      </c>
      <c r="S253" s="17">
        <v>0.76229558351111104</v>
      </c>
      <c r="T253" s="17">
        <v>0.74618280563065897</v>
      </c>
      <c r="U253" s="17">
        <v>0.79281574959127099</v>
      </c>
      <c r="V253" s="17"/>
      <c r="W253" s="17">
        <v>0.74493786709520804</v>
      </c>
      <c r="X253" s="17">
        <v>0.72943927834828803</v>
      </c>
      <c r="Y253" s="17">
        <v>0.71904537982307504</v>
      </c>
      <c r="Z253" s="17">
        <v>0.87171128597096303</v>
      </c>
      <c r="AA253" s="17">
        <v>0.73625717937586499</v>
      </c>
      <c r="AB253" s="17">
        <v>0.75119936889493499</v>
      </c>
      <c r="AC253" s="17">
        <v>0.78168156220562601</v>
      </c>
      <c r="AD253" s="17">
        <v>0.75963368278601895</v>
      </c>
      <c r="AE253" s="17">
        <v>0.79700567022062496</v>
      </c>
      <c r="AF253" s="17">
        <v>0.77986033350620698</v>
      </c>
      <c r="AG253" s="17"/>
      <c r="AH253" s="17">
        <v>0.68858363288657398</v>
      </c>
      <c r="AI253" s="17">
        <v>0.86148399109660601</v>
      </c>
      <c r="AJ253" s="17">
        <v>0.84614171309522401</v>
      </c>
      <c r="AK253" s="17">
        <v>0.723031193725716</v>
      </c>
      <c r="AL253" s="17">
        <v>0.802931885260044</v>
      </c>
      <c r="AM253" s="17">
        <v>0.76851149840808997</v>
      </c>
      <c r="AN253" s="17">
        <v>0.78538145985908703</v>
      </c>
      <c r="AO253" s="17"/>
      <c r="AP253" s="17">
        <v>0.79877865299878703</v>
      </c>
      <c r="AQ253" s="17">
        <v>0.71494813539725199</v>
      </c>
      <c r="AR253" s="17"/>
      <c r="AS253" s="17">
        <v>0.78714952953766903</v>
      </c>
      <c r="AT253" s="17">
        <v>0.87180988683865301</v>
      </c>
      <c r="AU253" s="17">
        <v>0.77119944551161301</v>
      </c>
      <c r="AV253" s="17"/>
      <c r="AW253" s="17">
        <v>0.85126148290380399</v>
      </c>
      <c r="AX253" s="17">
        <v>0.75379173930617505</v>
      </c>
      <c r="AY253" s="17"/>
      <c r="AZ253" s="17">
        <v>0.77446409335972799</v>
      </c>
      <c r="BA253" s="17">
        <v>0.76296692671233002</v>
      </c>
      <c r="BB253" s="17"/>
      <c r="BC253" s="17">
        <v>0.74349606558319303</v>
      </c>
      <c r="BD253" s="17">
        <v>0.79281574959127099</v>
      </c>
      <c r="BE253" s="17"/>
      <c r="BF253" s="17">
        <v>0.83183000472403501</v>
      </c>
      <c r="BG253" s="17">
        <v>0.73362078314850998</v>
      </c>
      <c r="BH253" s="17"/>
      <c r="BI253" s="17">
        <v>0.693968682936972</v>
      </c>
      <c r="BJ253" s="17">
        <v>0.74509221658522995</v>
      </c>
      <c r="BK253" s="17">
        <v>0.79682216724212196</v>
      </c>
      <c r="BL253" s="17">
        <v>0.86342915777581597</v>
      </c>
    </row>
    <row r="254" spans="2:64" x14ac:dyDescent="0.25">
      <c r="B254" t="s">
        <v>219</v>
      </c>
      <c r="C254" s="17">
        <v>0.13975708403623399</v>
      </c>
      <c r="D254" s="17">
        <v>0.10273137965450101</v>
      </c>
      <c r="E254" s="17">
        <v>9.5299650069143801E-2</v>
      </c>
      <c r="F254" s="17">
        <v>0.22974941918040201</v>
      </c>
      <c r="G254" s="17">
        <v>0.21071577160675301</v>
      </c>
      <c r="H254" s="17">
        <v>0.12975100844434101</v>
      </c>
      <c r="I254" s="17">
        <v>5.9984737930513801E-2</v>
      </c>
      <c r="J254" s="17">
        <v>0.17016738325894901</v>
      </c>
      <c r="K254" s="17">
        <v>0.19362364060201501</v>
      </c>
      <c r="L254" s="17">
        <v>0.15337149025278901</v>
      </c>
      <c r="M254" s="17">
        <v>0.113039671376392</v>
      </c>
      <c r="N254" s="17">
        <v>0.16765657630507899</v>
      </c>
      <c r="O254" s="17">
        <v>0.18263726235348501</v>
      </c>
      <c r="P254" s="17">
        <v>0</v>
      </c>
      <c r="Q254" s="17"/>
      <c r="R254" s="17">
        <v>0.190833180120728</v>
      </c>
      <c r="S254" s="17">
        <v>9.1979251997033898E-2</v>
      </c>
      <c r="T254" s="17">
        <v>0.127949283994855</v>
      </c>
      <c r="U254" s="17">
        <v>0.13113106091592799</v>
      </c>
      <c r="V254" s="17"/>
      <c r="W254" s="17">
        <v>0.18694295381173101</v>
      </c>
      <c r="X254" s="17">
        <v>0.13562957567810799</v>
      </c>
      <c r="Y254" s="17">
        <v>0.17539019711956799</v>
      </c>
      <c r="Z254" s="17">
        <v>7.3858977186004093E-2</v>
      </c>
      <c r="AA254" s="17">
        <v>0.113759657156538</v>
      </c>
      <c r="AB254" s="17">
        <v>0.11653111312018</v>
      </c>
      <c r="AC254" s="17">
        <v>0.137968677984906</v>
      </c>
      <c r="AD254" s="17">
        <v>0.12081471884478601</v>
      </c>
      <c r="AE254" s="17">
        <v>7.8027945739752094E-2</v>
      </c>
      <c r="AF254" s="17">
        <v>0.156236268206527</v>
      </c>
      <c r="AG254" s="17"/>
      <c r="AH254" s="17">
        <v>0.163662620662716</v>
      </c>
      <c r="AI254" s="17">
        <v>5.7745007645281198E-2</v>
      </c>
      <c r="AJ254" s="17">
        <v>0.123277675290115</v>
      </c>
      <c r="AK254" s="17">
        <v>0.168263687262171</v>
      </c>
      <c r="AL254" s="17">
        <v>0.12928693451378301</v>
      </c>
      <c r="AM254" s="17">
        <v>0.14345166222321201</v>
      </c>
      <c r="AN254" s="17">
        <v>0.114358563752039</v>
      </c>
      <c r="AO254" s="17"/>
      <c r="AP254" s="17">
        <v>0.116395476442425</v>
      </c>
      <c r="AQ254" s="17">
        <v>0.177659647522527</v>
      </c>
      <c r="AR254" s="17"/>
      <c r="AS254" s="17">
        <v>0.121051523996739</v>
      </c>
      <c r="AT254" s="17">
        <v>4.7101608393893497E-2</v>
      </c>
      <c r="AU254" s="17">
        <v>0.144675396122837</v>
      </c>
      <c r="AV254" s="17"/>
      <c r="AW254" s="17">
        <v>8.3287934179370304E-2</v>
      </c>
      <c r="AX254" s="17">
        <v>0.14846332520283101</v>
      </c>
      <c r="AY254" s="17"/>
      <c r="AZ254" s="17">
        <v>0.14872427582706699</v>
      </c>
      <c r="BA254" s="17">
        <v>0.135251339845192</v>
      </c>
      <c r="BB254" s="17"/>
      <c r="BC254" s="17">
        <v>0.147491446002287</v>
      </c>
      <c r="BD254" s="17">
        <v>0.13113106091592799</v>
      </c>
      <c r="BE254" s="17"/>
      <c r="BF254" s="17">
        <v>0.103882606348819</v>
      </c>
      <c r="BG254" s="17">
        <v>0.158070672876722</v>
      </c>
      <c r="BH254" s="17"/>
      <c r="BI254" s="17">
        <v>0.17567521257985899</v>
      </c>
      <c r="BJ254" s="17">
        <v>0.17069128075131601</v>
      </c>
      <c r="BK254" s="17">
        <v>0.12050478754987699</v>
      </c>
      <c r="BL254" s="17">
        <v>6.2317454773708501E-2</v>
      </c>
    </row>
    <row r="255" spans="2:64" x14ac:dyDescent="0.25">
      <c r="B255" t="s">
        <v>185</v>
      </c>
      <c r="C255" s="17">
        <v>0.62705483176419397</v>
      </c>
      <c r="D255" s="17">
        <v>0.72588043694604898</v>
      </c>
      <c r="E255" s="17">
        <v>0.77386244832369899</v>
      </c>
      <c r="F255" s="17">
        <v>0.43279467415849399</v>
      </c>
      <c r="G255" s="17">
        <v>0.47389922410377699</v>
      </c>
      <c r="H255" s="17">
        <v>0.63180755448399795</v>
      </c>
      <c r="I255" s="17">
        <v>0.79913760739759598</v>
      </c>
      <c r="J255" s="17">
        <v>0.57263452949309701</v>
      </c>
      <c r="K255" s="17">
        <v>0.46278397919556602</v>
      </c>
      <c r="L255" s="17">
        <v>0.59354317200808804</v>
      </c>
      <c r="M255" s="17">
        <v>0.660880985870825</v>
      </c>
      <c r="N255" s="17">
        <v>0.59006742696588099</v>
      </c>
      <c r="O255" s="17">
        <v>0.51417352424245999</v>
      </c>
      <c r="P255" s="17">
        <v>0.35196951786603697</v>
      </c>
      <c r="Q255" s="17"/>
      <c r="R255" s="17">
        <v>0.53998045010680795</v>
      </c>
      <c r="S255" s="17">
        <v>0.67031633151407699</v>
      </c>
      <c r="T255" s="17">
        <v>0.61823352163580403</v>
      </c>
      <c r="U255" s="17">
        <v>0.66168468867534402</v>
      </c>
      <c r="V255" s="17"/>
      <c r="W255" s="17">
        <v>0.55799491328347794</v>
      </c>
      <c r="X255" s="17">
        <v>0.59380970267017996</v>
      </c>
      <c r="Y255" s="17">
        <v>0.54365518270350799</v>
      </c>
      <c r="Z255" s="17">
        <v>0.79785230878495805</v>
      </c>
      <c r="AA255" s="17">
        <v>0.62249752221932797</v>
      </c>
      <c r="AB255" s="17">
        <v>0.63466825577475605</v>
      </c>
      <c r="AC255" s="17">
        <v>0.64371288422072004</v>
      </c>
      <c r="AD255" s="17">
        <v>0.63881896394123405</v>
      </c>
      <c r="AE255" s="17">
        <v>0.71897772448087305</v>
      </c>
      <c r="AF255" s="17">
        <v>0.62362406529967995</v>
      </c>
      <c r="AG255" s="17"/>
      <c r="AH255" s="17">
        <v>0.52492101222385801</v>
      </c>
      <c r="AI255" s="17">
        <v>0.803738983451324</v>
      </c>
      <c r="AJ255" s="17">
        <v>0.72286403780510899</v>
      </c>
      <c r="AK255" s="17">
        <v>0.554767506463545</v>
      </c>
      <c r="AL255" s="17">
        <v>0.67364495074626096</v>
      </c>
      <c r="AM255" s="17">
        <v>0.62505983618487804</v>
      </c>
      <c r="AN255" s="17">
        <v>0.67102289610704802</v>
      </c>
      <c r="AO255" s="17"/>
      <c r="AP255" s="17">
        <v>0.68238317655636305</v>
      </c>
      <c r="AQ255" s="17">
        <v>0.53728848787472505</v>
      </c>
      <c r="AR255" s="17"/>
      <c r="AS255" s="17">
        <v>0.66609800554093002</v>
      </c>
      <c r="AT255" s="17">
        <v>0.82470827844475902</v>
      </c>
      <c r="AU255" s="17">
        <v>0.62652404938877604</v>
      </c>
      <c r="AV255" s="17"/>
      <c r="AW255" s="17">
        <v>0.76797354872443402</v>
      </c>
      <c r="AX255" s="17">
        <v>0.60532841410334404</v>
      </c>
      <c r="AY255" s="17"/>
      <c r="AZ255" s="17">
        <v>0.62573981753266095</v>
      </c>
      <c r="BA255" s="17">
        <v>0.62771558686713702</v>
      </c>
      <c r="BB255" s="17"/>
      <c r="BC255" s="17">
        <v>0.596004619580906</v>
      </c>
      <c r="BD255" s="17">
        <v>0.66168468867534402</v>
      </c>
      <c r="BE255" s="17"/>
      <c r="BF255" s="17">
        <v>0.72794739837521605</v>
      </c>
      <c r="BG255" s="17">
        <v>0.57555011027178904</v>
      </c>
      <c r="BH255" s="17"/>
      <c r="BI255" s="17">
        <v>0.51829347035711304</v>
      </c>
      <c r="BJ255" s="17">
        <v>0.57440093583391405</v>
      </c>
      <c r="BK255" s="17">
        <v>0.67631737969224603</v>
      </c>
      <c r="BL255" s="17">
        <v>0.80111170300210699</v>
      </c>
    </row>
    <row r="256" spans="2:64" x14ac:dyDescent="0.25">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row>
    <row r="257" spans="2:64" x14ac:dyDescent="0.25">
      <c r="B257" s="6" t="s">
        <v>222</v>
      </c>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row>
    <row r="258" spans="2:64" x14ac:dyDescent="0.25">
      <c r="B258" s="24" t="s">
        <v>82</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row>
    <row r="259" spans="2:64" x14ac:dyDescent="0.25">
      <c r="B259" t="s">
        <v>213</v>
      </c>
      <c r="C259" s="17">
        <v>0.30488300456634099</v>
      </c>
      <c r="D259" s="17">
        <v>0.35996905202495399</v>
      </c>
      <c r="E259" s="17">
        <v>0.30552852885991899</v>
      </c>
      <c r="F259" s="17">
        <v>0.35038904953668099</v>
      </c>
      <c r="G259" s="17">
        <v>0.223665773406131</v>
      </c>
      <c r="H259" s="17">
        <v>0.33660093845087602</v>
      </c>
      <c r="I259" s="17">
        <v>0.35468261496102799</v>
      </c>
      <c r="J259" s="17">
        <v>0.31048162784387601</v>
      </c>
      <c r="K259" s="17">
        <v>0.117206628453943</v>
      </c>
      <c r="L259" s="17">
        <v>0.173189714021904</v>
      </c>
      <c r="M259" s="17">
        <v>0.285776857474837</v>
      </c>
      <c r="N259" s="17">
        <v>0.311108186853161</v>
      </c>
      <c r="O259" s="17">
        <v>0.338650799260792</v>
      </c>
      <c r="P259" s="17">
        <v>0.35196951786603697</v>
      </c>
      <c r="Q259" s="17"/>
      <c r="R259" s="17">
        <v>0.25139665520940302</v>
      </c>
      <c r="S259" s="17">
        <v>0.299499910487315</v>
      </c>
      <c r="T259" s="17">
        <v>0.26800817789685899</v>
      </c>
      <c r="U259" s="17">
        <v>0.34476726255913598</v>
      </c>
      <c r="V259" s="17"/>
      <c r="W259" s="17">
        <v>0.202288790757125</v>
      </c>
      <c r="X259" s="17">
        <v>0.24805645484323499</v>
      </c>
      <c r="Y259" s="17">
        <v>0.28938331988282601</v>
      </c>
      <c r="Z259" s="17">
        <v>0.266700766574481</v>
      </c>
      <c r="AA259" s="17">
        <v>0.27872255928789202</v>
      </c>
      <c r="AB259" s="17">
        <v>0.373414932581843</v>
      </c>
      <c r="AC259" s="17">
        <v>0.23548539703152799</v>
      </c>
      <c r="AD259" s="17">
        <v>0.42099143235275999</v>
      </c>
      <c r="AE259" s="17">
        <v>0.33713642997295701</v>
      </c>
      <c r="AF259" s="17">
        <v>0.36811015237417299</v>
      </c>
      <c r="AG259" s="17"/>
      <c r="AH259" s="17">
        <v>0.25243630303505599</v>
      </c>
      <c r="AI259" s="17">
        <v>0.27927460808109</v>
      </c>
      <c r="AJ259" s="17">
        <v>0.26651968878366999</v>
      </c>
      <c r="AK259" s="17">
        <v>0.22007653617254799</v>
      </c>
      <c r="AL259" s="17">
        <v>0.34801667622474403</v>
      </c>
      <c r="AM259" s="17">
        <v>0.35219634224270102</v>
      </c>
      <c r="AN259" s="17">
        <v>0.395920417322981</v>
      </c>
      <c r="AO259" s="17"/>
      <c r="AP259" s="17">
        <v>0.34080456692854799</v>
      </c>
      <c r="AQ259" s="17">
        <v>0.24660279878456101</v>
      </c>
      <c r="AR259" s="17"/>
      <c r="AS259" s="17">
        <v>0.36874308088693197</v>
      </c>
      <c r="AT259" s="17">
        <v>0.50332208457235705</v>
      </c>
      <c r="AU259" s="17">
        <v>0.25095160859333698</v>
      </c>
      <c r="AV259" s="17"/>
      <c r="AW259" s="17">
        <v>0.47328773536610902</v>
      </c>
      <c r="AX259" s="17">
        <v>0.278918877186079</v>
      </c>
      <c r="AY259" s="17"/>
      <c r="AZ259" s="17">
        <v>0.28266129422465203</v>
      </c>
      <c r="BA259" s="17">
        <v>0.31604874570610603</v>
      </c>
      <c r="BB259" s="17"/>
      <c r="BC259" s="17">
        <v>0.26912153212864998</v>
      </c>
      <c r="BD259" s="17">
        <v>0.34476726255913598</v>
      </c>
      <c r="BE259" s="17"/>
      <c r="BF259" s="17">
        <v>0.40568091596010603</v>
      </c>
      <c r="BG259" s="17">
        <v>0.25342660368630998</v>
      </c>
      <c r="BH259" s="17"/>
      <c r="BI259" s="17">
        <v>0.22758652750488401</v>
      </c>
      <c r="BJ259" s="17">
        <v>0.248069047212477</v>
      </c>
      <c r="BK259" s="17">
        <v>0.35274289172037698</v>
      </c>
      <c r="BL259" s="17">
        <v>0.44251060068252401</v>
      </c>
    </row>
    <row r="260" spans="2:64" x14ac:dyDescent="0.25">
      <c r="B260" t="s">
        <v>214</v>
      </c>
      <c r="C260" s="17">
        <v>0.46678906623516803</v>
      </c>
      <c r="D260" s="17">
        <v>0.458365799989357</v>
      </c>
      <c r="E260" s="17">
        <v>0.52243776572246103</v>
      </c>
      <c r="F260" s="17">
        <v>0.498566629919934</v>
      </c>
      <c r="G260" s="17">
        <v>0.37785295810333003</v>
      </c>
      <c r="H260" s="17">
        <v>0.41222879233661902</v>
      </c>
      <c r="I260" s="17">
        <v>0.48877443945130999</v>
      </c>
      <c r="J260" s="17">
        <v>0.40269126821400397</v>
      </c>
      <c r="K260" s="17">
        <v>0.58875582087071898</v>
      </c>
      <c r="L260" s="17">
        <v>0.494924378135492</v>
      </c>
      <c r="M260" s="17">
        <v>0.49640100098168699</v>
      </c>
      <c r="N260" s="17">
        <v>0.52175755577538796</v>
      </c>
      <c r="O260" s="17">
        <v>0.37599516786224702</v>
      </c>
      <c r="P260" s="17">
        <v>0.296060964267926</v>
      </c>
      <c r="Q260" s="17"/>
      <c r="R260" s="17">
        <v>0.43896967847825102</v>
      </c>
      <c r="S260" s="17">
        <v>0.43530550454164002</v>
      </c>
      <c r="T260" s="17">
        <v>0.55422946600022105</v>
      </c>
      <c r="U260" s="17">
        <v>0.46805319162878001</v>
      </c>
      <c r="V260" s="17"/>
      <c r="W260" s="17">
        <v>0.45097003001987002</v>
      </c>
      <c r="X260" s="17">
        <v>0.50186748032324502</v>
      </c>
      <c r="Y260" s="17">
        <v>0.38784346834683697</v>
      </c>
      <c r="Z260" s="17">
        <v>0.56496371819340396</v>
      </c>
      <c r="AA260" s="17">
        <v>0.45532396091555499</v>
      </c>
      <c r="AB260" s="17">
        <v>0.41670701451113901</v>
      </c>
      <c r="AC260" s="17">
        <v>0.53755860611523598</v>
      </c>
      <c r="AD260" s="17">
        <v>0.43778470619995702</v>
      </c>
      <c r="AE260" s="17">
        <v>0.52378232486399001</v>
      </c>
      <c r="AF260" s="17">
        <v>0.43612239397917202</v>
      </c>
      <c r="AG260" s="17"/>
      <c r="AH260" s="17">
        <v>0.47322463387109998</v>
      </c>
      <c r="AI260" s="17">
        <v>0.54284208346592</v>
      </c>
      <c r="AJ260" s="17">
        <v>0.51771566195475704</v>
      </c>
      <c r="AK260" s="17">
        <v>0.479450119774192</v>
      </c>
      <c r="AL260" s="17">
        <v>0.47079521736570901</v>
      </c>
      <c r="AM260" s="17">
        <v>0.46304869942413701</v>
      </c>
      <c r="AN260" s="17">
        <v>0.39539813483240099</v>
      </c>
      <c r="AO260" s="17"/>
      <c r="AP260" s="17">
        <v>0.492030468048339</v>
      </c>
      <c r="AQ260" s="17">
        <v>0.42583666897975397</v>
      </c>
      <c r="AR260" s="17"/>
      <c r="AS260" s="17">
        <v>0.481965044079183</v>
      </c>
      <c r="AT260" s="17">
        <v>0.44259076513027601</v>
      </c>
      <c r="AU260" s="17">
        <v>0.52001027914128595</v>
      </c>
      <c r="AV260" s="17"/>
      <c r="AW260" s="17">
        <v>0.481526612781912</v>
      </c>
      <c r="AX260" s="17">
        <v>0.46451687629136401</v>
      </c>
      <c r="AY260" s="17"/>
      <c r="AZ260" s="17">
        <v>0.46809740351560902</v>
      </c>
      <c r="BA260" s="17">
        <v>0.46613166609934198</v>
      </c>
      <c r="BB260" s="17"/>
      <c r="BC260" s="17">
        <v>0.46565561189261401</v>
      </c>
      <c r="BD260" s="17">
        <v>0.46805319162878001</v>
      </c>
      <c r="BE260" s="17"/>
      <c r="BF260" s="17">
        <v>0.457587938272769</v>
      </c>
      <c r="BG260" s="17">
        <v>0.47148615690336698</v>
      </c>
      <c r="BH260" s="17"/>
      <c r="BI260" s="17">
        <v>0.40578286837863198</v>
      </c>
      <c r="BJ260" s="17">
        <v>0.45571510818413902</v>
      </c>
      <c r="BK260" s="17">
        <v>0.50910089121100499</v>
      </c>
      <c r="BL260" s="17">
        <v>0.48780700620395501</v>
      </c>
    </row>
    <row r="261" spans="2:64" x14ac:dyDescent="0.25">
      <c r="B261" t="s">
        <v>215</v>
      </c>
      <c r="C261" s="17">
        <v>0.11084294163003899</v>
      </c>
      <c r="D261" s="17">
        <v>0.108226320572199</v>
      </c>
      <c r="E261" s="17">
        <v>3.5538251538014001E-2</v>
      </c>
      <c r="F261" s="17">
        <v>3.1202321916094799E-2</v>
      </c>
      <c r="G261" s="17">
        <v>0.218744860332938</v>
      </c>
      <c r="H261" s="17">
        <v>7.9009907874823898E-2</v>
      </c>
      <c r="I261" s="17">
        <v>9.8526388363927603E-2</v>
      </c>
      <c r="J261" s="17">
        <v>0.17463284240944099</v>
      </c>
      <c r="K261" s="17">
        <v>8.9975492062469298E-2</v>
      </c>
      <c r="L261" s="17">
        <v>0.121875586957603</v>
      </c>
      <c r="M261" s="17">
        <v>0.12637265361082101</v>
      </c>
      <c r="N261" s="17">
        <v>8.1576175564523901E-2</v>
      </c>
      <c r="O261" s="17">
        <v>0.13992585417470599</v>
      </c>
      <c r="P261" s="17">
        <v>0.35196951786603697</v>
      </c>
      <c r="Q261" s="17"/>
      <c r="R261" s="17">
        <v>0.12307153671132599</v>
      </c>
      <c r="S261" s="17">
        <v>0.159356672014208</v>
      </c>
      <c r="T261" s="17">
        <v>9.8157529347732295E-2</v>
      </c>
      <c r="U261" s="17">
        <v>9.2340775310704296E-2</v>
      </c>
      <c r="V261" s="17"/>
      <c r="W261" s="17">
        <v>0.13965670978448</v>
      </c>
      <c r="X261" s="17">
        <v>0.13535688084876099</v>
      </c>
      <c r="Y261" s="17">
        <v>0.109494634930275</v>
      </c>
      <c r="Z261" s="17">
        <v>0.104012172664646</v>
      </c>
      <c r="AA261" s="17">
        <v>0.17509255573318999</v>
      </c>
      <c r="AB261" s="17">
        <v>9.3575146748262894E-2</v>
      </c>
      <c r="AC261" s="17">
        <v>0.138745552792858</v>
      </c>
      <c r="AD261" s="17">
        <v>7.0777987843421999E-2</v>
      </c>
      <c r="AE261" s="17">
        <v>5.8408960462283201E-2</v>
      </c>
      <c r="AF261" s="17">
        <v>0.114197722880922</v>
      </c>
      <c r="AG261" s="17"/>
      <c r="AH261" s="17">
        <v>0.12539902915912399</v>
      </c>
      <c r="AI261" s="17">
        <v>0.14312159550277501</v>
      </c>
      <c r="AJ261" s="17">
        <v>0.104193942535978</v>
      </c>
      <c r="AK261" s="17">
        <v>0.14020864346528</v>
      </c>
      <c r="AL261" s="17">
        <v>0.116029816491227</v>
      </c>
      <c r="AM261" s="17">
        <v>6.2953150163997607E-2</v>
      </c>
      <c r="AN261" s="17">
        <v>8.8200781521545604E-2</v>
      </c>
      <c r="AO261" s="17"/>
      <c r="AP261" s="17">
        <v>9.14248073464526E-2</v>
      </c>
      <c r="AQ261" s="17">
        <v>0.14234749732097601</v>
      </c>
      <c r="AR261" s="17"/>
      <c r="AS261" s="17">
        <v>9.3246068900718806E-2</v>
      </c>
      <c r="AT261" s="17">
        <v>3.3387411532466597E-2</v>
      </c>
      <c r="AU261" s="17">
        <v>0.114730378269448</v>
      </c>
      <c r="AV261" s="17"/>
      <c r="AW261" s="17">
        <v>2.5754129426026499E-2</v>
      </c>
      <c r="AX261" s="17">
        <v>0.123961674982767</v>
      </c>
      <c r="AY261" s="17"/>
      <c r="AZ261" s="17">
        <v>0.100756875101797</v>
      </c>
      <c r="BA261" s="17">
        <v>0.115910886727024</v>
      </c>
      <c r="BB261" s="17"/>
      <c r="BC261" s="17">
        <v>0.12743256230158201</v>
      </c>
      <c r="BD261" s="17">
        <v>9.2340775310704296E-2</v>
      </c>
      <c r="BE261" s="17"/>
      <c r="BF261" s="17">
        <v>6.6976009665470904E-2</v>
      </c>
      <c r="BG261" s="17">
        <v>0.13323660440870499</v>
      </c>
      <c r="BH261" s="17"/>
      <c r="BI261" s="17">
        <v>0.17507980998412201</v>
      </c>
      <c r="BJ261" s="17">
        <v>0.118718609886813</v>
      </c>
      <c r="BK261" s="17">
        <v>7.9600748545642197E-2</v>
      </c>
      <c r="BL261" s="17">
        <v>6.3967364511577501E-2</v>
      </c>
    </row>
    <row r="262" spans="2:64" x14ac:dyDescent="0.25">
      <c r="B262" t="s">
        <v>216</v>
      </c>
      <c r="C262" s="17">
        <v>8.7954303575719303E-2</v>
      </c>
      <c r="D262" s="17">
        <v>5.4404479580419302E-2</v>
      </c>
      <c r="E262" s="17">
        <v>6.5418950803578901E-2</v>
      </c>
      <c r="F262" s="17">
        <v>0.11984199862729</v>
      </c>
      <c r="G262" s="17">
        <v>9.8803661515085905E-2</v>
      </c>
      <c r="H262" s="17">
        <v>0.122146097984455</v>
      </c>
      <c r="I262" s="17">
        <v>4.75941542030551E-2</v>
      </c>
      <c r="J262" s="17">
        <v>9.31077133674659E-2</v>
      </c>
      <c r="K262" s="17">
        <v>0.18173836547726199</v>
      </c>
      <c r="L262" s="17">
        <v>0.17520041350787699</v>
      </c>
      <c r="M262" s="17">
        <v>4.2986913505395102E-2</v>
      </c>
      <c r="N262" s="17">
        <v>7.6662934696820798E-2</v>
      </c>
      <c r="O262" s="17">
        <v>0.10117804792643501</v>
      </c>
      <c r="P262" s="17">
        <v>0</v>
      </c>
      <c r="Q262" s="17"/>
      <c r="R262" s="17">
        <v>0.11814454263608699</v>
      </c>
      <c r="S262" s="17">
        <v>8.6740470795990302E-2</v>
      </c>
      <c r="T262" s="17">
        <v>6.8721088108972705E-2</v>
      </c>
      <c r="U262" s="17">
        <v>7.7541406960809994E-2</v>
      </c>
      <c r="V262" s="17"/>
      <c r="W262" s="17">
        <v>0.12062888097697599</v>
      </c>
      <c r="X262" s="17">
        <v>9.6126873984823599E-2</v>
      </c>
      <c r="Y262" s="17">
        <v>0.190623684166559</v>
      </c>
      <c r="Z262" s="17">
        <v>3.8063301877956798E-2</v>
      </c>
      <c r="AA262" s="17">
        <v>6.5631649980575399E-2</v>
      </c>
      <c r="AB262" s="17">
        <v>0.11630290615875501</v>
      </c>
      <c r="AC262" s="17">
        <v>8.8210444060377396E-2</v>
      </c>
      <c r="AD262" s="17">
        <v>7.0445873603861203E-2</v>
      </c>
      <c r="AE262" s="17">
        <v>4.5708235596930102E-2</v>
      </c>
      <c r="AF262" s="17">
        <v>6.5316271561195002E-2</v>
      </c>
      <c r="AG262" s="17"/>
      <c r="AH262" s="17">
        <v>0.105053093237703</v>
      </c>
      <c r="AI262" s="17">
        <v>1.6197202260849398E-2</v>
      </c>
      <c r="AJ262" s="17">
        <v>0.11157070672559601</v>
      </c>
      <c r="AK262" s="17">
        <v>0.11519820019487501</v>
      </c>
      <c r="AL262" s="17">
        <v>4.8228438136324998E-2</v>
      </c>
      <c r="AM262" s="17">
        <v>8.1623115366561194E-2</v>
      </c>
      <c r="AN262" s="17">
        <v>0.110683235567497</v>
      </c>
      <c r="AO262" s="17"/>
      <c r="AP262" s="17">
        <v>6.5191111985715894E-2</v>
      </c>
      <c r="AQ262" s="17">
        <v>0.124885979228871</v>
      </c>
      <c r="AR262" s="17"/>
      <c r="AS262" s="17">
        <v>4.0309850053181197E-2</v>
      </c>
      <c r="AT262" s="17">
        <v>2.06997387649E-2</v>
      </c>
      <c r="AU262" s="17">
        <v>0.101035982566986</v>
      </c>
      <c r="AV262" s="17"/>
      <c r="AW262" s="17">
        <v>1.29246081791372E-2</v>
      </c>
      <c r="AX262" s="17">
        <v>9.9522153002083696E-2</v>
      </c>
      <c r="AY262" s="17"/>
      <c r="AZ262" s="17">
        <v>0.10597130910595</v>
      </c>
      <c r="BA262" s="17">
        <v>7.8901300149296999E-2</v>
      </c>
      <c r="BB262" s="17"/>
      <c r="BC262" s="17">
        <v>9.7290832171985905E-2</v>
      </c>
      <c r="BD262" s="17">
        <v>7.7541406960809994E-2</v>
      </c>
      <c r="BE262" s="17"/>
      <c r="BF262" s="17">
        <v>6.1337626747078697E-2</v>
      </c>
      <c r="BG262" s="17">
        <v>0.101541870758917</v>
      </c>
      <c r="BH262" s="17"/>
      <c r="BI262" s="17">
        <v>0.128935967297124</v>
      </c>
      <c r="BJ262" s="17">
        <v>0.133134828840339</v>
      </c>
      <c r="BK262" s="17">
        <v>5.3214416466009801E-2</v>
      </c>
      <c r="BL262" s="17">
        <v>5.7150286019432501E-3</v>
      </c>
    </row>
    <row r="263" spans="2:64" x14ac:dyDescent="0.25">
      <c r="B263" t="s">
        <v>217</v>
      </c>
      <c r="C263" s="17">
        <v>2.0704971693737698E-2</v>
      </c>
      <c r="D263" s="17">
        <v>1.90343478330703E-2</v>
      </c>
      <c r="E263" s="17">
        <v>0</v>
      </c>
      <c r="F263" s="17">
        <v>0</v>
      </c>
      <c r="G263" s="17">
        <v>3.68449346167831E-2</v>
      </c>
      <c r="H263" s="17">
        <v>5.0014263353227201E-2</v>
      </c>
      <c r="I263" s="17">
        <v>1.04224030206789E-2</v>
      </c>
      <c r="J263" s="17">
        <v>1.9086548165213098E-2</v>
      </c>
      <c r="K263" s="17">
        <v>2.2323693135606702E-2</v>
      </c>
      <c r="L263" s="17">
        <v>3.4809907377123799E-2</v>
      </c>
      <c r="M263" s="17">
        <v>3.63469308204451E-2</v>
      </c>
      <c r="N263" s="17">
        <v>0</v>
      </c>
      <c r="O263" s="17">
        <v>2.12080112999854E-2</v>
      </c>
      <c r="P263" s="17">
        <v>0</v>
      </c>
      <c r="Q263" s="17"/>
      <c r="R263" s="17">
        <v>4.0388948125875401E-2</v>
      </c>
      <c r="S263" s="17">
        <v>6.9972279181047901E-3</v>
      </c>
      <c r="T263" s="17">
        <v>1.08837386462144E-2</v>
      </c>
      <c r="U263" s="17">
        <v>1.7297363540569401E-2</v>
      </c>
      <c r="V263" s="17"/>
      <c r="W263" s="17">
        <v>5.4989106737984302E-2</v>
      </c>
      <c r="X263" s="17">
        <v>1.85923099999349E-2</v>
      </c>
      <c r="Y263" s="17">
        <v>0</v>
      </c>
      <c r="Z263" s="17">
        <v>1.16454351232116E-2</v>
      </c>
      <c r="AA263" s="17">
        <v>2.5229274082786701E-2</v>
      </c>
      <c r="AB263" s="17">
        <v>0</v>
      </c>
      <c r="AC263" s="17">
        <v>0</v>
      </c>
      <c r="AD263" s="17">
        <v>0</v>
      </c>
      <c r="AE263" s="17">
        <v>3.4964049103839399E-2</v>
      </c>
      <c r="AF263" s="17">
        <v>1.6253459204537701E-2</v>
      </c>
      <c r="AG263" s="17"/>
      <c r="AH263" s="17">
        <v>3.3818337198217099E-2</v>
      </c>
      <c r="AI263" s="17">
        <v>1.8564510689365699E-2</v>
      </c>
      <c r="AJ263" s="17">
        <v>0</v>
      </c>
      <c r="AK263" s="17">
        <v>2.3448800661322902E-2</v>
      </c>
      <c r="AL263" s="17">
        <v>1.6929851781995801E-2</v>
      </c>
      <c r="AM263" s="17">
        <v>2.2813226240577598E-2</v>
      </c>
      <c r="AN263" s="17">
        <v>9.7974307555751504E-3</v>
      </c>
      <c r="AO263" s="17"/>
      <c r="AP263" s="17">
        <v>7.6060822862878998E-3</v>
      </c>
      <c r="AQ263" s="17">
        <v>4.1956997495993298E-2</v>
      </c>
      <c r="AR263" s="17"/>
      <c r="AS263" s="17">
        <v>1.5735956079985101E-2</v>
      </c>
      <c r="AT263" s="17">
        <v>0</v>
      </c>
      <c r="AU263" s="17">
        <v>6.7402545713722102E-3</v>
      </c>
      <c r="AV263" s="17"/>
      <c r="AW263" s="17">
        <v>6.5069142468157804E-3</v>
      </c>
      <c r="AX263" s="17">
        <v>2.2893984854789998E-2</v>
      </c>
      <c r="AY263" s="17"/>
      <c r="AZ263" s="17">
        <v>2.66435497535372E-2</v>
      </c>
      <c r="BA263" s="17">
        <v>1.7721014818482601E-2</v>
      </c>
      <c r="BB263" s="17"/>
      <c r="BC263" s="17">
        <v>2.3760339680525801E-2</v>
      </c>
      <c r="BD263" s="17">
        <v>1.7297363540569401E-2</v>
      </c>
      <c r="BE263" s="17"/>
      <c r="BF263" s="17">
        <v>8.41750935457573E-3</v>
      </c>
      <c r="BG263" s="17">
        <v>2.6977607497194599E-2</v>
      </c>
      <c r="BH263" s="17"/>
      <c r="BI263" s="17">
        <v>3.7172843207517799E-2</v>
      </c>
      <c r="BJ263" s="17">
        <v>3.4507877329966498E-2</v>
      </c>
      <c r="BK263" s="17">
        <v>5.3410520569668E-3</v>
      </c>
      <c r="BL263" s="17">
        <v>0</v>
      </c>
    </row>
    <row r="264" spans="2:64" x14ac:dyDescent="0.25">
      <c r="B264" t="s">
        <v>80</v>
      </c>
      <c r="C264" s="17">
        <v>8.8257122989957894E-3</v>
      </c>
      <c r="D264" s="17">
        <v>0</v>
      </c>
      <c r="E264" s="17">
        <v>7.1076503076027905E-2</v>
      </c>
      <c r="F264" s="17">
        <v>0</v>
      </c>
      <c r="G264" s="17">
        <v>4.4087812025732399E-2</v>
      </c>
      <c r="H264" s="17">
        <v>0</v>
      </c>
      <c r="I264" s="17">
        <v>0</v>
      </c>
      <c r="J264" s="17">
        <v>0</v>
      </c>
      <c r="K264" s="17">
        <v>0</v>
      </c>
      <c r="L264" s="17">
        <v>0</v>
      </c>
      <c r="M264" s="17">
        <v>1.2115643606815E-2</v>
      </c>
      <c r="N264" s="17">
        <v>8.8951471101066104E-3</v>
      </c>
      <c r="O264" s="17">
        <v>2.30421194758351E-2</v>
      </c>
      <c r="P264" s="17">
        <v>0</v>
      </c>
      <c r="Q264" s="17"/>
      <c r="R264" s="17">
        <v>2.8028638839057599E-2</v>
      </c>
      <c r="S264" s="17">
        <v>1.2100214242741899E-2</v>
      </c>
      <c r="T264" s="17">
        <v>0</v>
      </c>
      <c r="U264" s="17">
        <v>0</v>
      </c>
      <c r="V264" s="17"/>
      <c r="W264" s="17">
        <v>3.1466481723564102E-2</v>
      </c>
      <c r="X264" s="17">
        <v>0</v>
      </c>
      <c r="Y264" s="17">
        <v>2.2654892673502101E-2</v>
      </c>
      <c r="Z264" s="17">
        <v>1.4614605566300299E-2</v>
      </c>
      <c r="AA264" s="17">
        <v>0</v>
      </c>
      <c r="AB264" s="17">
        <v>0</v>
      </c>
      <c r="AC264" s="17">
        <v>0</v>
      </c>
      <c r="AD264" s="17">
        <v>0</v>
      </c>
      <c r="AE264" s="17">
        <v>0</v>
      </c>
      <c r="AF264" s="17">
        <v>0</v>
      </c>
      <c r="AG264" s="17"/>
      <c r="AH264" s="17">
        <v>1.00686034988003E-2</v>
      </c>
      <c r="AI264" s="17">
        <v>0</v>
      </c>
      <c r="AJ264" s="17">
        <v>0</v>
      </c>
      <c r="AK264" s="17">
        <v>2.1617699731782999E-2</v>
      </c>
      <c r="AL264" s="17">
        <v>0</v>
      </c>
      <c r="AM264" s="17">
        <v>1.73654665620258E-2</v>
      </c>
      <c r="AN264" s="17">
        <v>0</v>
      </c>
      <c r="AO264" s="17"/>
      <c r="AP264" s="17">
        <v>2.942963404657E-3</v>
      </c>
      <c r="AQ264" s="17">
        <v>1.8370058189844701E-2</v>
      </c>
      <c r="AR264" s="17"/>
      <c r="AS264" s="17">
        <v>0</v>
      </c>
      <c r="AT264" s="17">
        <v>0</v>
      </c>
      <c r="AU264" s="17">
        <v>6.5314968575704803E-3</v>
      </c>
      <c r="AV264" s="17"/>
      <c r="AW264" s="17">
        <v>0</v>
      </c>
      <c r="AX264" s="17">
        <v>1.01864336829166E-2</v>
      </c>
      <c r="AY264" s="17"/>
      <c r="AZ264" s="17">
        <v>1.5869568298454501E-2</v>
      </c>
      <c r="BA264" s="17">
        <v>5.2863864997485504E-3</v>
      </c>
      <c r="BB264" s="17"/>
      <c r="BC264" s="17">
        <v>1.6739121824642302E-2</v>
      </c>
      <c r="BD264" s="17">
        <v>0</v>
      </c>
      <c r="BE264" s="17"/>
      <c r="BF264" s="17">
        <v>0</v>
      </c>
      <c r="BG264" s="17">
        <v>1.3331156745506801E-2</v>
      </c>
      <c r="BH264" s="17"/>
      <c r="BI264" s="17">
        <v>2.5441983627720301E-2</v>
      </c>
      <c r="BJ264" s="17">
        <v>9.8545285462651108E-3</v>
      </c>
      <c r="BK264" s="17">
        <v>0</v>
      </c>
      <c r="BL264" s="17">
        <v>0</v>
      </c>
    </row>
    <row r="265" spans="2:64" x14ac:dyDescent="0.25">
      <c r="B265" t="s">
        <v>218</v>
      </c>
      <c r="C265" s="17">
        <v>0.77167207080150901</v>
      </c>
      <c r="D265" s="17">
        <v>0.818334852014311</v>
      </c>
      <c r="E265" s="17">
        <v>0.82796629458237903</v>
      </c>
      <c r="F265" s="17">
        <v>0.84895567945661499</v>
      </c>
      <c r="G265" s="17">
        <v>0.601518731509461</v>
      </c>
      <c r="H265" s="17">
        <v>0.74882973078749404</v>
      </c>
      <c r="I265" s="17">
        <v>0.84345705441233798</v>
      </c>
      <c r="J265" s="17">
        <v>0.71317289605788003</v>
      </c>
      <c r="K265" s="17">
        <v>0.70596244932466201</v>
      </c>
      <c r="L265" s="17">
        <v>0.66811409215739603</v>
      </c>
      <c r="M265" s="17">
        <v>0.78217785845652399</v>
      </c>
      <c r="N265" s="17">
        <v>0.83286574262854896</v>
      </c>
      <c r="O265" s="17">
        <v>0.71464596712303896</v>
      </c>
      <c r="P265" s="17">
        <v>0.64803048213396297</v>
      </c>
      <c r="Q265" s="17"/>
      <c r="R265" s="17">
        <v>0.69036633368765399</v>
      </c>
      <c r="S265" s="17">
        <v>0.73480541502895502</v>
      </c>
      <c r="T265" s="17">
        <v>0.82223764389708098</v>
      </c>
      <c r="U265" s="17">
        <v>0.81282045418791604</v>
      </c>
      <c r="V265" s="17"/>
      <c r="W265" s="17">
        <v>0.65325882077699504</v>
      </c>
      <c r="X265" s="17">
        <v>0.74992393516648004</v>
      </c>
      <c r="Y265" s="17">
        <v>0.67722678822966398</v>
      </c>
      <c r="Z265" s="17">
        <v>0.83166448476788601</v>
      </c>
      <c r="AA265" s="17">
        <v>0.73404652020344696</v>
      </c>
      <c r="AB265" s="17">
        <v>0.790121947092982</v>
      </c>
      <c r="AC265" s="17">
        <v>0.77304400314676402</v>
      </c>
      <c r="AD265" s="17">
        <v>0.85877613855271695</v>
      </c>
      <c r="AE265" s="17">
        <v>0.86091875483694702</v>
      </c>
      <c r="AF265" s="17">
        <v>0.80423254635334496</v>
      </c>
      <c r="AG265" s="17"/>
      <c r="AH265" s="17">
        <v>0.72566093690615596</v>
      </c>
      <c r="AI265" s="17">
        <v>0.82211669154700995</v>
      </c>
      <c r="AJ265" s="17">
        <v>0.78423535073842598</v>
      </c>
      <c r="AK265" s="17">
        <v>0.69952665594673902</v>
      </c>
      <c r="AL265" s="17">
        <v>0.81881189359045203</v>
      </c>
      <c r="AM265" s="17">
        <v>0.81524504166683798</v>
      </c>
      <c r="AN265" s="17">
        <v>0.79131855215538205</v>
      </c>
      <c r="AO265" s="17"/>
      <c r="AP265" s="17">
        <v>0.83283503497688705</v>
      </c>
      <c r="AQ265" s="17">
        <v>0.67243946776431496</v>
      </c>
      <c r="AR265" s="17"/>
      <c r="AS265" s="17">
        <v>0.85070812496611503</v>
      </c>
      <c r="AT265" s="17">
        <v>0.94591284970263301</v>
      </c>
      <c r="AU265" s="17">
        <v>0.77096188773462304</v>
      </c>
      <c r="AV265" s="17"/>
      <c r="AW265" s="17">
        <v>0.95481434814802002</v>
      </c>
      <c r="AX265" s="17">
        <v>0.74343575347744295</v>
      </c>
      <c r="AY265" s="17"/>
      <c r="AZ265" s="17">
        <v>0.75075869774026105</v>
      </c>
      <c r="BA265" s="17">
        <v>0.78218041180544795</v>
      </c>
      <c r="BB265" s="17"/>
      <c r="BC265" s="17">
        <v>0.73477714402126404</v>
      </c>
      <c r="BD265" s="17">
        <v>0.81282045418791604</v>
      </c>
      <c r="BE265" s="17"/>
      <c r="BF265" s="17">
        <v>0.86326885423287503</v>
      </c>
      <c r="BG265" s="17">
        <v>0.72491276058967702</v>
      </c>
      <c r="BH265" s="17"/>
      <c r="BI265" s="17">
        <v>0.63336939588351604</v>
      </c>
      <c r="BJ265" s="17">
        <v>0.70378415539661598</v>
      </c>
      <c r="BK265" s="17">
        <v>0.86184378293138098</v>
      </c>
      <c r="BL265" s="17">
        <v>0.93031760688647902</v>
      </c>
    </row>
    <row r="266" spans="2:64" x14ac:dyDescent="0.25">
      <c r="B266" t="s">
        <v>219</v>
      </c>
      <c r="C266" s="17">
        <v>0.108659275269457</v>
      </c>
      <c r="D266" s="17">
        <v>7.3438827413489602E-2</v>
      </c>
      <c r="E266" s="17">
        <v>6.5418950803578901E-2</v>
      </c>
      <c r="F266" s="17">
        <v>0.11984199862729</v>
      </c>
      <c r="G266" s="17">
        <v>0.135648596131869</v>
      </c>
      <c r="H266" s="17">
        <v>0.17216036133768201</v>
      </c>
      <c r="I266" s="17">
        <v>5.8016557223734E-2</v>
      </c>
      <c r="J266" s="17">
        <v>0.112194261532679</v>
      </c>
      <c r="K266" s="17">
        <v>0.204062058612869</v>
      </c>
      <c r="L266" s="17">
        <v>0.21001032088499999</v>
      </c>
      <c r="M266" s="17">
        <v>7.9333844325840105E-2</v>
      </c>
      <c r="N266" s="17">
        <v>7.6662934696820798E-2</v>
      </c>
      <c r="O266" s="17">
        <v>0.12238605922642</v>
      </c>
      <c r="P266" s="17">
        <v>0</v>
      </c>
      <c r="Q266" s="17"/>
      <c r="R266" s="17">
        <v>0.15853349076196299</v>
      </c>
      <c r="S266" s="17">
        <v>9.3737698714095097E-2</v>
      </c>
      <c r="T266" s="17">
        <v>7.9604826755187097E-2</v>
      </c>
      <c r="U266" s="17">
        <v>9.4838770501379399E-2</v>
      </c>
      <c r="V266" s="17"/>
      <c r="W266" s="17">
        <v>0.17561798771496101</v>
      </c>
      <c r="X266" s="17">
        <v>0.114719183984759</v>
      </c>
      <c r="Y266" s="17">
        <v>0.190623684166559</v>
      </c>
      <c r="Z266" s="17">
        <v>4.9708737001168297E-2</v>
      </c>
      <c r="AA266" s="17">
        <v>9.0860924063362103E-2</v>
      </c>
      <c r="AB266" s="17">
        <v>0.11630290615875501</v>
      </c>
      <c r="AC266" s="17">
        <v>8.8210444060377396E-2</v>
      </c>
      <c r="AD266" s="17">
        <v>7.0445873603861203E-2</v>
      </c>
      <c r="AE266" s="17">
        <v>8.0672284700769495E-2</v>
      </c>
      <c r="AF266" s="17">
        <v>8.1569730765732706E-2</v>
      </c>
      <c r="AG266" s="17"/>
      <c r="AH266" s="17">
        <v>0.13887143043592001</v>
      </c>
      <c r="AI266" s="17">
        <v>3.4761712950215101E-2</v>
      </c>
      <c r="AJ266" s="17">
        <v>0.11157070672559601</v>
      </c>
      <c r="AK266" s="17">
        <v>0.13864700085619799</v>
      </c>
      <c r="AL266" s="17">
        <v>6.5158289918320803E-2</v>
      </c>
      <c r="AM266" s="17">
        <v>0.10443634160713899</v>
      </c>
      <c r="AN266" s="17">
        <v>0.120480666323072</v>
      </c>
      <c r="AO266" s="17"/>
      <c r="AP266" s="17">
        <v>7.2797194272003804E-2</v>
      </c>
      <c r="AQ266" s="17">
        <v>0.16684297672486401</v>
      </c>
      <c r="AR266" s="17"/>
      <c r="AS266" s="17">
        <v>5.6045806133166301E-2</v>
      </c>
      <c r="AT266" s="17">
        <v>2.06997387649E-2</v>
      </c>
      <c r="AU266" s="17">
        <v>0.107776237138358</v>
      </c>
      <c r="AV266" s="17"/>
      <c r="AW266" s="17">
        <v>1.9431522425953002E-2</v>
      </c>
      <c r="AX266" s="17">
        <v>0.122416137856874</v>
      </c>
      <c r="AY266" s="17"/>
      <c r="AZ266" s="17">
        <v>0.13261485885948701</v>
      </c>
      <c r="BA266" s="17">
        <v>9.6622314967779593E-2</v>
      </c>
      <c r="BB266" s="17"/>
      <c r="BC266" s="17">
        <v>0.121051171852512</v>
      </c>
      <c r="BD266" s="17">
        <v>9.4838770501379399E-2</v>
      </c>
      <c r="BE266" s="17"/>
      <c r="BF266" s="17">
        <v>6.97551361016545E-2</v>
      </c>
      <c r="BG266" s="17">
        <v>0.12851947825611101</v>
      </c>
      <c r="BH266" s="17"/>
      <c r="BI266" s="17">
        <v>0.16610881050464199</v>
      </c>
      <c r="BJ266" s="17">
        <v>0.16764270617030499</v>
      </c>
      <c r="BK266" s="17">
        <v>5.8555468522976599E-2</v>
      </c>
      <c r="BL266" s="17">
        <v>5.7150286019432501E-3</v>
      </c>
    </row>
    <row r="267" spans="2:64" x14ac:dyDescent="0.25">
      <c r="B267" t="s">
        <v>185</v>
      </c>
      <c r="C267" s="17">
        <v>0.66301279553205195</v>
      </c>
      <c r="D267" s="17">
        <v>0.74489602460082105</v>
      </c>
      <c r="E267" s="17">
        <v>0.76254734377879996</v>
      </c>
      <c r="F267" s="17">
        <v>0.72911368082932504</v>
      </c>
      <c r="G267" s="17">
        <v>0.46587013537759198</v>
      </c>
      <c r="H267" s="17">
        <v>0.57666936944981295</v>
      </c>
      <c r="I267" s="17">
        <v>0.78544049718860398</v>
      </c>
      <c r="J267" s="17">
        <v>0.60097863452520095</v>
      </c>
      <c r="K267" s="17">
        <v>0.50190039071179304</v>
      </c>
      <c r="L267" s="17">
        <v>0.45810377127239599</v>
      </c>
      <c r="M267" s="17">
        <v>0.70284401413068398</v>
      </c>
      <c r="N267" s="17">
        <v>0.756202807931728</v>
      </c>
      <c r="O267" s="17">
        <v>0.59225990789661898</v>
      </c>
      <c r="P267" s="17">
        <v>0.64803048213396297</v>
      </c>
      <c r="Q267" s="17"/>
      <c r="R267" s="17">
        <v>0.531832842925691</v>
      </c>
      <c r="S267" s="17">
        <v>0.64106771631486004</v>
      </c>
      <c r="T267" s="17">
        <v>0.742632817141894</v>
      </c>
      <c r="U267" s="17">
        <v>0.71798168368653703</v>
      </c>
      <c r="V267" s="17"/>
      <c r="W267" s="17">
        <v>0.47764083306203498</v>
      </c>
      <c r="X267" s="17">
        <v>0.63520475118172104</v>
      </c>
      <c r="Y267" s="17">
        <v>0.48660310406310497</v>
      </c>
      <c r="Z267" s="17">
        <v>0.78195574776671695</v>
      </c>
      <c r="AA267" s="17">
        <v>0.64318559614008497</v>
      </c>
      <c r="AB267" s="17">
        <v>0.67381904093422795</v>
      </c>
      <c r="AC267" s="17">
        <v>0.68483355908638699</v>
      </c>
      <c r="AD267" s="17">
        <v>0.78833026494885605</v>
      </c>
      <c r="AE267" s="17">
        <v>0.78024647013617798</v>
      </c>
      <c r="AF267" s="17">
        <v>0.72266281558761303</v>
      </c>
      <c r="AG267" s="17"/>
      <c r="AH267" s="17">
        <v>0.58678950647023598</v>
      </c>
      <c r="AI267" s="17">
        <v>0.78735497859679504</v>
      </c>
      <c r="AJ267" s="17">
        <v>0.67266464401282999</v>
      </c>
      <c r="AK267" s="17">
        <v>0.56087965509054205</v>
      </c>
      <c r="AL267" s="17">
        <v>0.75365360367213097</v>
      </c>
      <c r="AM267" s="17">
        <v>0.71080870005969898</v>
      </c>
      <c r="AN267" s="17">
        <v>0.67083788583230997</v>
      </c>
      <c r="AO267" s="17"/>
      <c r="AP267" s="17">
        <v>0.76003784070488301</v>
      </c>
      <c r="AQ267" s="17">
        <v>0.50559649103945103</v>
      </c>
      <c r="AR267" s="17"/>
      <c r="AS267" s="17">
        <v>0.79466231883294802</v>
      </c>
      <c r="AT267" s="17">
        <v>0.92521311093773395</v>
      </c>
      <c r="AU267" s="17">
        <v>0.663185650596265</v>
      </c>
      <c r="AV267" s="17"/>
      <c r="AW267" s="17">
        <v>0.93538282572206699</v>
      </c>
      <c r="AX267" s="17">
        <v>0.62101961562056895</v>
      </c>
      <c r="AY267" s="17"/>
      <c r="AZ267" s="17">
        <v>0.61814383888077395</v>
      </c>
      <c r="BA267" s="17">
        <v>0.685558096837668</v>
      </c>
      <c r="BB267" s="17"/>
      <c r="BC267" s="17">
        <v>0.61372597216875202</v>
      </c>
      <c r="BD267" s="17">
        <v>0.71798168368653703</v>
      </c>
      <c r="BE267" s="17"/>
      <c r="BF267" s="17">
        <v>0.79351371813121996</v>
      </c>
      <c r="BG267" s="17">
        <v>0.59639328233356603</v>
      </c>
      <c r="BH267" s="17"/>
      <c r="BI267" s="17">
        <v>0.46726058537887399</v>
      </c>
      <c r="BJ267" s="17">
        <v>0.53614144922631102</v>
      </c>
      <c r="BK267" s="17">
        <v>0.80328831440840498</v>
      </c>
      <c r="BL267" s="17">
        <v>0.92460257828453596</v>
      </c>
    </row>
    <row r="268" spans="2:64" x14ac:dyDescent="0.25">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row>
    <row r="269" spans="2:64" x14ac:dyDescent="0.25">
      <c r="B269" s="6" t="s">
        <v>223</v>
      </c>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row>
    <row r="270" spans="2:64" x14ac:dyDescent="0.25">
      <c r="B270" s="24" t="s">
        <v>82</v>
      </c>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row>
    <row r="271" spans="2:64" x14ac:dyDescent="0.25">
      <c r="B271" t="s">
        <v>213</v>
      </c>
      <c r="C271" s="17">
        <v>0.116311601878178</v>
      </c>
      <c r="D271" s="17">
        <v>0.12118275938654</v>
      </c>
      <c r="E271" s="17">
        <v>0.144809927987196</v>
      </c>
      <c r="F271" s="17">
        <v>0.106540108623862</v>
      </c>
      <c r="G271" s="17">
        <v>0.16757261767546</v>
      </c>
      <c r="H271" s="17">
        <v>9.2366179364266901E-2</v>
      </c>
      <c r="I271" s="17">
        <v>0.107469221867596</v>
      </c>
      <c r="J271" s="17">
        <v>0.134319314387123</v>
      </c>
      <c r="K271" s="17">
        <v>9.0656211582511803E-2</v>
      </c>
      <c r="L271" s="17">
        <v>5.6971646848394099E-2</v>
      </c>
      <c r="M271" s="17">
        <v>8.4187330176223193E-2</v>
      </c>
      <c r="N271" s="17">
        <v>0.121803692007311</v>
      </c>
      <c r="O271" s="17">
        <v>0.17824298989394299</v>
      </c>
      <c r="P271" s="17">
        <v>0</v>
      </c>
      <c r="Q271" s="17"/>
      <c r="R271" s="17">
        <v>0.14507241467884699</v>
      </c>
      <c r="S271" s="17">
        <v>9.3451138908861101E-2</v>
      </c>
      <c r="T271" s="17">
        <v>0.113689372578159</v>
      </c>
      <c r="U271" s="17">
        <v>0.109086907415487</v>
      </c>
      <c r="V271" s="17"/>
      <c r="W271" s="17">
        <v>0.15528514641972399</v>
      </c>
      <c r="X271" s="17">
        <v>9.9772359387670206E-2</v>
      </c>
      <c r="Y271" s="17">
        <v>0.15691077719134999</v>
      </c>
      <c r="Z271" s="17">
        <v>0.15462493862284099</v>
      </c>
      <c r="AA271" s="17">
        <v>0.114917087516842</v>
      </c>
      <c r="AB271" s="17">
        <v>8.8570613368784995E-2</v>
      </c>
      <c r="AC271" s="17">
        <v>0.105470358815645</v>
      </c>
      <c r="AD271" s="17">
        <v>0.125592015256793</v>
      </c>
      <c r="AE271" s="17">
        <v>8.6804181426042307E-2</v>
      </c>
      <c r="AF271" s="17">
        <v>8.76930668136474E-2</v>
      </c>
      <c r="AG271" s="17"/>
      <c r="AH271" s="17">
        <v>0.14480439213813801</v>
      </c>
      <c r="AI271" s="17">
        <v>9.1255764071744794E-2</v>
      </c>
      <c r="AJ271" s="17">
        <v>0.102721239505515</v>
      </c>
      <c r="AK271" s="17">
        <v>0.123656763952017</v>
      </c>
      <c r="AL271" s="17">
        <v>8.7451182669937705E-2</v>
      </c>
      <c r="AM271" s="17">
        <v>0.12194111971973</v>
      </c>
      <c r="AN271" s="17">
        <v>0.13712220401070099</v>
      </c>
      <c r="AO271" s="17"/>
      <c r="AP271" s="17">
        <v>0.12558946956425601</v>
      </c>
      <c r="AQ271" s="17">
        <v>0.10125891478988799</v>
      </c>
      <c r="AR271" s="17"/>
      <c r="AS271" s="17">
        <v>0.10874874447371601</v>
      </c>
      <c r="AT271" s="17">
        <v>0.17979456485225201</v>
      </c>
      <c r="AU271" s="17">
        <v>0.107057603164145</v>
      </c>
      <c r="AV271" s="17"/>
      <c r="AW271" s="17">
        <v>0.18404401892198999</v>
      </c>
      <c r="AX271" s="17">
        <v>0.105868824555078</v>
      </c>
      <c r="AY271" s="17"/>
      <c r="AZ271" s="17">
        <v>0.14821088538993299</v>
      </c>
      <c r="BA271" s="17">
        <v>0.100283171268675</v>
      </c>
      <c r="BB271" s="17"/>
      <c r="BC271" s="17">
        <v>0.122789488766406</v>
      </c>
      <c r="BD271" s="17">
        <v>0.109086907415487</v>
      </c>
      <c r="BE271" s="17"/>
      <c r="BF271" s="17">
        <v>0.150226816489647</v>
      </c>
      <c r="BG271" s="17">
        <v>9.8998198704944904E-2</v>
      </c>
      <c r="BH271" s="17"/>
      <c r="BI271" s="17">
        <v>0.11405168171137001</v>
      </c>
      <c r="BJ271" s="17">
        <v>0.10089535822549101</v>
      </c>
      <c r="BK271" s="17">
        <v>9.8817207242574701E-2</v>
      </c>
      <c r="BL271" s="17">
        <v>0.193608814181463</v>
      </c>
    </row>
    <row r="272" spans="2:64" x14ac:dyDescent="0.25">
      <c r="B272" t="s">
        <v>214</v>
      </c>
      <c r="C272" s="17">
        <v>0.46878426175438798</v>
      </c>
      <c r="D272" s="17">
        <v>0.476048695012524</v>
      </c>
      <c r="E272" s="17">
        <v>0.55099000407045595</v>
      </c>
      <c r="F272" s="17">
        <v>0.47649889752409802</v>
      </c>
      <c r="G272" s="17">
        <v>0.41375323462567398</v>
      </c>
      <c r="H272" s="17">
        <v>0.52799608994291902</v>
      </c>
      <c r="I272" s="17">
        <v>0.59818010028129098</v>
      </c>
      <c r="J272" s="17">
        <v>0.43336040070470699</v>
      </c>
      <c r="K272" s="17">
        <v>0.27072137227012899</v>
      </c>
      <c r="L272" s="17">
        <v>0.43637145298249602</v>
      </c>
      <c r="M272" s="17">
        <v>0.46989225682910601</v>
      </c>
      <c r="N272" s="17">
        <v>0.457971674431077</v>
      </c>
      <c r="O272" s="17">
        <v>0.455669818909888</v>
      </c>
      <c r="P272" s="17">
        <v>0.64803048213396297</v>
      </c>
      <c r="Q272" s="17"/>
      <c r="R272" s="17">
        <v>0.41230880312551599</v>
      </c>
      <c r="S272" s="17">
        <v>0.48223727277663703</v>
      </c>
      <c r="T272" s="17">
        <v>0.46212369108826701</v>
      </c>
      <c r="U272" s="17">
        <v>0.49614572378513</v>
      </c>
      <c r="V272" s="17"/>
      <c r="W272" s="17">
        <v>0.39796842128188398</v>
      </c>
      <c r="X272" s="17">
        <v>0.485757477014921</v>
      </c>
      <c r="Y272" s="17">
        <v>0.44159310245899702</v>
      </c>
      <c r="Z272" s="17">
        <v>0.50920874883871103</v>
      </c>
      <c r="AA272" s="17">
        <v>0.45497903226288999</v>
      </c>
      <c r="AB272" s="17">
        <v>0.53691239315509398</v>
      </c>
      <c r="AC272" s="17">
        <v>0.43382399244977898</v>
      </c>
      <c r="AD272" s="17">
        <v>0.43450382494650502</v>
      </c>
      <c r="AE272" s="17">
        <v>0.61740246027740797</v>
      </c>
      <c r="AF272" s="17">
        <v>0.45941619065482397</v>
      </c>
      <c r="AG272" s="17"/>
      <c r="AH272" s="17">
        <v>0.49687619079414602</v>
      </c>
      <c r="AI272" s="17">
        <v>0.46247859269744301</v>
      </c>
      <c r="AJ272" s="17">
        <v>0.37658169945192199</v>
      </c>
      <c r="AK272" s="17">
        <v>0.37508822734494701</v>
      </c>
      <c r="AL272" s="17">
        <v>0.52996785084091702</v>
      </c>
      <c r="AM272" s="17">
        <v>0.53042578337511903</v>
      </c>
      <c r="AN272" s="17">
        <v>0.49486486507199201</v>
      </c>
      <c r="AO272" s="17"/>
      <c r="AP272" s="17">
        <v>0.50640734194766102</v>
      </c>
      <c r="AQ272" s="17">
        <v>0.40774346309148501</v>
      </c>
      <c r="AR272" s="17"/>
      <c r="AS272" s="17">
        <v>0.51887047697345801</v>
      </c>
      <c r="AT272" s="17">
        <v>0.53411509672722401</v>
      </c>
      <c r="AU272" s="17">
        <v>0.49357188909056898</v>
      </c>
      <c r="AV272" s="17"/>
      <c r="AW272" s="17">
        <v>0.56660708554751205</v>
      </c>
      <c r="AX272" s="17">
        <v>0.45370223736232101</v>
      </c>
      <c r="AY272" s="17"/>
      <c r="AZ272" s="17">
        <v>0.46890814962654898</v>
      </c>
      <c r="BA272" s="17">
        <v>0.46872201182449302</v>
      </c>
      <c r="BB272" s="17"/>
      <c r="BC272" s="17">
        <v>0.44425111961986302</v>
      </c>
      <c r="BD272" s="17">
        <v>0.49614572378513</v>
      </c>
      <c r="BE272" s="17"/>
      <c r="BF272" s="17">
        <v>0.51403592790947195</v>
      </c>
      <c r="BG272" s="17">
        <v>0.445683704987203</v>
      </c>
      <c r="BH272" s="17"/>
      <c r="BI272" s="17">
        <v>0.35660776314481502</v>
      </c>
      <c r="BJ272" s="17">
        <v>0.44475676590144803</v>
      </c>
      <c r="BK272" s="17">
        <v>0.55087282818503402</v>
      </c>
      <c r="BL272" s="17">
        <v>0.51453747012585005</v>
      </c>
    </row>
    <row r="273" spans="2:64" x14ac:dyDescent="0.25">
      <c r="B273" t="s">
        <v>215</v>
      </c>
      <c r="C273" s="17">
        <v>0.242167638747776</v>
      </c>
      <c r="D273" s="17">
        <v>0.24658366403128101</v>
      </c>
      <c r="E273" s="17">
        <v>0.16204706179029299</v>
      </c>
      <c r="F273" s="17">
        <v>0.280018551866003</v>
      </c>
      <c r="G273" s="17">
        <v>0.28302555156699699</v>
      </c>
      <c r="H273" s="17">
        <v>0.23681545199217899</v>
      </c>
      <c r="I273" s="17">
        <v>0.18633058513268799</v>
      </c>
      <c r="J273" s="17">
        <v>0.342251076229935</v>
      </c>
      <c r="K273" s="17">
        <v>0.34390414595197799</v>
      </c>
      <c r="L273" s="17">
        <v>0.19784739716903799</v>
      </c>
      <c r="M273" s="17">
        <v>0.240123749989025</v>
      </c>
      <c r="N273" s="17">
        <v>0.278255294064082</v>
      </c>
      <c r="O273" s="17">
        <v>0.17039014650772499</v>
      </c>
      <c r="P273" s="17">
        <v>0.35196951786603697</v>
      </c>
      <c r="Q273" s="17"/>
      <c r="R273" s="17">
        <v>0.22616530756631401</v>
      </c>
      <c r="S273" s="17">
        <v>0.249586950378619</v>
      </c>
      <c r="T273" s="17">
        <v>0.28815575821615602</v>
      </c>
      <c r="U273" s="17">
        <v>0.23592547486745499</v>
      </c>
      <c r="V273" s="17"/>
      <c r="W273" s="17">
        <v>0.25251203716503101</v>
      </c>
      <c r="X273" s="17">
        <v>0.18558145012069599</v>
      </c>
      <c r="Y273" s="17">
        <v>0.24998901502694901</v>
      </c>
      <c r="Z273" s="17">
        <v>0.15644766977989399</v>
      </c>
      <c r="AA273" s="17">
        <v>0.25637338579920599</v>
      </c>
      <c r="AB273" s="17">
        <v>0.26539270265949899</v>
      </c>
      <c r="AC273" s="17">
        <v>0.268732101295312</v>
      </c>
      <c r="AD273" s="17">
        <v>0.232150266607353</v>
      </c>
      <c r="AE273" s="17">
        <v>0.17918277497312601</v>
      </c>
      <c r="AF273" s="17">
        <v>0.28117698749913</v>
      </c>
      <c r="AG273" s="17"/>
      <c r="AH273" s="17">
        <v>0.20275295812288899</v>
      </c>
      <c r="AI273" s="17">
        <v>0.26788823946807699</v>
      </c>
      <c r="AJ273" s="17">
        <v>0.30462978808540098</v>
      </c>
      <c r="AK273" s="17">
        <v>0.30400808660637102</v>
      </c>
      <c r="AL273" s="17">
        <v>0.27226565284506399</v>
      </c>
      <c r="AM273" s="17">
        <v>0.149255375146325</v>
      </c>
      <c r="AN273" s="17">
        <v>0.17332780607276899</v>
      </c>
      <c r="AO273" s="17"/>
      <c r="AP273" s="17">
        <v>0.21366961815916199</v>
      </c>
      <c r="AQ273" s="17">
        <v>0.28840367067564299</v>
      </c>
      <c r="AR273" s="17"/>
      <c r="AS273" s="17">
        <v>0.23305824508786699</v>
      </c>
      <c r="AT273" s="17">
        <v>0.15620854073860199</v>
      </c>
      <c r="AU273" s="17">
        <v>0.22621423967293</v>
      </c>
      <c r="AV273" s="17"/>
      <c r="AW273" s="17">
        <v>0.13071156635166001</v>
      </c>
      <c r="AX273" s="17">
        <v>0.25935159579728001</v>
      </c>
      <c r="AY273" s="17"/>
      <c r="AZ273" s="17">
        <v>0.22733451224726201</v>
      </c>
      <c r="BA273" s="17">
        <v>0.24962083871535101</v>
      </c>
      <c r="BB273" s="17"/>
      <c r="BC273" s="17">
        <v>0.247764558003438</v>
      </c>
      <c r="BD273" s="17">
        <v>0.23592547486745499</v>
      </c>
      <c r="BE273" s="17"/>
      <c r="BF273" s="17">
        <v>0.192171891689948</v>
      </c>
      <c r="BG273" s="17">
        <v>0.26769000490925798</v>
      </c>
      <c r="BH273" s="17"/>
      <c r="BI273" s="17">
        <v>0.30350739635494101</v>
      </c>
      <c r="BJ273" s="17">
        <v>0.25587865698255602</v>
      </c>
      <c r="BK273" s="17">
        <v>0.204053157457838</v>
      </c>
      <c r="BL273" s="17">
        <v>0.201954535644114</v>
      </c>
    </row>
    <row r="274" spans="2:64" x14ac:dyDescent="0.25">
      <c r="B274" t="s">
        <v>216</v>
      </c>
      <c r="C274" s="17">
        <v>0.13735821301713</v>
      </c>
      <c r="D274" s="17">
        <v>0.12592292099746999</v>
      </c>
      <c r="E274" s="17">
        <v>7.1076503076027905E-2</v>
      </c>
      <c r="F274" s="17">
        <v>0.105740120069943</v>
      </c>
      <c r="G274" s="17">
        <v>6.1958726898302799E-2</v>
      </c>
      <c r="H274" s="17">
        <v>0.108789826495011</v>
      </c>
      <c r="I274" s="17">
        <v>9.3283500468835601E-2</v>
      </c>
      <c r="J274" s="17">
        <v>5.4934617037039599E-2</v>
      </c>
      <c r="K274" s="17">
        <v>0.22283974753269301</v>
      </c>
      <c r="L274" s="17">
        <v>0.235056643256838</v>
      </c>
      <c r="M274" s="17">
        <v>0.17492539310706601</v>
      </c>
      <c r="N274" s="17">
        <v>0.128199203925566</v>
      </c>
      <c r="O274" s="17">
        <v>0.174489033388458</v>
      </c>
      <c r="P274" s="17">
        <v>0</v>
      </c>
      <c r="Q274" s="17"/>
      <c r="R274" s="17">
        <v>0.12908164505325201</v>
      </c>
      <c r="S274" s="17">
        <v>0.174724637935882</v>
      </c>
      <c r="T274" s="17">
        <v>0.10022350930521801</v>
      </c>
      <c r="U274" s="17">
        <v>0.13980501372758999</v>
      </c>
      <c r="V274" s="17"/>
      <c r="W274" s="17">
        <v>0.141588133131754</v>
      </c>
      <c r="X274" s="17">
        <v>0.14683974875410899</v>
      </c>
      <c r="Y274" s="17">
        <v>0.12885221264920199</v>
      </c>
      <c r="Z274" s="17">
        <v>0.127558477730289</v>
      </c>
      <c r="AA274" s="17">
        <v>0.16299340881250901</v>
      </c>
      <c r="AB274" s="17">
        <v>8.0383783515927898E-2</v>
      </c>
      <c r="AC274" s="17">
        <v>0.19197354743926301</v>
      </c>
      <c r="AD274" s="17">
        <v>0.19265374694290499</v>
      </c>
      <c r="AE274" s="17">
        <v>8.4690058318616104E-2</v>
      </c>
      <c r="AF274" s="17">
        <v>0.147551887279223</v>
      </c>
      <c r="AG274" s="17"/>
      <c r="AH274" s="17">
        <v>8.2629882756523096E-2</v>
      </c>
      <c r="AI274" s="17">
        <v>0.15981289307336999</v>
      </c>
      <c r="AJ274" s="17">
        <v>0.19434019894508001</v>
      </c>
      <c r="AK274" s="17">
        <v>0.14821653753842601</v>
      </c>
      <c r="AL274" s="17">
        <v>9.5195021735709207E-2</v>
      </c>
      <c r="AM274" s="17">
        <v>0.18880031425932201</v>
      </c>
      <c r="AN274" s="17">
        <v>0.15215813648512799</v>
      </c>
      <c r="AO274" s="17"/>
      <c r="AP274" s="17">
        <v>0.13819866295024599</v>
      </c>
      <c r="AQ274" s="17">
        <v>0.135994642174709</v>
      </c>
      <c r="AR274" s="17"/>
      <c r="AS274" s="17">
        <v>0.124417005500274</v>
      </c>
      <c r="AT274" s="17">
        <v>0.10925511946994</v>
      </c>
      <c r="AU274" s="17">
        <v>0.15712051132890101</v>
      </c>
      <c r="AV274" s="17"/>
      <c r="AW274" s="17">
        <v>0.107192481428875</v>
      </c>
      <c r="AX274" s="17">
        <v>0.142009073439854</v>
      </c>
      <c r="AY274" s="17"/>
      <c r="AZ274" s="17">
        <v>0.12320763487466301</v>
      </c>
      <c r="BA274" s="17">
        <v>0.14446845296208899</v>
      </c>
      <c r="BB274" s="17"/>
      <c r="BC274" s="17">
        <v>0.13516433501685499</v>
      </c>
      <c r="BD274" s="17">
        <v>0.13980501372758999</v>
      </c>
      <c r="BE274" s="17"/>
      <c r="BF274" s="17">
        <v>0.12695767924732099</v>
      </c>
      <c r="BG274" s="17">
        <v>0.142667589249489</v>
      </c>
      <c r="BH274" s="17"/>
      <c r="BI274" s="17">
        <v>0.133136839100053</v>
      </c>
      <c r="BJ274" s="17">
        <v>0.168844100311696</v>
      </c>
      <c r="BK274" s="17">
        <v>0.13342469817193101</v>
      </c>
      <c r="BL274" s="17">
        <v>8.3079007621806394E-2</v>
      </c>
    </row>
    <row r="275" spans="2:64" x14ac:dyDescent="0.25">
      <c r="B275" t="s">
        <v>217</v>
      </c>
      <c r="C275" s="17">
        <v>1.76447598512381E-2</v>
      </c>
      <c r="D275" s="17">
        <v>2.40912932495345E-2</v>
      </c>
      <c r="E275" s="17">
        <v>0</v>
      </c>
      <c r="F275" s="17">
        <v>0</v>
      </c>
      <c r="G275" s="17">
        <v>7.3689869233566199E-2</v>
      </c>
      <c r="H275" s="17">
        <v>2.2802447508899201E-2</v>
      </c>
      <c r="I275" s="17">
        <v>0</v>
      </c>
      <c r="J275" s="17">
        <v>1.6048043475982599E-2</v>
      </c>
      <c r="K275" s="17">
        <v>0</v>
      </c>
      <c r="L275" s="17">
        <v>3.4809907377123799E-2</v>
      </c>
      <c r="M275" s="17">
        <v>1.8755626291765099E-2</v>
      </c>
      <c r="N275" s="17">
        <v>1.3770135571963301E-2</v>
      </c>
      <c r="O275" s="17">
        <v>0</v>
      </c>
      <c r="P275" s="17">
        <v>0</v>
      </c>
      <c r="Q275" s="17"/>
      <c r="R275" s="17">
        <v>3.2703171650467502E-2</v>
      </c>
      <c r="S275" s="17">
        <v>0</v>
      </c>
      <c r="T275" s="17">
        <v>1.7585540932642401E-2</v>
      </c>
      <c r="U275" s="17">
        <v>1.53160695453835E-2</v>
      </c>
      <c r="V275" s="17"/>
      <c r="W275" s="17">
        <v>1.30856309420642E-2</v>
      </c>
      <c r="X275" s="17">
        <v>4.5209244988225802E-2</v>
      </c>
      <c r="Y275" s="17">
        <v>0</v>
      </c>
      <c r="Z275" s="17">
        <v>9.8448420858320406E-3</v>
      </c>
      <c r="AA275" s="17">
        <v>0</v>
      </c>
      <c r="AB275" s="17">
        <v>1.6393380091562899E-2</v>
      </c>
      <c r="AC275" s="17">
        <v>0</v>
      </c>
      <c r="AD275" s="17">
        <v>0</v>
      </c>
      <c r="AE275" s="17">
        <v>3.1920525004808097E-2</v>
      </c>
      <c r="AF275" s="17">
        <v>2.0855476845303301E-2</v>
      </c>
      <c r="AG275" s="17"/>
      <c r="AH275" s="17">
        <v>2.2975999338364899E-2</v>
      </c>
      <c r="AI275" s="17">
        <v>1.8564510689365699E-2</v>
      </c>
      <c r="AJ275" s="17">
        <v>0</v>
      </c>
      <c r="AK275" s="17">
        <v>1.21294879294719E-2</v>
      </c>
      <c r="AL275" s="17">
        <v>1.5120291908372101E-2</v>
      </c>
      <c r="AM275" s="17">
        <v>5.3911195385382303E-3</v>
      </c>
      <c r="AN275" s="17">
        <v>4.2526988359410697E-2</v>
      </c>
      <c r="AO275" s="17"/>
      <c r="AP275" s="17">
        <v>8.3963170603194408E-3</v>
      </c>
      <c r="AQ275" s="17">
        <v>3.2649707118867097E-2</v>
      </c>
      <c r="AR275" s="17"/>
      <c r="AS275" s="17">
        <v>4.3921352088365498E-3</v>
      </c>
      <c r="AT275" s="17">
        <v>1.2267155542312599E-2</v>
      </c>
      <c r="AU275" s="17">
        <v>9.7568825923647594E-3</v>
      </c>
      <c r="AV275" s="17"/>
      <c r="AW275" s="17">
        <v>5.9064168711114801E-3</v>
      </c>
      <c r="AX275" s="17">
        <v>1.94545417434796E-2</v>
      </c>
      <c r="AY275" s="17"/>
      <c r="AZ275" s="17">
        <v>2.1964436560627701E-2</v>
      </c>
      <c r="BA275" s="17">
        <v>1.54742522169076E-2</v>
      </c>
      <c r="BB275" s="17"/>
      <c r="BC275" s="17">
        <v>1.9732736370790802E-2</v>
      </c>
      <c r="BD275" s="17">
        <v>1.53160695453835E-2</v>
      </c>
      <c r="BE275" s="17"/>
      <c r="BF275" s="17">
        <v>1.00358545328595E-2</v>
      </c>
      <c r="BG275" s="17">
        <v>2.1529035595714601E-2</v>
      </c>
      <c r="BH275" s="17"/>
      <c r="BI275" s="17">
        <v>3.9065991138689499E-2</v>
      </c>
      <c r="BJ275" s="17">
        <v>1.4157493264536501E-2</v>
      </c>
      <c r="BK275" s="17">
        <v>1.05857822837433E-2</v>
      </c>
      <c r="BL275" s="17">
        <v>6.8201724267660897E-3</v>
      </c>
    </row>
    <row r="276" spans="2:64" x14ac:dyDescent="0.25">
      <c r="B276" t="s">
        <v>80</v>
      </c>
      <c r="C276" s="17">
        <v>1.77335247512906E-2</v>
      </c>
      <c r="D276" s="17">
        <v>6.17066732264964E-3</v>
      </c>
      <c r="E276" s="17">
        <v>7.1076503076027905E-2</v>
      </c>
      <c r="F276" s="17">
        <v>3.1202321916094799E-2</v>
      </c>
      <c r="G276" s="17">
        <v>0</v>
      </c>
      <c r="H276" s="17">
        <v>1.1230004696724799E-2</v>
      </c>
      <c r="I276" s="17">
        <v>1.4736592249589901E-2</v>
      </c>
      <c r="J276" s="17">
        <v>1.9086548165213098E-2</v>
      </c>
      <c r="K276" s="17">
        <v>7.1878522662687502E-2</v>
      </c>
      <c r="L276" s="17">
        <v>3.8942952366109597E-2</v>
      </c>
      <c r="M276" s="17">
        <v>1.2115643606815E-2</v>
      </c>
      <c r="N276" s="17">
        <v>0</v>
      </c>
      <c r="O276" s="17">
        <v>2.12080112999854E-2</v>
      </c>
      <c r="P276" s="17">
        <v>0</v>
      </c>
      <c r="Q276" s="17"/>
      <c r="R276" s="17">
        <v>5.4668657925603902E-2</v>
      </c>
      <c r="S276" s="17">
        <v>0</v>
      </c>
      <c r="T276" s="17">
        <v>1.8222127879557199E-2</v>
      </c>
      <c r="U276" s="17">
        <v>3.7208106589536501E-3</v>
      </c>
      <c r="V276" s="17"/>
      <c r="W276" s="17">
        <v>3.9560631059543098E-2</v>
      </c>
      <c r="X276" s="17">
        <v>3.6839719734378197E-2</v>
      </c>
      <c r="Y276" s="17">
        <v>2.2654892673502101E-2</v>
      </c>
      <c r="Z276" s="17">
        <v>4.2315322942433002E-2</v>
      </c>
      <c r="AA276" s="17">
        <v>1.0737085608552599E-2</v>
      </c>
      <c r="AB276" s="17">
        <v>1.2347127209131E-2</v>
      </c>
      <c r="AC276" s="17">
        <v>0</v>
      </c>
      <c r="AD276" s="17">
        <v>1.51001462464439E-2</v>
      </c>
      <c r="AE276" s="17">
        <v>0</v>
      </c>
      <c r="AF276" s="17">
        <v>3.30639090787267E-3</v>
      </c>
      <c r="AG276" s="17"/>
      <c r="AH276" s="17">
        <v>4.9960576849938702E-2</v>
      </c>
      <c r="AI276" s="17">
        <v>0</v>
      </c>
      <c r="AJ276" s="17">
        <v>2.1727074012081501E-2</v>
      </c>
      <c r="AK276" s="17">
        <v>3.69008966287677E-2</v>
      </c>
      <c r="AL276" s="17">
        <v>0</v>
      </c>
      <c r="AM276" s="17">
        <v>4.1862879609651802E-3</v>
      </c>
      <c r="AN276" s="17">
        <v>0</v>
      </c>
      <c r="AO276" s="17"/>
      <c r="AP276" s="17">
        <v>7.7385903183554801E-3</v>
      </c>
      <c r="AQ276" s="17">
        <v>3.3949602149408099E-2</v>
      </c>
      <c r="AR276" s="17"/>
      <c r="AS276" s="17">
        <v>1.05133927558491E-2</v>
      </c>
      <c r="AT276" s="17">
        <v>8.3595226696697895E-3</v>
      </c>
      <c r="AU276" s="17">
        <v>6.2788741510893904E-3</v>
      </c>
      <c r="AV276" s="17"/>
      <c r="AW276" s="17">
        <v>5.5384308788526499E-3</v>
      </c>
      <c r="AX276" s="17">
        <v>1.96137271019876E-2</v>
      </c>
      <c r="AY276" s="17"/>
      <c r="AZ276" s="17">
        <v>1.0374381300964901E-2</v>
      </c>
      <c r="BA276" s="17">
        <v>2.14312730124845E-2</v>
      </c>
      <c r="BB276" s="17"/>
      <c r="BC276" s="17">
        <v>3.0297762222647601E-2</v>
      </c>
      <c r="BD276" s="17">
        <v>3.7208106589536501E-3</v>
      </c>
      <c r="BE276" s="17"/>
      <c r="BF276" s="17">
        <v>6.5718301307517097E-3</v>
      </c>
      <c r="BG276" s="17">
        <v>2.34314665533908E-2</v>
      </c>
      <c r="BH276" s="17"/>
      <c r="BI276" s="17">
        <v>5.3630328550131001E-2</v>
      </c>
      <c r="BJ276" s="17">
        <v>1.5467625314271901E-2</v>
      </c>
      <c r="BK276" s="17">
        <v>2.2463266588793399E-3</v>
      </c>
      <c r="BL276" s="17">
        <v>0</v>
      </c>
    </row>
    <row r="277" spans="2:64" x14ac:dyDescent="0.25">
      <c r="B277" t="s">
        <v>218</v>
      </c>
      <c r="C277" s="17">
        <v>0.58509586363256605</v>
      </c>
      <c r="D277" s="17">
        <v>0.597231454399064</v>
      </c>
      <c r="E277" s="17">
        <v>0.695799932057652</v>
      </c>
      <c r="F277" s="17">
        <v>0.58303900614796</v>
      </c>
      <c r="G277" s="17">
        <v>0.58132585230113398</v>
      </c>
      <c r="H277" s="17">
        <v>0.62036226930718597</v>
      </c>
      <c r="I277" s="17">
        <v>0.70564932214888698</v>
      </c>
      <c r="J277" s="17">
        <v>0.56767971509183002</v>
      </c>
      <c r="K277" s="17">
        <v>0.36137758385264102</v>
      </c>
      <c r="L277" s="17">
        <v>0.49334309983088998</v>
      </c>
      <c r="M277" s="17">
        <v>0.554079587005329</v>
      </c>
      <c r="N277" s="17">
        <v>0.57977536643838801</v>
      </c>
      <c r="O277" s="17">
        <v>0.63391280880383105</v>
      </c>
      <c r="P277" s="17">
        <v>0.64803048213396297</v>
      </c>
      <c r="Q277" s="17"/>
      <c r="R277" s="17">
        <v>0.55738121780436301</v>
      </c>
      <c r="S277" s="17">
        <v>0.575688411685499</v>
      </c>
      <c r="T277" s="17">
        <v>0.57581306366642604</v>
      </c>
      <c r="U277" s="17">
        <v>0.60523263120061699</v>
      </c>
      <c r="V277" s="17"/>
      <c r="W277" s="17">
        <v>0.55325356770160805</v>
      </c>
      <c r="X277" s="17">
        <v>0.58552983640259104</v>
      </c>
      <c r="Y277" s="17">
        <v>0.59850387965034701</v>
      </c>
      <c r="Z277" s="17">
        <v>0.66383368746155202</v>
      </c>
      <c r="AA277" s="17">
        <v>0.56989611977973298</v>
      </c>
      <c r="AB277" s="17">
        <v>0.625483006523879</v>
      </c>
      <c r="AC277" s="17">
        <v>0.53929435126542402</v>
      </c>
      <c r="AD277" s="17">
        <v>0.56009584020329795</v>
      </c>
      <c r="AE277" s="17">
        <v>0.70420664170345004</v>
      </c>
      <c r="AF277" s="17">
        <v>0.54710925746847205</v>
      </c>
      <c r="AG277" s="17"/>
      <c r="AH277" s="17">
        <v>0.64168058293228503</v>
      </c>
      <c r="AI277" s="17">
        <v>0.55373435676918703</v>
      </c>
      <c r="AJ277" s="17">
        <v>0.47930293895743697</v>
      </c>
      <c r="AK277" s="17">
        <v>0.49874499129696398</v>
      </c>
      <c r="AL277" s="17">
        <v>0.61741903351085503</v>
      </c>
      <c r="AM277" s="17">
        <v>0.65236690309484902</v>
      </c>
      <c r="AN277" s="17">
        <v>0.63198706908269298</v>
      </c>
      <c r="AO277" s="17"/>
      <c r="AP277" s="17">
        <v>0.631996811511918</v>
      </c>
      <c r="AQ277" s="17">
        <v>0.50900237788137304</v>
      </c>
      <c r="AR277" s="17"/>
      <c r="AS277" s="17">
        <v>0.62761922144717397</v>
      </c>
      <c r="AT277" s="17">
        <v>0.713909661579476</v>
      </c>
      <c r="AU277" s="17">
        <v>0.60062949225471396</v>
      </c>
      <c r="AV277" s="17"/>
      <c r="AW277" s="17">
        <v>0.75065110446950101</v>
      </c>
      <c r="AX277" s="17">
        <v>0.55957106191739803</v>
      </c>
      <c r="AY277" s="17"/>
      <c r="AZ277" s="17">
        <v>0.61711903501648202</v>
      </c>
      <c r="BA277" s="17">
        <v>0.56900518309316805</v>
      </c>
      <c r="BB277" s="17"/>
      <c r="BC277" s="17">
        <v>0.56704060838626902</v>
      </c>
      <c r="BD277" s="17">
        <v>0.60523263120061699</v>
      </c>
      <c r="BE277" s="17"/>
      <c r="BF277" s="17">
        <v>0.66426274439912003</v>
      </c>
      <c r="BG277" s="17">
        <v>0.54468190369214797</v>
      </c>
      <c r="BH277" s="17"/>
      <c r="BI277" s="17">
        <v>0.47065944485618499</v>
      </c>
      <c r="BJ277" s="17">
        <v>0.54565212412693898</v>
      </c>
      <c r="BK277" s="17">
        <v>0.64969003542760895</v>
      </c>
      <c r="BL277" s="17">
        <v>0.70814628430731297</v>
      </c>
    </row>
    <row r="278" spans="2:64" x14ac:dyDescent="0.25">
      <c r="B278" t="s">
        <v>219</v>
      </c>
      <c r="C278" s="17">
        <v>0.15500297286836801</v>
      </c>
      <c r="D278" s="17">
        <v>0.15001421424700501</v>
      </c>
      <c r="E278" s="17">
        <v>7.1076503076027905E-2</v>
      </c>
      <c r="F278" s="17">
        <v>0.105740120069943</v>
      </c>
      <c r="G278" s="17">
        <v>0.135648596131869</v>
      </c>
      <c r="H278" s="17">
        <v>0.13159227400391099</v>
      </c>
      <c r="I278" s="17">
        <v>9.3283500468835601E-2</v>
      </c>
      <c r="J278" s="17">
        <v>7.0982660513022197E-2</v>
      </c>
      <c r="K278" s="17">
        <v>0.22283974753269301</v>
      </c>
      <c r="L278" s="17">
        <v>0.26986655063396198</v>
      </c>
      <c r="M278" s="17">
        <v>0.19368101939883101</v>
      </c>
      <c r="N278" s="17">
        <v>0.14196933949752999</v>
      </c>
      <c r="O278" s="17">
        <v>0.174489033388458</v>
      </c>
      <c r="P278" s="17">
        <v>0</v>
      </c>
      <c r="Q278" s="17"/>
      <c r="R278" s="17">
        <v>0.161784816703719</v>
      </c>
      <c r="S278" s="17">
        <v>0.174724637935882</v>
      </c>
      <c r="T278" s="17">
        <v>0.11780905023786099</v>
      </c>
      <c r="U278" s="17">
        <v>0.155121083272974</v>
      </c>
      <c r="V278" s="17"/>
      <c r="W278" s="17">
        <v>0.154673764073818</v>
      </c>
      <c r="X278" s="17">
        <v>0.192048993742335</v>
      </c>
      <c r="Y278" s="17">
        <v>0.12885221264920199</v>
      </c>
      <c r="Z278" s="17">
        <v>0.137403319816121</v>
      </c>
      <c r="AA278" s="17">
        <v>0.16299340881250901</v>
      </c>
      <c r="AB278" s="17">
        <v>9.6777163607490793E-2</v>
      </c>
      <c r="AC278" s="17">
        <v>0.19197354743926301</v>
      </c>
      <c r="AD278" s="17">
        <v>0.19265374694290499</v>
      </c>
      <c r="AE278" s="17">
        <v>0.116610583323424</v>
      </c>
      <c r="AF278" s="17">
        <v>0.168407364124526</v>
      </c>
      <c r="AG278" s="17"/>
      <c r="AH278" s="17">
        <v>0.105605882094888</v>
      </c>
      <c r="AI278" s="17">
        <v>0.178377403762735</v>
      </c>
      <c r="AJ278" s="17">
        <v>0.19434019894508001</v>
      </c>
      <c r="AK278" s="17">
        <v>0.160346025467898</v>
      </c>
      <c r="AL278" s="17">
        <v>0.110315313644081</v>
      </c>
      <c r="AM278" s="17">
        <v>0.194191433797861</v>
      </c>
      <c r="AN278" s="17">
        <v>0.19468512484453901</v>
      </c>
      <c r="AO278" s="17"/>
      <c r="AP278" s="17">
        <v>0.14659498001056501</v>
      </c>
      <c r="AQ278" s="17">
        <v>0.168644349293576</v>
      </c>
      <c r="AR278" s="17"/>
      <c r="AS278" s="17">
        <v>0.12880914070911101</v>
      </c>
      <c r="AT278" s="17">
        <v>0.121522275012252</v>
      </c>
      <c r="AU278" s="17">
        <v>0.16687739392126599</v>
      </c>
      <c r="AV278" s="17"/>
      <c r="AW278" s="17">
        <v>0.113098898299986</v>
      </c>
      <c r="AX278" s="17">
        <v>0.16146361518333399</v>
      </c>
      <c r="AY278" s="17"/>
      <c r="AZ278" s="17">
        <v>0.14517207143529101</v>
      </c>
      <c r="BA278" s="17">
        <v>0.159942705178997</v>
      </c>
      <c r="BB278" s="17"/>
      <c r="BC278" s="17">
        <v>0.154897071387646</v>
      </c>
      <c r="BD278" s="17">
        <v>0.155121083272974</v>
      </c>
      <c r="BE278" s="17"/>
      <c r="BF278" s="17">
        <v>0.136993533780181</v>
      </c>
      <c r="BG278" s="17">
        <v>0.164196624845204</v>
      </c>
      <c r="BH278" s="17"/>
      <c r="BI278" s="17">
        <v>0.172202830238743</v>
      </c>
      <c r="BJ278" s="17">
        <v>0.183001593576233</v>
      </c>
      <c r="BK278" s="17">
        <v>0.14401048045567499</v>
      </c>
      <c r="BL278" s="17">
        <v>8.9899180048572502E-2</v>
      </c>
    </row>
    <row r="279" spans="2:64" x14ac:dyDescent="0.25">
      <c r="B279" t="s">
        <v>185</v>
      </c>
      <c r="C279" s="17">
        <v>0.43009289076419799</v>
      </c>
      <c r="D279" s="17">
        <v>0.44721724015205899</v>
      </c>
      <c r="E279" s="17">
        <v>0.62472342898162403</v>
      </c>
      <c r="F279" s="17">
        <v>0.47729888607801702</v>
      </c>
      <c r="G279" s="17">
        <v>0.44567725616926501</v>
      </c>
      <c r="H279" s="17">
        <v>0.48876999530327497</v>
      </c>
      <c r="I279" s="17">
        <v>0.61236582168005105</v>
      </c>
      <c r="J279" s="17">
        <v>0.49669705457880797</v>
      </c>
      <c r="K279" s="17">
        <v>0.13853783631994801</v>
      </c>
      <c r="L279" s="17">
        <v>0.223476549196928</v>
      </c>
      <c r="M279" s="17">
        <v>0.36039856760649802</v>
      </c>
      <c r="N279" s="17">
        <v>0.43780602694085902</v>
      </c>
      <c r="O279" s="17">
        <v>0.45942377541537299</v>
      </c>
      <c r="P279" s="17">
        <v>0.64803048213396297</v>
      </c>
      <c r="Q279" s="17"/>
      <c r="R279" s="17">
        <v>0.39559640110064398</v>
      </c>
      <c r="S279" s="17">
        <v>0.400963773749616</v>
      </c>
      <c r="T279" s="17">
        <v>0.458004013428566</v>
      </c>
      <c r="U279" s="17">
        <v>0.45011154792764302</v>
      </c>
      <c r="V279" s="17"/>
      <c r="W279" s="17">
        <v>0.39857980362779</v>
      </c>
      <c r="X279" s="17">
        <v>0.39348084266025601</v>
      </c>
      <c r="Y279" s="17">
        <v>0.46965166700114502</v>
      </c>
      <c r="Z279" s="17">
        <v>0.52643036764543105</v>
      </c>
      <c r="AA279" s="17">
        <v>0.40690271096722402</v>
      </c>
      <c r="AB279" s="17">
        <v>0.528705842916388</v>
      </c>
      <c r="AC279" s="17">
        <v>0.34732080382616098</v>
      </c>
      <c r="AD279" s="17">
        <v>0.36744209326039301</v>
      </c>
      <c r="AE279" s="17">
        <v>0.58759605838002604</v>
      </c>
      <c r="AF279" s="17">
        <v>0.37870189334394599</v>
      </c>
      <c r="AG279" s="17"/>
      <c r="AH279" s="17">
        <v>0.53607470083739694</v>
      </c>
      <c r="AI279" s="17">
        <v>0.375356953006452</v>
      </c>
      <c r="AJ279" s="17">
        <v>0.284962740012357</v>
      </c>
      <c r="AK279" s="17">
        <v>0.33839896582906598</v>
      </c>
      <c r="AL279" s="17">
        <v>0.50710371986677405</v>
      </c>
      <c r="AM279" s="17">
        <v>0.45817546929698799</v>
      </c>
      <c r="AN279" s="17">
        <v>0.43730194423815399</v>
      </c>
      <c r="AO279" s="17"/>
      <c r="AP279" s="17">
        <v>0.48540183150135302</v>
      </c>
      <c r="AQ279" s="17">
        <v>0.34035802858779701</v>
      </c>
      <c r="AR279" s="17"/>
      <c r="AS279" s="17">
        <v>0.49881008073806299</v>
      </c>
      <c r="AT279" s="17">
        <v>0.59238738656722301</v>
      </c>
      <c r="AU279" s="17">
        <v>0.43375209833344802</v>
      </c>
      <c r="AV279" s="17"/>
      <c r="AW279" s="17">
        <v>0.63755220616951502</v>
      </c>
      <c r="AX279" s="17">
        <v>0.39810744673406501</v>
      </c>
      <c r="AY279" s="17"/>
      <c r="AZ279" s="17">
        <v>0.47194696358118998</v>
      </c>
      <c r="BA279" s="17">
        <v>0.409062477914171</v>
      </c>
      <c r="BB279" s="17"/>
      <c r="BC279" s="17">
        <v>0.41214353699862299</v>
      </c>
      <c r="BD279" s="17">
        <v>0.45011154792764302</v>
      </c>
      <c r="BE279" s="17"/>
      <c r="BF279" s="17">
        <v>0.52726921061893905</v>
      </c>
      <c r="BG279" s="17">
        <v>0.380485278846943</v>
      </c>
      <c r="BH279" s="17"/>
      <c r="BI279" s="17">
        <v>0.298456614617442</v>
      </c>
      <c r="BJ279" s="17">
        <v>0.36265053055070601</v>
      </c>
      <c r="BK279" s="17">
        <v>0.50567955497193395</v>
      </c>
      <c r="BL279" s="17">
        <v>0.61824710425874096</v>
      </c>
    </row>
    <row r="280" spans="2:64" x14ac:dyDescent="0.25">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row>
    <row r="281" spans="2:64" x14ac:dyDescent="0.25">
      <c r="B281" s="6" t="s">
        <v>244</v>
      </c>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row>
    <row r="282" spans="2:64" x14ac:dyDescent="0.25">
      <c r="B282" s="24" t="s">
        <v>82</v>
      </c>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row>
    <row r="283" spans="2:64" x14ac:dyDescent="0.25">
      <c r="B283" t="s">
        <v>236</v>
      </c>
      <c r="C283" s="17">
        <v>0.66901841461604905</v>
      </c>
      <c r="D283" s="17">
        <v>0.63832519100301199</v>
      </c>
      <c r="E283" s="17">
        <v>0.58576992679490103</v>
      </c>
      <c r="F283" s="17">
        <v>0.62924122254584502</v>
      </c>
      <c r="G283" s="17">
        <v>0.61324987384472396</v>
      </c>
      <c r="H283" s="17">
        <v>0.58107873778524199</v>
      </c>
      <c r="I283" s="17">
        <v>0.75999767550844</v>
      </c>
      <c r="J283" s="17">
        <v>0.68984501072202997</v>
      </c>
      <c r="K283" s="17">
        <v>0.66250714295954405</v>
      </c>
      <c r="L283" s="17">
        <v>0.66392522415988997</v>
      </c>
      <c r="M283" s="17">
        <v>0.67497749483294001</v>
      </c>
      <c r="N283" s="17">
        <v>0.72431053914240695</v>
      </c>
      <c r="O283" s="17">
        <v>0.71648007529888902</v>
      </c>
      <c r="P283" s="17">
        <v>0.64803048213396297</v>
      </c>
      <c r="Q283" s="17"/>
      <c r="R283" s="17">
        <v>0.71138972317170501</v>
      </c>
      <c r="S283" s="17">
        <v>0.59587099018302003</v>
      </c>
      <c r="T283" s="17">
        <v>0.60619699554858997</v>
      </c>
      <c r="U283" s="17">
        <v>0.68675806956542595</v>
      </c>
      <c r="V283" s="17"/>
      <c r="W283" s="17">
        <v>0.71331916027124798</v>
      </c>
      <c r="X283" s="17">
        <v>0.71159475442096298</v>
      </c>
      <c r="Y283" s="17">
        <v>0.62273501097744699</v>
      </c>
      <c r="Z283" s="17">
        <v>0.56571471330836698</v>
      </c>
      <c r="AA283" s="17">
        <v>0.61260684217016603</v>
      </c>
      <c r="AB283" s="17">
        <v>0.66261290150010599</v>
      </c>
      <c r="AC283" s="17">
        <v>0.63179025287013701</v>
      </c>
      <c r="AD283" s="17">
        <v>0.66506782141879495</v>
      </c>
      <c r="AE283" s="17">
        <v>0.714489447284815</v>
      </c>
      <c r="AF283" s="17">
        <v>0.73092181629020003</v>
      </c>
      <c r="AG283" s="17"/>
      <c r="AH283" s="17">
        <v>0.69939211923413103</v>
      </c>
      <c r="AI283" s="17">
        <v>0.71187707161271596</v>
      </c>
      <c r="AJ283" s="17">
        <v>0.71558009843189496</v>
      </c>
      <c r="AK283" s="17">
        <v>0.670536777267846</v>
      </c>
      <c r="AL283" s="17">
        <v>0.63296086216210601</v>
      </c>
      <c r="AM283" s="17">
        <v>0.67227459942568002</v>
      </c>
      <c r="AN283" s="17">
        <v>0.67814809286585898</v>
      </c>
      <c r="AO283" s="17"/>
      <c r="AP283" s="17">
        <v>0.66336946071048097</v>
      </c>
      <c r="AQ283" s="17">
        <v>0.67818344459855895</v>
      </c>
      <c r="AR283" s="17"/>
      <c r="AS283" s="17">
        <v>0.64885077836731897</v>
      </c>
      <c r="AT283" s="17">
        <v>0.76325687240379103</v>
      </c>
      <c r="AU283" s="17">
        <v>0.64601643994424296</v>
      </c>
      <c r="AV283" s="17"/>
      <c r="AW283" s="17">
        <v>0.65294538411766401</v>
      </c>
      <c r="AX283" s="17">
        <v>0.67149650539927697</v>
      </c>
      <c r="AY283" s="17"/>
      <c r="AZ283" s="17">
        <v>0.667163476659557</v>
      </c>
      <c r="BA283" s="17">
        <v>0.66995046515284495</v>
      </c>
      <c r="BB283" s="17"/>
      <c r="BC283" s="17">
        <v>0.653112485473756</v>
      </c>
      <c r="BD283" s="17">
        <v>0.68675806956542595</v>
      </c>
      <c r="BE283" s="17"/>
      <c r="BF283" s="17">
        <v>0.701457613565036</v>
      </c>
      <c r="BG283" s="17">
        <v>0.652458503777961</v>
      </c>
      <c r="BH283" s="17"/>
      <c r="BI283" s="17">
        <v>0.61953818336796995</v>
      </c>
      <c r="BJ283" s="17">
        <v>0.68325501931523303</v>
      </c>
      <c r="BK283" s="17">
        <v>0.700575494547095</v>
      </c>
      <c r="BL283" s="17">
        <v>0.64086291579461996</v>
      </c>
    </row>
    <row r="284" spans="2:64" x14ac:dyDescent="0.25">
      <c r="B284" t="s">
        <v>237</v>
      </c>
      <c r="C284" s="17">
        <v>0.25662150238985498</v>
      </c>
      <c r="D284" s="17">
        <v>0.281627318759615</v>
      </c>
      <c r="E284" s="17">
        <v>0.31327287086350603</v>
      </c>
      <c r="F284" s="17">
        <v>0.26488447591801401</v>
      </c>
      <c r="G284" s="17">
        <v>0.318925828089341</v>
      </c>
      <c r="H284" s="17">
        <v>0.30978899760429701</v>
      </c>
      <c r="I284" s="17">
        <v>0.217189337743423</v>
      </c>
      <c r="J284" s="17">
        <v>0.27126841571691201</v>
      </c>
      <c r="K284" s="17">
        <v>0.27761378606520098</v>
      </c>
      <c r="L284" s="17">
        <v>0.28621736184645702</v>
      </c>
      <c r="M284" s="17">
        <v>0.192320498837703</v>
      </c>
      <c r="N284" s="17">
        <v>0.22287982141926199</v>
      </c>
      <c r="O284" s="17">
        <v>0.213962895744572</v>
      </c>
      <c r="P284" s="17">
        <v>0</v>
      </c>
      <c r="Q284" s="17"/>
      <c r="R284" s="17">
        <v>0.20061982408126899</v>
      </c>
      <c r="S284" s="17">
        <v>0.303112955168098</v>
      </c>
      <c r="T284" s="17">
        <v>0.32869601709889601</v>
      </c>
      <c r="U284" s="17">
        <v>0.252088992326226</v>
      </c>
      <c r="V284" s="17"/>
      <c r="W284" s="17">
        <v>0.21653462727884701</v>
      </c>
      <c r="X284" s="17">
        <v>0.198107376118795</v>
      </c>
      <c r="Y284" s="17">
        <v>0.24578773663980699</v>
      </c>
      <c r="Z284" s="17">
        <v>0.37471017643696197</v>
      </c>
      <c r="AA284" s="17">
        <v>0.21222639687105599</v>
      </c>
      <c r="AB284" s="17">
        <v>0.29649949329091302</v>
      </c>
      <c r="AC284" s="17">
        <v>0.32006680020431699</v>
      </c>
      <c r="AD284" s="17">
        <v>0.30917588733901202</v>
      </c>
      <c r="AE284" s="17">
        <v>0.285510552715185</v>
      </c>
      <c r="AF284" s="17">
        <v>0.19674610630668601</v>
      </c>
      <c r="AG284" s="17"/>
      <c r="AH284" s="17">
        <v>0.21060996028460799</v>
      </c>
      <c r="AI284" s="17">
        <v>0.199037455533563</v>
      </c>
      <c r="AJ284" s="17">
        <v>0.183637215625848</v>
      </c>
      <c r="AK284" s="17">
        <v>0.27430297092844702</v>
      </c>
      <c r="AL284" s="17">
        <v>0.315521790977425</v>
      </c>
      <c r="AM284" s="17">
        <v>0.273577347614612</v>
      </c>
      <c r="AN284" s="17">
        <v>0.22788447972558601</v>
      </c>
      <c r="AO284" s="17"/>
      <c r="AP284" s="17">
        <v>0.26824158879881799</v>
      </c>
      <c r="AQ284" s="17">
        <v>0.23776873033367901</v>
      </c>
      <c r="AR284" s="17"/>
      <c r="AS284" s="17">
        <v>0.29234637235661198</v>
      </c>
      <c r="AT284" s="17">
        <v>0.197535132418652</v>
      </c>
      <c r="AU284" s="17">
        <v>0.27321515452762701</v>
      </c>
      <c r="AV284" s="17"/>
      <c r="AW284" s="17">
        <v>0.28785650238409899</v>
      </c>
      <c r="AX284" s="17">
        <v>0.25180578542797699</v>
      </c>
      <c r="AY284" s="17"/>
      <c r="AZ284" s="17">
        <v>0.244810764041231</v>
      </c>
      <c r="BA284" s="17">
        <v>0.26255604320793302</v>
      </c>
      <c r="BB284" s="17"/>
      <c r="BC284" s="17">
        <v>0.26068549259228802</v>
      </c>
      <c r="BD284" s="17">
        <v>0.252088992326226</v>
      </c>
      <c r="BE284" s="17"/>
      <c r="BF284" s="17">
        <v>0.25989954639625301</v>
      </c>
      <c r="BG284" s="17">
        <v>0.25494809126294599</v>
      </c>
      <c r="BH284" s="17"/>
      <c r="BI284" s="17">
        <v>0.25008536264776399</v>
      </c>
      <c r="BJ284" s="17">
        <v>0.24165855714079401</v>
      </c>
      <c r="BK284" s="17">
        <v>0.23867335712318899</v>
      </c>
      <c r="BL284" s="17">
        <v>0.34511101028915703</v>
      </c>
    </row>
    <row r="285" spans="2:64" x14ac:dyDescent="0.25">
      <c r="B285" t="s">
        <v>238</v>
      </c>
      <c r="C285" s="17">
        <v>5.3802970337684199E-2</v>
      </c>
      <c r="D285" s="17">
        <v>6.9043573487480997E-2</v>
      </c>
      <c r="E285" s="17">
        <v>6.5418950803578901E-2</v>
      </c>
      <c r="F285" s="17">
        <v>0.105874301536141</v>
      </c>
      <c r="G285" s="17">
        <v>3.0979363449151399E-2</v>
      </c>
      <c r="H285" s="17">
        <v>3.1906185412905803E-2</v>
      </c>
      <c r="I285" s="17">
        <v>1.04224030206789E-2</v>
      </c>
      <c r="J285" s="17">
        <v>3.8886573561057097E-2</v>
      </c>
      <c r="K285" s="17">
        <v>4.1101382055430999E-2</v>
      </c>
      <c r="L285" s="17">
        <v>4.9857413993653302E-2</v>
      </c>
      <c r="M285" s="17">
        <v>0.110399482745153</v>
      </c>
      <c r="N285" s="17">
        <v>3.0372417215757001E-2</v>
      </c>
      <c r="O285" s="17">
        <v>4.6514909480703998E-2</v>
      </c>
      <c r="P285" s="17">
        <v>0</v>
      </c>
      <c r="Q285" s="17"/>
      <c r="R285" s="17">
        <v>5.9586335183399203E-2</v>
      </c>
      <c r="S285" s="17">
        <v>8.7021598812671699E-2</v>
      </c>
      <c r="T285" s="17">
        <v>5.3506147716200901E-2</v>
      </c>
      <c r="U285" s="17">
        <v>4.0252051243703797E-2</v>
      </c>
      <c r="V285" s="17"/>
      <c r="W285" s="17">
        <v>4.6854650118171803E-2</v>
      </c>
      <c r="X285" s="17">
        <v>4.7426772890240297E-2</v>
      </c>
      <c r="Y285" s="17">
        <v>8.5008586219322696E-2</v>
      </c>
      <c r="Z285" s="17">
        <v>4.9334853067129099E-2</v>
      </c>
      <c r="AA285" s="17">
        <v>0.16255212391738399</v>
      </c>
      <c r="AB285" s="17">
        <v>2.4494225117418101E-2</v>
      </c>
      <c r="AC285" s="17">
        <v>4.81429469255465E-2</v>
      </c>
      <c r="AD285" s="17">
        <v>2.5756291242193301E-2</v>
      </c>
      <c r="AE285" s="17">
        <v>0</v>
      </c>
      <c r="AF285" s="17">
        <v>4.7781623320919502E-2</v>
      </c>
      <c r="AG285" s="17"/>
      <c r="AH285" s="17">
        <v>7.9099310739526696E-2</v>
      </c>
      <c r="AI285" s="17">
        <v>6.6597970589787503E-2</v>
      </c>
      <c r="AJ285" s="17">
        <v>6.2701084556145301E-2</v>
      </c>
      <c r="AK285" s="17">
        <v>4.1093462110707697E-2</v>
      </c>
      <c r="AL285" s="17">
        <v>3.5811217243285599E-2</v>
      </c>
      <c r="AM285" s="17">
        <v>4.3780101170039401E-2</v>
      </c>
      <c r="AN285" s="17">
        <v>6.4621937199822899E-2</v>
      </c>
      <c r="AO285" s="17"/>
      <c r="AP285" s="17">
        <v>5.1989383597028899E-2</v>
      </c>
      <c r="AQ285" s="17">
        <v>5.6745387134112299E-2</v>
      </c>
      <c r="AR285" s="17"/>
      <c r="AS285" s="17">
        <v>4.7619211903277198E-2</v>
      </c>
      <c r="AT285" s="17">
        <v>3.3824230208281E-2</v>
      </c>
      <c r="AU285" s="17">
        <v>5.8580993224302401E-2</v>
      </c>
      <c r="AV285" s="17"/>
      <c r="AW285" s="17">
        <v>5.3659682619384502E-2</v>
      </c>
      <c r="AX285" s="17">
        <v>5.3825062000740699E-2</v>
      </c>
      <c r="AY285" s="17"/>
      <c r="AZ285" s="17">
        <v>7.0897714680848406E-2</v>
      </c>
      <c r="BA285" s="17">
        <v>4.5213375421214202E-2</v>
      </c>
      <c r="BB285" s="17"/>
      <c r="BC285" s="17">
        <v>6.5953147978504198E-2</v>
      </c>
      <c r="BD285" s="17">
        <v>4.0252051243703797E-2</v>
      </c>
      <c r="BE285" s="17"/>
      <c r="BF285" s="17">
        <v>3.1009550560618101E-2</v>
      </c>
      <c r="BG285" s="17">
        <v>6.54388001803657E-2</v>
      </c>
      <c r="BH285" s="17"/>
      <c r="BI285" s="17">
        <v>9.0708667235914003E-2</v>
      </c>
      <c r="BJ285" s="17">
        <v>5.9311802765552001E-2</v>
      </c>
      <c r="BK285" s="17">
        <v>4.3690470005871798E-2</v>
      </c>
      <c r="BL285" s="17">
        <v>5.9145835832522401E-3</v>
      </c>
    </row>
    <row r="286" spans="2:64" x14ac:dyDescent="0.25">
      <c r="B286" t="s">
        <v>239</v>
      </c>
      <c r="C286" s="17">
        <v>1.09429091466828E-2</v>
      </c>
      <c r="D286" s="17">
        <v>7.3359444999281098E-3</v>
      </c>
      <c r="E286" s="17">
        <v>0</v>
      </c>
      <c r="F286" s="17">
        <v>0</v>
      </c>
      <c r="G286" s="17">
        <v>0</v>
      </c>
      <c r="H286" s="17">
        <v>6.3869807708112097E-2</v>
      </c>
      <c r="I286" s="17">
        <v>1.2390583727458699E-2</v>
      </c>
      <c r="J286" s="17">
        <v>0</v>
      </c>
      <c r="K286" s="17">
        <v>0</v>
      </c>
      <c r="L286" s="17">
        <v>0</v>
      </c>
      <c r="M286" s="17">
        <v>1.01868799773889E-2</v>
      </c>
      <c r="N286" s="17">
        <v>1.4958148148382901E-2</v>
      </c>
      <c r="O286" s="17">
        <v>1.15210597379176E-2</v>
      </c>
      <c r="P286" s="17">
        <v>0</v>
      </c>
      <c r="Q286" s="17"/>
      <c r="R286" s="17">
        <v>4.8500985787770503E-3</v>
      </c>
      <c r="S286" s="17">
        <v>1.3994455836209599E-2</v>
      </c>
      <c r="T286" s="17">
        <v>4.9056316672265099E-3</v>
      </c>
      <c r="U286" s="17">
        <v>1.4812675282652E-2</v>
      </c>
      <c r="V286" s="17"/>
      <c r="W286" s="17">
        <v>1.07484100401695E-2</v>
      </c>
      <c r="X286" s="17">
        <v>2.56947225230191E-2</v>
      </c>
      <c r="Y286" s="17">
        <v>2.3813773489921201E-2</v>
      </c>
      <c r="Z286" s="17">
        <v>0</v>
      </c>
      <c r="AA286" s="17">
        <v>1.2614637041393401E-2</v>
      </c>
      <c r="AB286" s="17">
        <v>1.6393380091562899E-2</v>
      </c>
      <c r="AC286" s="17">
        <v>0</v>
      </c>
      <c r="AD286" s="17">
        <v>0</v>
      </c>
      <c r="AE286" s="17">
        <v>0</v>
      </c>
      <c r="AF286" s="17">
        <v>1.5924401675907598E-2</v>
      </c>
      <c r="AG286" s="17"/>
      <c r="AH286" s="17">
        <v>0</v>
      </c>
      <c r="AI286" s="17">
        <v>2.2487502263933298E-2</v>
      </c>
      <c r="AJ286" s="17">
        <v>2.7911938318729901E-2</v>
      </c>
      <c r="AK286" s="17">
        <v>0</v>
      </c>
      <c r="AL286" s="17">
        <v>9.2608834158308794E-3</v>
      </c>
      <c r="AM286" s="17">
        <v>1.03679517896684E-2</v>
      </c>
      <c r="AN286" s="17">
        <v>2.93454902087317E-2</v>
      </c>
      <c r="AO286" s="17"/>
      <c r="AP286" s="17">
        <v>1.13571556052328E-2</v>
      </c>
      <c r="AQ286" s="17">
        <v>1.0270823433783299E-2</v>
      </c>
      <c r="AR286" s="17"/>
      <c r="AS286" s="17">
        <v>5.40387594267019E-3</v>
      </c>
      <c r="AT286" s="17">
        <v>5.3837649692761802E-3</v>
      </c>
      <c r="AU286" s="17">
        <v>1.9069327164536201E-2</v>
      </c>
      <c r="AV286" s="17"/>
      <c r="AW286" s="17">
        <v>5.5384308788526499E-3</v>
      </c>
      <c r="AX286" s="17">
        <v>1.1776155110162501E-2</v>
      </c>
      <c r="AY286" s="17"/>
      <c r="AZ286" s="17">
        <v>6.0509584117957697E-3</v>
      </c>
      <c r="BA286" s="17">
        <v>1.3400967267967899E-2</v>
      </c>
      <c r="BB286" s="17"/>
      <c r="BC286" s="17">
        <v>7.4731558661586201E-3</v>
      </c>
      <c r="BD286" s="17">
        <v>1.4812675282652E-2</v>
      </c>
      <c r="BE286" s="17"/>
      <c r="BF286" s="17">
        <v>2.1890918465612302E-3</v>
      </c>
      <c r="BG286" s="17">
        <v>1.5411651861658E-2</v>
      </c>
      <c r="BH286" s="17"/>
      <c r="BI286" s="17">
        <v>1.44230146469831E-2</v>
      </c>
      <c r="BJ286" s="17">
        <v>9.6804663984829398E-3</v>
      </c>
      <c r="BK286" s="17">
        <v>1.4451199943754401E-2</v>
      </c>
      <c r="BL286" s="17">
        <v>0</v>
      </c>
    </row>
    <row r="287" spans="2:64" x14ac:dyDescent="0.25">
      <c r="B287" t="s">
        <v>240</v>
      </c>
      <c r="C287" s="17">
        <v>4.4828831346077598E-3</v>
      </c>
      <c r="D287" s="17">
        <v>3.6679722499640601E-3</v>
      </c>
      <c r="E287" s="17">
        <v>0</v>
      </c>
      <c r="F287" s="17">
        <v>0</v>
      </c>
      <c r="G287" s="17">
        <v>3.68449346167831E-2</v>
      </c>
      <c r="H287" s="17">
        <v>1.3356271489442999E-2</v>
      </c>
      <c r="I287" s="17">
        <v>0</v>
      </c>
      <c r="J287" s="17">
        <v>0</v>
      </c>
      <c r="K287" s="17">
        <v>0</v>
      </c>
      <c r="L287" s="17">
        <v>0</v>
      </c>
      <c r="M287" s="17">
        <v>0</v>
      </c>
      <c r="N287" s="17">
        <v>0</v>
      </c>
      <c r="O287" s="17">
        <v>1.15210597379176E-2</v>
      </c>
      <c r="P287" s="17">
        <v>0</v>
      </c>
      <c r="Q287" s="17"/>
      <c r="R287" s="17">
        <v>1.4459217842879299E-2</v>
      </c>
      <c r="S287" s="17">
        <v>0</v>
      </c>
      <c r="T287" s="17">
        <v>0</v>
      </c>
      <c r="U287" s="17">
        <v>1.83861652742034E-3</v>
      </c>
      <c r="V287" s="17"/>
      <c r="W287" s="17">
        <v>1.25431522915639E-2</v>
      </c>
      <c r="X287" s="17">
        <v>0</v>
      </c>
      <c r="Y287" s="17">
        <v>0</v>
      </c>
      <c r="Z287" s="17">
        <v>0</v>
      </c>
      <c r="AA287" s="17">
        <v>0</v>
      </c>
      <c r="AB287" s="17">
        <v>0</v>
      </c>
      <c r="AC287" s="17">
        <v>0</v>
      </c>
      <c r="AD287" s="17">
        <v>0</v>
      </c>
      <c r="AE287" s="17">
        <v>0</v>
      </c>
      <c r="AF287" s="17">
        <v>3.9307742464401302E-3</v>
      </c>
      <c r="AG287" s="17"/>
      <c r="AH287" s="17">
        <v>1.08986097417345E-2</v>
      </c>
      <c r="AI287" s="17">
        <v>0</v>
      </c>
      <c r="AJ287" s="17">
        <v>1.01696630673828E-2</v>
      </c>
      <c r="AK287" s="17">
        <v>0</v>
      </c>
      <c r="AL287" s="17">
        <v>0</v>
      </c>
      <c r="AM287" s="17">
        <v>0</v>
      </c>
      <c r="AN287" s="17">
        <v>0</v>
      </c>
      <c r="AO287" s="17"/>
      <c r="AP287" s="17">
        <v>3.3642127714332399E-3</v>
      </c>
      <c r="AQ287" s="17">
        <v>6.2978470359658697E-3</v>
      </c>
      <c r="AR287" s="17"/>
      <c r="AS287" s="17">
        <v>0</v>
      </c>
      <c r="AT287" s="17">
        <v>0</v>
      </c>
      <c r="AU287" s="17">
        <v>3.11808513929159E-3</v>
      </c>
      <c r="AV287" s="17"/>
      <c r="AW287" s="17">
        <v>0</v>
      </c>
      <c r="AX287" s="17">
        <v>5.1740403733920902E-3</v>
      </c>
      <c r="AY287" s="17"/>
      <c r="AZ287" s="17">
        <v>8.1744238044869893E-3</v>
      </c>
      <c r="BA287" s="17">
        <v>2.6279949692508899E-3</v>
      </c>
      <c r="BB287" s="17"/>
      <c r="BC287" s="17">
        <v>6.8538152303714902E-3</v>
      </c>
      <c r="BD287" s="17">
        <v>1.83861652742034E-3</v>
      </c>
      <c r="BE287" s="17"/>
      <c r="BF287" s="17">
        <v>2.5718896264222001E-3</v>
      </c>
      <c r="BG287" s="17">
        <v>5.4584276342571399E-3</v>
      </c>
      <c r="BH287" s="17"/>
      <c r="BI287" s="17">
        <v>1.5714899426313898E-2</v>
      </c>
      <c r="BJ287" s="17">
        <v>2.87893524305557E-3</v>
      </c>
      <c r="BK287" s="17">
        <v>0</v>
      </c>
      <c r="BL287" s="17">
        <v>0</v>
      </c>
    </row>
    <row r="288" spans="2:64" x14ac:dyDescent="0.25">
      <c r="B288" t="s">
        <v>80</v>
      </c>
      <c r="C288" s="17">
        <v>5.1313203751213099E-3</v>
      </c>
      <c r="D288" s="17">
        <v>0</v>
      </c>
      <c r="E288" s="17">
        <v>3.5538251538014001E-2</v>
      </c>
      <c r="F288" s="17">
        <v>0</v>
      </c>
      <c r="G288" s="17">
        <v>0</v>
      </c>
      <c r="H288" s="17">
        <v>0</v>
      </c>
      <c r="I288" s="17">
        <v>0</v>
      </c>
      <c r="J288" s="17">
        <v>0</v>
      </c>
      <c r="K288" s="17">
        <v>1.8777688919824301E-2</v>
      </c>
      <c r="L288" s="17">
        <v>0</v>
      </c>
      <c r="M288" s="17">
        <v>1.2115643606815E-2</v>
      </c>
      <c r="N288" s="17">
        <v>7.4790740741914399E-3</v>
      </c>
      <c r="O288" s="17">
        <v>0</v>
      </c>
      <c r="P288" s="17">
        <v>0.35196951786603697</v>
      </c>
      <c r="Q288" s="17"/>
      <c r="R288" s="17">
        <v>9.0948011419707698E-3</v>
      </c>
      <c r="S288" s="17">
        <v>0</v>
      </c>
      <c r="T288" s="17">
        <v>6.6952079690863102E-3</v>
      </c>
      <c r="U288" s="17">
        <v>4.2495950545715202E-3</v>
      </c>
      <c r="V288" s="17"/>
      <c r="W288" s="17">
        <v>0</v>
      </c>
      <c r="X288" s="17">
        <v>1.7176374046983099E-2</v>
      </c>
      <c r="Y288" s="17">
        <v>2.2654892673502101E-2</v>
      </c>
      <c r="Z288" s="17">
        <v>1.0240257187542E-2</v>
      </c>
      <c r="AA288" s="17">
        <v>0</v>
      </c>
      <c r="AB288" s="17">
        <v>0</v>
      </c>
      <c r="AC288" s="17">
        <v>0</v>
      </c>
      <c r="AD288" s="17">
        <v>0</v>
      </c>
      <c r="AE288" s="17">
        <v>0</v>
      </c>
      <c r="AF288" s="17">
        <v>4.6952781598466097E-3</v>
      </c>
      <c r="AG288" s="17"/>
      <c r="AH288" s="17">
        <v>0</v>
      </c>
      <c r="AI288" s="17">
        <v>0</v>
      </c>
      <c r="AJ288" s="17">
        <v>0</v>
      </c>
      <c r="AK288" s="17">
        <v>1.40667896929991E-2</v>
      </c>
      <c r="AL288" s="17">
        <v>6.4452462013529898E-3</v>
      </c>
      <c r="AM288" s="17">
        <v>0</v>
      </c>
      <c r="AN288" s="17">
        <v>0</v>
      </c>
      <c r="AO288" s="17"/>
      <c r="AP288" s="17">
        <v>1.67819851700566E-3</v>
      </c>
      <c r="AQ288" s="17">
        <v>1.0733767463900401E-2</v>
      </c>
      <c r="AR288" s="17"/>
      <c r="AS288" s="17">
        <v>5.7797614301216098E-3</v>
      </c>
      <c r="AT288" s="17">
        <v>0</v>
      </c>
      <c r="AU288" s="17">
        <v>0</v>
      </c>
      <c r="AV288" s="17"/>
      <c r="AW288" s="17">
        <v>0</v>
      </c>
      <c r="AX288" s="17">
        <v>5.9224516884511897E-3</v>
      </c>
      <c r="AY288" s="17"/>
      <c r="AZ288" s="17">
        <v>2.9026624020813299E-3</v>
      </c>
      <c r="BA288" s="17">
        <v>6.2511539807890799E-3</v>
      </c>
      <c r="BB288" s="17"/>
      <c r="BC288" s="17">
        <v>5.9219028589210998E-3</v>
      </c>
      <c r="BD288" s="17">
        <v>4.2495950545715202E-3</v>
      </c>
      <c r="BE288" s="17"/>
      <c r="BF288" s="17">
        <v>2.8723080051102001E-3</v>
      </c>
      <c r="BG288" s="17">
        <v>6.2845252828118E-3</v>
      </c>
      <c r="BH288" s="17"/>
      <c r="BI288" s="17">
        <v>9.5298726750558203E-3</v>
      </c>
      <c r="BJ288" s="17">
        <v>3.21521913688256E-3</v>
      </c>
      <c r="BK288" s="17">
        <v>2.6094783800897502E-3</v>
      </c>
      <c r="BL288" s="17">
        <v>8.1114903329709102E-3</v>
      </c>
    </row>
    <row r="289" spans="2:64" x14ac:dyDescent="0.25">
      <c r="B289" t="s">
        <v>241</v>
      </c>
      <c r="C289" s="17">
        <v>0.92563991700590398</v>
      </c>
      <c r="D289" s="17">
        <v>0.91995250976262699</v>
      </c>
      <c r="E289" s="17">
        <v>0.899042797658407</v>
      </c>
      <c r="F289" s="17">
        <v>0.89412569846385903</v>
      </c>
      <c r="G289" s="17">
        <v>0.93217570193406596</v>
      </c>
      <c r="H289" s="17">
        <v>0.89086773538953901</v>
      </c>
      <c r="I289" s="17">
        <v>0.97718701325186197</v>
      </c>
      <c r="J289" s="17">
        <v>0.96111342643894304</v>
      </c>
      <c r="K289" s="17">
        <v>0.94012092902474498</v>
      </c>
      <c r="L289" s="17">
        <v>0.95014258600634705</v>
      </c>
      <c r="M289" s="17">
        <v>0.86729799367064297</v>
      </c>
      <c r="N289" s="17">
        <v>0.94719036056166905</v>
      </c>
      <c r="O289" s="17">
        <v>0.93044297104346096</v>
      </c>
      <c r="P289" s="17">
        <v>0.64803048213396297</v>
      </c>
      <c r="Q289" s="17"/>
      <c r="R289" s="17">
        <v>0.91200954725297401</v>
      </c>
      <c r="S289" s="17">
        <v>0.89898394535111903</v>
      </c>
      <c r="T289" s="17">
        <v>0.93489301264748603</v>
      </c>
      <c r="U289" s="17">
        <v>0.93884706189165201</v>
      </c>
      <c r="V289" s="17"/>
      <c r="W289" s="17">
        <v>0.92985378755009496</v>
      </c>
      <c r="X289" s="17">
        <v>0.90970213053975801</v>
      </c>
      <c r="Y289" s="17">
        <v>0.86852274761725401</v>
      </c>
      <c r="Z289" s="17">
        <v>0.94042488974532901</v>
      </c>
      <c r="AA289" s="17">
        <v>0.82483323904122197</v>
      </c>
      <c r="AB289" s="17">
        <v>0.95911239479101895</v>
      </c>
      <c r="AC289" s="17">
        <v>0.95185705307445301</v>
      </c>
      <c r="AD289" s="17">
        <v>0.97424370875780697</v>
      </c>
      <c r="AE289" s="17">
        <v>1</v>
      </c>
      <c r="AF289" s="17">
        <v>0.92766792259688602</v>
      </c>
      <c r="AG289" s="17"/>
      <c r="AH289" s="17">
        <v>0.91000207951873902</v>
      </c>
      <c r="AI289" s="17">
        <v>0.91091452714627896</v>
      </c>
      <c r="AJ289" s="17">
        <v>0.89921731405774197</v>
      </c>
      <c r="AK289" s="17">
        <v>0.94483974819629302</v>
      </c>
      <c r="AL289" s="17">
        <v>0.94848265313953095</v>
      </c>
      <c r="AM289" s="17">
        <v>0.94585194704029196</v>
      </c>
      <c r="AN289" s="17">
        <v>0.90603257259144498</v>
      </c>
      <c r="AO289" s="17"/>
      <c r="AP289" s="17">
        <v>0.93161104950929996</v>
      </c>
      <c r="AQ289" s="17">
        <v>0.91595217493223802</v>
      </c>
      <c r="AR289" s="17"/>
      <c r="AS289" s="17">
        <v>0.94119715072393095</v>
      </c>
      <c r="AT289" s="17">
        <v>0.96079200482244298</v>
      </c>
      <c r="AU289" s="17">
        <v>0.91923159447186997</v>
      </c>
      <c r="AV289" s="17"/>
      <c r="AW289" s="17">
        <v>0.940801886501763</v>
      </c>
      <c r="AX289" s="17">
        <v>0.92330229082725301</v>
      </c>
      <c r="AY289" s="17"/>
      <c r="AZ289" s="17">
        <v>0.91197424070078703</v>
      </c>
      <c r="BA289" s="17">
        <v>0.93250650836077797</v>
      </c>
      <c r="BB289" s="17"/>
      <c r="BC289" s="17">
        <v>0.91379797806604501</v>
      </c>
      <c r="BD289" s="17">
        <v>0.93884706189165201</v>
      </c>
      <c r="BE289" s="17"/>
      <c r="BF289" s="17">
        <v>0.96135715996128801</v>
      </c>
      <c r="BG289" s="17">
        <v>0.90740659504090704</v>
      </c>
      <c r="BH289" s="17"/>
      <c r="BI289" s="17">
        <v>0.869623546015733</v>
      </c>
      <c r="BJ289" s="17">
        <v>0.92491357645602701</v>
      </c>
      <c r="BK289" s="17">
        <v>0.93924885167028405</v>
      </c>
      <c r="BL289" s="17">
        <v>0.98597392608377699</v>
      </c>
    </row>
    <row r="290" spans="2:64" x14ac:dyDescent="0.25">
      <c r="B290" t="s">
        <v>242</v>
      </c>
      <c r="C290" s="17">
        <v>1.5425792281290601E-2</v>
      </c>
      <c r="D290" s="17">
        <v>1.1003916749892199E-2</v>
      </c>
      <c r="E290" s="17">
        <v>0</v>
      </c>
      <c r="F290" s="17">
        <v>0</v>
      </c>
      <c r="G290" s="17">
        <v>3.68449346167831E-2</v>
      </c>
      <c r="H290" s="17">
        <v>7.72260791975551E-2</v>
      </c>
      <c r="I290" s="17">
        <v>1.2390583727458699E-2</v>
      </c>
      <c r="J290" s="17">
        <v>0</v>
      </c>
      <c r="K290" s="17">
        <v>0</v>
      </c>
      <c r="L290" s="17">
        <v>0</v>
      </c>
      <c r="M290" s="17">
        <v>1.01868799773889E-2</v>
      </c>
      <c r="N290" s="17">
        <v>1.4958148148382901E-2</v>
      </c>
      <c r="O290" s="17">
        <v>2.30421194758351E-2</v>
      </c>
      <c r="P290" s="17">
        <v>0</v>
      </c>
      <c r="Q290" s="17"/>
      <c r="R290" s="17">
        <v>1.9309316421656401E-2</v>
      </c>
      <c r="S290" s="17">
        <v>1.3994455836209599E-2</v>
      </c>
      <c r="T290" s="17">
        <v>4.9056316672265099E-3</v>
      </c>
      <c r="U290" s="17">
        <v>1.66512918100724E-2</v>
      </c>
      <c r="V290" s="17"/>
      <c r="W290" s="17">
        <v>2.3291562331733399E-2</v>
      </c>
      <c r="X290" s="17">
        <v>2.56947225230191E-2</v>
      </c>
      <c r="Y290" s="17">
        <v>2.3813773489921201E-2</v>
      </c>
      <c r="Z290" s="17">
        <v>0</v>
      </c>
      <c r="AA290" s="17">
        <v>1.2614637041393401E-2</v>
      </c>
      <c r="AB290" s="17">
        <v>1.6393380091562899E-2</v>
      </c>
      <c r="AC290" s="17">
        <v>0</v>
      </c>
      <c r="AD290" s="17">
        <v>0</v>
      </c>
      <c r="AE290" s="17">
        <v>0</v>
      </c>
      <c r="AF290" s="17">
        <v>1.9855175922347701E-2</v>
      </c>
      <c r="AG290" s="17"/>
      <c r="AH290" s="17">
        <v>1.08986097417345E-2</v>
      </c>
      <c r="AI290" s="17">
        <v>2.2487502263933298E-2</v>
      </c>
      <c r="AJ290" s="17">
        <v>3.8081601386112697E-2</v>
      </c>
      <c r="AK290" s="17">
        <v>0</v>
      </c>
      <c r="AL290" s="17">
        <v>9.2608834158308794E-3</v>
      </c>
      <c r="AM290" s="17">
        <v>1.03679517896684E-2</v>
      </c>
      <c r="AN290" s="17">
        <v>2.93454902087317E-2</v>
      </c>
      <c r="AO290" s="17"/>
      <c r="AP290" s="17">
        <v>1.4721368376666001E-2</v>
      </c>
      <c r="AQ290" s="17">
        <v>1.6568670469749198E-2</v>
      </c>
      <c r="AR290" s="17"/>
      <c r="AS290" s="17">
        <v>5.40387594267019E-3</v>
      </c>
      <c r="AT290" s="17">
        <v>5.3837649692761802E-3</v>
      </c>
      <c r="AU290" s="17">
        <v>2.21874123038278E-2</v>
      </c>
      <c r="AV290" s="17"/>
      <c r="AW290" s="17">
        <v>5.5384308788526499E-3</v>
      </c>
      <c r="AX290" s="17">
        <v>1.69501954835546E-2</v>
      </c>
      <c r="AY290" s="17"/>
      <c r="AZ290" s="17">
        <v>1.4225382216282801E-2</v>
      </c>
      <c r="BA290" s="17">
        <v>1.6028962237218801E-2</v>
      </c>
      <c r="BB290" s="17"/>
      <c r="BC290" s="17">
        <v>1.4326971096530101E-2</v>
      </c>
      <c r="BD290" s="17">
        <v>1.66512918100724E-2</v>
      </c>
      <c r="BE290" s="17"/>
      <c r="BF290" s="17">
        <v>4.7609814729834303E-3</v>
      </c>
      <c r="BG290" s="17">
        <v>2.0870079495915201E-2</v>
      </c>
      <c r="BH290" s="17"/>
      <c r="BI290" s="17">
        <v>3.0137914073296999E-2</v>
      </c>
      <c r="BJ290" s="17">
        <v>1.2559401641538501E-2</v>
      </c>
      <c r="BK290" s="17">
        <v>1.4451199943754401E-2</v>
      </c>
      <c r="BL290" s="17">
        <v>0</v>
      </c>
    </row>
    <row r="291" spans="2:64" x14ac:dyDescent="0.25">
      <c r="B291" t="s">
        <v>185</v>
      </c>
      <c r="C291" s="17">
        <v>0.91021412472461305</v>
      </c>
      <c r="D291" s="17">
        <v>0.90894859301273501</v>
      </c>
      <c r="E291" s="17">
        <v>0.899042797658407</v>
      </c>
      <c r="F291" s="17">
        <v>0.89412569846385903</v>
      </c>
      <c r="G291" s="17">
        <v>0.89533076731728201</v>
      </c>
      <c r="H291" s="17">
        <v>0.81364165619198403</v>
      </c>
      <c r="I291" s="17">
        <v>0.96479642952440403</v>
      </c>
      <c r="J291" s="17">
        <v>0.96111342643894304</v>
      </c>
      <c r="K291" s="17">
        <v>0.94012092902474498</v>
      </c>
      <c r="L291" s="17">
        <v>0.95014258600634705</v>
      </c>
      <c r="M291" s="17">
        <v>0.85711111369325399</v>
      </c>
      <c r="N291" s="17">
        <v>0.93223221241328602</v>
      </c>
      <c r="O291" s="17">
        <v>0.90740085156762595</v>
      </c>
      <c r="P291" s="17">
        <v>0.64803048213396297</v>
      </c>
      <c r="Q291" s="17"/>
      <c r="R291" s="17">
        <v>0.892700230831317</v>
      </c>
      <c r="S291" s="17">
        <v>0.88498948951490897</v>
      </c>
      <c r="T291" s="17">
        <v>0.92998738098026001</v>
      </c>
      <c r="U291" s="17">
        <v>0.92219577008158005</v>
      </c>
      <c r="V291" s="17"/>
      <c r="W291" s="17">
        <v>0.90656222521836105</v>
      </c>
      <c r="X291" s="17">
        <v>0.88400740801673805</v>
      </c>
      <c r="Y291" s="17">
        <v>0.84470897412733303</v>
      </c>
      <c r="Z291" s="17">
        <v>0.94042488974532901</v>
      </c>
      <c r="AA291" s="17">
        <v>0.81221860199982898</v>
      </c>
      <c r="AB291" s="17">
        <v>0.94271901469945596</v>
      </c>
      <c r="AC291" s="17">
        <v>0.95185705307445301</v>
      </c>
      <c r="AD291" s="17">
        <v>0.97424370875780697</v>
      </c>
      <c r="AE291" s="17">
        <v>1</v>
      </c>
      <c r="AF291" s="17">
        <v>0.90781274667453904</v>
      </c>
      <c r="AG291" s="17"/>
      <c r="AH291" s="17">
        <v>0.89910346977700395</v>
      </c>
      <c r="AI291" s="17">
        <v>0.88842702488234604</v>
      </c>
      <c r="AJ291" s="17">
        <v>0.86113571267162903</v>
      </c>
      <c r="AK291" s="17">
        <v>0.94483974819629302</v>
      </c>
      <c r="AL291" s="17">
        <v>0.93922176972369997</v>
      </c>
      <c r="AM291" s="17">
        <v>0.93548399525062398</v>
      </c>
      <c r="AN291" s="17">
        <v>0.87668708238271398</v>
      </c>
      <c r="AO291" s="17"/>
      <c r="AP291" s="17">
        <v>0.91688968113263303</v>
      </c>
      <c r="AQ291" s="17">
        <v>0.89938350446248905</v>
      </c>
      <c r="AR291" s="17"/>
      <c r="AS291" s="17">
        <v>0.93579327478126095</v>
      </c>
      <c r="AT291" s="17">
        <v>0.95540823985316703</v>
      </c>
      <c r="AU291" s="17">
        <v>0.89704418216804205</v>
      </c>
      <c r="AV291" s="17"/>
      <c r="AW291" s="17">
        <v>0.93526345562291002</v>
      </c>
      <c r="AX291" s="17">
        <v>0.90635209534369898</v>
      </c>
      <c r="AY291" s="17"/>
      <c r="AZ291" s="17">
        <v>0.89774885848450503</v>
      </c>
      <c r="BA291" s="17">
        <v>0.91647754612355903</v>
      </c>
      <c r="BB291" s="17"/>
      <c r="BC291" s="17">
        <v>0.89947100696951399</v>
      </c>
      <c r="BD291" s="17">
        <v>0.92219577008158005</v>
      </c>
      <c r="BE291" s="17"/>
      <c r="BF291" s="17">
        <v>0.95659617848830503</v>
      </c>
      <c r="BG291" s="17">
        <v>0.88653651554499202</v>
      </c>
      <c r="BH291" s="17"/>
      <c r="BI291" s="17">
        <v>0.83948563194243597</v>
      </c>
      <c r="BJ291" s="17">
        <v>0.91235417481448799</v>
      </c>
      <c r="BK291" s="17">
        <v>0.92479765172652995</v>
      </c>
      <c r="BL291" s="17">
        <v>0.98597392608377699</v>
      </c>
    </row>
    <row r="292" spans="2:64" x14ac:dyDescent="0.25">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row>
    <row r="293" spans="2:64" x14ac:dyDescent="0.25">
      <c r="B293" s="6" t="s">
        <v>245</v>
      </c>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row>
    <row r="294" spans="2:64" x14ac:dyDescent="0.25">
      <c r="B294" s="24" t="s">
        <v>82</v>
      </c>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row>
    <row r="295" spans="2:64" x14ac:dyDescent="0.25">
      <c r="B295" t="s">
        <v>236</v>
      </c>
      <c r="C295" s="17">
        <v>0.51028617512006003</v>
      </c>
      <c r="D295" s="17">
        <v>0.48063948827224601</v>
      </c>
      <c r="E295" s="17">
        <v>0.50994702781911805</v>
      </c>
      <c r="F295" s="17">
        <v>0.40862639288570102</v>
      </c>
      <c r="G295" s="17">
        <v>0.54940183075754301</v>
      </c>
      <c r="H295" s="17">
        <v>0.52043414931621701</v>
      </c>
      <c r="I295" s="17">
        <v>0.58212131268965095</v>
      </c>
      <c r="J295" s="17">
        <v>0.51345857528542105</v>
      </c>
      <c r="K295" s="17">
        <v>0.51775761236456697</v>
      </c>
      <c r="L295" s="17">
        <v>0.46102913612962998</v>
      </c>
      <c r="M295" s="17">
        <v>0.55336907714217198</v>
      </c>
      <c r="N295" s="17">
        <v>0.53105208366294399</v>
      </c>
      <c r="O295" s="17">
        <v>0.51958923838865201</v>
      </c>
      <c r="P295" s="17">
        <v>0.35196951786603697</v>
      </c>
      <c r="Q295" s="17"/>
      <c r="R295" s="17">
        <v>0.502966478248284</v>
      </c>
      <c r="S295" s="17">
        <v>0.48636763809989098</v>
      </c>
      <c r="T295" s="17">
        <v>0.432778304127868</v>
      </c>
      <c r="U295" s="17">
        <v>0.54256720351497301</v>
      </c>
      <c r="V295" s="17"/>
      <c r="W295" s="17">
        <v>0.54445431476030803</v>
      </c>
      <c r="X295" s="17">
        <v>0.44216630978572202</v>
      </c>
      <c r="Y295" s="17">
        <v>0.46138408116541801</v>
      </c>
      <c r="Z295" s="17">
        <v>0.47260501037960201</v>
      </c>
      <c r="AA295" s="17">
        <v>0.449569465866338</v>
      </c>
      <c r="AB295" s="17">
        <v>0.56376545922555499</v>
      </c>
      <c r="AC295" s="17">
        <v>0.56793713391774903</v>
      </c>
      <c r="AD295" s="17">
        <v>0.489120367755359</v>
      </c>
      <c r="AE295" s="17">
        <v>0.61623886655890503</v>
      </c>
      <c r="AF295" s="17">
        <v>0.54567331104551597</v>
      </c>
      <c r="AG295" s="17"/>
      <c r="AH295" s="17">
        <v>0.58745501876711903</v>
      </c>
      <c r="AI295" s="17">
        <v>0.54098453254065104</v>
      </c>
      <c r="AJ295" s="17">
        <v>0.55869642151744403</v>
      </c>
      <c r="AK295" s="17">
        <v>0.48164137384363598</v>
      </c>
      <c r="AL295" s="17">
        <v>0.47220890102954299</v>
      </c>
      <c r="AM295" s="17">
        <v>0.51421179692763597</v>
      </c>
      <c r="AN295" s="17">
        <v>0.57133888427108903</v>
      </c>
      <c r="AO295" s="17"/>
      <c r="AP295" s="17">
        <v>0.54018426715589796</v>
      </c>
      <c r="AQ295" s="17">
        <v>0.46177862584474</v>
      </c>
      <c r="AR295" s="17"/>
      <c r="AS295" s="17">
        <v>0.48407037211460202</v>
      </c>
      <c r="AT295" s="17">
        <v>0.652099673489968</v>
      </c>
      <c r="AU295" s="17">
        <v>0.53984243828309098</v>
      </c>
      <c r="AV295" s="17"/>
      <c r="AW295" s="17">
        <v>0.567615376066259</v>
      </c>
      <c r="AX295" s="17">
        <v>0.50144733390160501</v>
      </c>
      <c r="AY295" s="17"/>
      <c r="AZ295" s="17">
        <v>0.49149619236115799</v>
      </c>
      <c r="BA295" s="17">
        <v>0.51972757635698197</v>
      </c>
      <c r="BB295" s="17"/>
      <c r="BC295" s="17">
        <v>0.48134199600524302</v>
      </c>
      <c r="BD295" s="17">
        <v>0.54256720351497301</v>
      </c>
      <c r="BE295" s="17"/>
      <c r="BF295" s="17">
        <v>0.58316033587878102</v>
      </c>
      <c r="BG295" s="17">
        <v>0.47308459050440299</v>
      </c>
      <c r="BH295" s="17"/>
      <c r="BI295" s="17">
        <v>0.45671017739952002</v>
      </c>
      <c r="BJ295" s="17">
        <v>0.47512066745746401</v>
      </c>
      <c r="BK295" s="17">
        <v>0.53914973000159805</v>
      </c>
      <c r="BL295" s="17">
        <v>0.60435806165330497</v>
      </c>
    </row>
    <row r="296" spans="2:64" x14ac:dyDescent="0.25">
      <c r="B296" t="s">
        <v>237</v>
      </c>
      <c r="C296" s="17">
        <v>0.35251736038963499</v>
      </c>
      <c r="D296" s="17">
        <v>0.40202250374659299</v>
      </c>
      <c r="E296" s="17">
        <v>0.35921507057372398</v>
      </c>
      <c r="F296" s="17">
        <v>0.35952363905694001</v>
      </c>
      <c r="G296" s="17">
        <v>0.35179450772737098</v>
      </c>
      <c r="H296" s="17">
        <v>0.37775349530005897</v>
      </c>
      <c r="I296" s="17">
        <v>0.297090183049113</v>
      </c>
      <c r="J296" s="17">
        <v>0.373633685951269</v>
      </c>
      <c r="K296" s="17">
        <v>0.30416420293663199</v>
      </c>
      <c r="L296" s="17">
        <v>0.36012264956339901</v>
      </c>
      <c r="M296" s="17">
        <v>0.26206262674228598</v>
      </c>
      <c r="N296" s="17">
        <v>0.360163980508585</v>
      </c>
      <c r="O296" s="17">
        <v>0.335413253438126</v>
      </c>
      <c r="P296" s="17">
        <v>0.296060964267926</v>
      </c>
      <c r="Q296" s="17"/>
      <c r="R296" s="17">
        <v>0.27558632703478397</v>
      </c>
      <c r="S296" s="17">
        <v>0.36009813082627901</v>
      </c>
      <c r="T296" s="17">
        <v>0.424740319515238</v>
      </c>
      <c r="U296" s="17">
        <v>0.37139433707606001</v>
      </c>
      <c r="V296" s="17"/>
      <c r="W296" s="17">
        <v>0.24657584969576299</v>
      </c>
      <c r="X296" s="17">
        <v>0.33994293240072199</v>
      </c>
      <c r="Y296" s="17">
        <v>0.37907807599865401</v>
      </c>
      <c r="Z296" s="17">
        <v>0.36795990864139999</v>
      </c>
      <c r="AA296" s="17">
        <v>0.363394668076222</v>
      </c>
      <c r="AB296" s="17">
        <v>0.39534693556546402</v>
      </c>
      <c r="AC296" s="17">
        <v>0.306991151574733</v>
      </c>
      <c r="AD296" s="17">
        <v>0.45640591325365998</v>
      </c>
      <c r="AE296" s="17">
        <v>0.29064538676489499</v>
      </c>
      <c r="AF296" s="17">
        <v>0.397380200012938</v>
      </c>
      <c r="AG296" s="17"/>
      <c r="AH296" s="17">
        <v>0.242349125046976</v>
      </c>
      <c r="AI296" s="17">
        <v>0.31771718161854001</v>
      </c>
      <c r="AJ296" s="17">
        <v>0.313644482251898</v>
      </c>
      <c r="AK296" s="17">
        <v>0.363658293440136</v>
      </c>
      <c r="AL296" s="17">
        <v>0.42366907645612201</v>
      </c>
      <c r="AM296" s="17">
        <v>0.38791540833007798</v>
      </c>
      <c r="AN296" s="17">
        <v>0.30171102313026898</v>
      </c>
      <c r="AO296" s="17"/>
      <c r="AP296" s="17">
        <v>0.36089726754725698</v>
      </c>
      <c r="AQ296" s="17">
        <v>0.33892155103552302</v>
      </c>
      <c r="AR296" s="17"/>
      <c r="AS296" s="17">
        <v>0.40774132148180597</v>
      </c>
      <c r="AT296" s="17">
        <v>0.31712605304408598</v>
      </c>
      <c r="AU296" s="17">
        <v>0.34858303699013699</v>
      </c>
      <c r="AV296" s="17"/>
      <c r="AW296" s="17">
        <v>0.37305732450109902</v>
      </c>
      <c r="AX296" s="17">
        <v>0.34935057141616999</v>
      </c>
      <c r="AY296" s="17"/>
      <c r="AZ296" s="17">
        <v>0.32760078559619898</v>
      </c>
      <c r="BA296" s="17">
        <v>0.36503718986969003</v>
      </c>
      <c r="BB296" s="17"/>
      <c r="BC296" s="17">
        <v>0.33559167302695497</v>
      </c>
      <c r="BD296" s="17">
        <v>0.37139433707606001</v>
      </c>
      <c r="BE296" s="17"/>
      <c r="BF296" s="17">
        <v>0.34971764194662303</v>
      </c>
      <c r="BG296" s="17">
        <v>0.353946590743349</v>
      </c>
      <c r="BH296" s="17"/>
      <c r="BI296" s="17">
        <v>0.294369716760078</v>
      </c>
      <c r="BJ296" s="17">
        <v>0.37301599665970298</v>
      </c>
      <c r="BK296" s="17">
        <v>0.36759690429543401</v>
      </c>
      <c r="BL296" s="17">
        <v>0.36844906784235099</v>
      </c>
    </row>
    <row r="297" spans="2:64" x14ac:dyDescent="0.25">
      <c r="B297" t="s">
        <v>238</v>
      </c>
      <c r="C297" s="17">
        <v>8.9976775999473305E-2</v>
      </c>
      <c r="D297" s="17">
        <v>9.3083640978314702E-2</v>
      </c>
      <c r="E297" s="17">
        <v>2.98806992655649E-2</v>
      </c>
      <c r="F297" s="17">
        <v>0.16944532422517</v>
      </c>
      <c r="G297" s="17">
        <v>6.1958726898302799E-2</v>
      </c>
      <c r="H297" s="17">
        <v>5.1798092030495901E-2</v>
      </c>
      <c r="I297" s="17">
        <v>7.7996037368415996E-2</v>
      </c>
      <c r="J297" s="17">
        <v>9.6859695287327296E-2</v>
      </c>
      <c r="K297" s="17">
        <v>0.15930049577897601</v>
      </c>
      <c r="L297" s="17">
        <v>7.9133386319664406E-2</v>
      </c>
      <c r="M297" s="17">
        <v>0.123990078081467</v>
      </c>
      <c r="N297" s="17">
        <v>8.3182056654088302E-2</v>
      </c>
      <c r="O297" s="17">
        <v>7.3606371040832397E-2</v>
      </c>
      <c r="P297" s="17">
        <v>0</v>
      </c>
      <c r="Q297" s="17"/>
      <c r="R297" s="17">
        <v>0.110620259443933</v>
      </c>
      <c r="S297" s="17">
        <v>0.110968936075677</v>
      </c>
      <c r="T297" s="17">
        <v>0.124902429741594</v>
      </c>
      <c r="U297" s="17">
        <v>6.3009949471912699E-2</v>
      </c>
      <c r="V297" s="17"/>
      <c r="W297" s="17">
        <v>0.11213592285849899</v>
      </c>
      <c r="X297" s="17">
        <v>0.102594930086306</v>
      </c>
      <c r="Y297" s="17">
        <v>9.1746007799461599E-2</v>
      </c>
      <c r="Z297" s="17">
        <v>0.10496061455856801</v>
      </c>
      <c r="AA297" s="17">
        <v>0.14035422427282199</v>
      </c>
      <c r="AB297" s="17">
        <v>0</v>
      </c>
      <c r="AC297" s="17">
        <v>0.125071714507518</v>
      </c>
      <c r="AD297" s="17">
        <v>5.44737189909816E-2</v>
      </c>
      <c r="AE297" s="17">
        <v>9.3115746676200498E-2</v>
      </c>
      <c r="AF297" s="17">
        <v>3.6579577061485999E-2</v>
      </c>
      <c r="AG297" s="17"/>
      <c r="AH297" s="17">
        <v>0.110427426695793</v>
      </c>
      <c r="AI297" s="17">
        <v>6.4454149262508406E-2</v>
      </c>
      <c r="AJ297" s="17">
        <v>5.9193195143413202E-2</v>
      </c>
      <c r="AK297" s="17">
        <v>8.3232566672692201E-2</v>
      </c>
      <c r="AL297" s="17">
        <v>8.5300944214375493E-2</v>
      </c>
      <c r="AM297" s="17">
        <v>6.5733522263158303E-2</v>
      </c>
      <c r="AN297" s="17">
        <v>0.108884044296035</v>
      </c>
      <c r="AO297" s="17"/>
      <c r="AP297" s="17">
        <v>7.4714502543457004E-2</v>
      </c>
      <c r="AQ297" s="17">
        <v>0.114738740101855</v>
      </c>
      <c r="AR297" s="17"/>
      <c r="AS297" s="17">
        <v>6.8413010146146605E-2</v>
      </c>
      <c r="AT297" s="17">
        <v>2.53905084966701E-2</v>
      </c>
      <c r="AU297" s="17">
        <v>9.3609138225848404E-2</v>
      </c>
      <c r="AV297" s="17"/>
      <c r="AW297" s="17">
        <v>4.7281954306973101E-2</v>
      </c>
      <c r="AX297" s="17">
        <v>9.6559333292473001E-2</v>
      </c>
      <c r="AY297" s="17"/>
      <c r="AZ297" s="17">
        <v>0.10972140952955001</v>
      </c>
      <c r="BA297" s="17">
        <v>8.0055691460684794E-2</v>
      </c>
      <c r="BB297" s="17"/>
      <c r="BC297" s="17">
        <v>0.114156075606139</v>
      </c>
      <c r="BD297" s="17">
        <v>6.3009949471912699E-2</v>
      </c>
      <c r="BE297" s="17"/>
      <c r="BF297" s="17">
        <v>5.8032040426357498E-2</v>
      </c>
      <c r="BG297" s="17">
        <v>0.10628426786044599</v>
      </c>
      <c r="BH297" s="17"/>
      <c r="BI297" s="17">
        <v>0.138352384994188</v>
      </c>
      <c r="BJ297" s="17">
        <v>0.10704433383784499</v>
      </c>
      <c r="BK297" s="17">
        <v>6.7867294223098701E-2</v>
      </c>
      <c r="BL297" s="17">
        <v>2.7192870504344099E-2</v>
      </c>
    </row>
    <row r="298" spans="2:64" x14ac:dyDescent="0.25">
      <c r="B298" t="s">
        <v>239</v>
      </c>
      <c r="C298" s="17">
        <v>2.43672151722681E-2</v>
      </c>
      <c r="D298" s="17">
        <v>2.05863947528819E-2</v>
      </c>
      <c r="E298" s="17">
        <v>2.98806992655649E-2</v>
      </c>
      <c r="F298" s="17">
        <v>3.1202321916094799E-2</v>
      </c>
      <c r="G298" s="17">
        <v>0</v>
      </c>
      <c r="H298" s="17">
        <v>2.54279871670593E-2</v>
      </c>
      <c r="I298" s="17">
        <v>1.04224030206789E-2</v>
      </c>
      <c r="J298" s="17">
        <v>1.6048043475982599E-2</v>
      </c>
      <c r="K298" s="17">
        <v>0</v>
      </c>
      <c r="L298" s="17">
        <v>6.0771875621196902E-2</v>
      </c>
      <c r="M298" s="17">
        <v>6.05782180340751E-2</v>
      </c>
      <c r="N298" s="17">
        <v>1.4958148148382901E-2</v>
      </c>
      <c r="O298" s="17">
        <v>1.15210597379176E-2</v>
      </c>
      <c r="P298" s="17">
        <v>0</v>
      </c>
      <c r="Q298" s="17"/>
      <c r="R298" s="17">
        <v>4.9844485923553603E-2</v>
      </c>
      <c r="S298" s="17">
        <v>1.52180332372398E-2</v>
      </c>
      <c r="T298" s="17">
        <v>1.08837386462144E-2</v>
      </c>
      <c r="U298" s="17">
        <v>1.7428722316962401E-2</v>
      </c>
      <c r="V298" s="17"/>
      <c r="W298" s="17">
        <v>6.3957835750489606E-2</v>
      </c>
      <c r="X298" s="17">
        <v>4.2871096570002203E-2</v>
      </c>
      <c r="Y298" s="17">
        <v>2.2568471181481999E-2</v>
      </c>
      <c r="Z298" s="17">
        <v>2.87645611009078E-2</v>
      </c>
      <c r="AA298" s="17">
        <v>2.66323287079883E-2</v>
      </c>
      <c r="AB298" s="17">
        <v>1.6393380091562899E-2</v>
      </c>
      <c r="AC298" s="17">
        <v>0</v>
      </c>
      <c r="AD298" s="17">
        <v>0</v>
      </c>
      <c r="AE298" s="17">
        <v>0</v>
      </c>
      <c r="AF298" s="17">
        <v>1.2325912439971E-2</v>
      </c>
      <c r="AG298" s="17"/>
      <c r="AH298" s="17">
        <v>2.8212450182093101E-2</v>
      </c>
      <c r="AI298" s="17">
        <v>7.6844136578300207E-2</v>
      </c>
      <c r="AJ298" s="17">
        <v>4.34670945647826E-2</v>
      </c>
      <c r="AK298" s="17">
        <v>3.2083971405227799E-2</v>
      </c>
      <c r="AL298" s="17">
        <v>0</v>
      </c>
      <c r="AM298" s="17">
        <v>9.9536645022603506E-3</v>
      </c>
      <c r="AN298" s="17">
        <v>1.8066048302607201E-2</v>
      </c>
      <c r="AO298" s="17"/>
      <c r="AP298" s="17">
        <v>1.5891821012361598E-2</v>
      </c>
      <c r="AQ298" s="17">
        <v>3.8117945464576503E-2</v>
      </c>
      <c r="AR298" s="17"/>
      <c r="AS298" s="17">
        <v>2.6852987158422801E-2</v>
      </c>
      <c r="AT298" s="17">
        <v>0</v>
      </c>
      <c r="AU298" s="17">
        <v>1.79653865009234E-2</v>
      </c>
      <c r="AV298" s="17"/>
      <c r="AW298" s="17">
        <v>6.5069142468157804E-3</v>
      </c>
      <c r="AX298" s="17">
        <v>2.7120861854733499E-2</v>
      </c>
      <c r="AY298" s="17"/>
      <c r="AZ298" s="17">
        <v>4.0920709737292602E-2</v>
      </c>
      <c r="BA298" s="17">
        <v>1.60495819914943E-2</v>
      </c>
      <c r="BB298" s="17"/>
      <c r="BC298" s="17">
        <v>3.0588484753087501E-2</v>
      </c>
      <c r="BD298" s="17">
        <v>1.7428722316962401E-2</v>
      </c>
      <c r="BE298" s="17"/>
      <c r="BF298" s="17">
        <v>6.5180921218163804E-3</v>
      </c>
      <c r="BG298" s="17">
        <v>3.34790272955683E-2</v>
      </c>
      <c r="BH298" s="17"/>
      <c r="BI298" s="17">
        <v>4.3733697580323597E-2</v>
      </c>
      <c r="BJ298" s="17">
        <v>2.7420256465387201E-2</v>
      </c>
      <c r="BK298" s="17">
        <v>1.85321418128612E-2</v>
      </c>
      <c r="BL298" s="17">
        <v>0</v>
      </c>
    </row>
    <row r="299" spans="2:64" x14ac:dyDescent="0.25">
      <c r="B299" t="s">
        <v>240</v>
      </c>
      <c r="C299" s="17">
        <v>1.20415443599936E-2</v>
      </c>
      <c r="D299" s="17">
        <v>0</v>
      </c>
      <c r="E299" s="17">
        <v>0</v>
      </c>
      <c r="F299" s="17">
        <v>0</v>
      </c>
      <c r="G299" s="17">
        <v>3.68449346167831E-2</v>
      </c>
      <c r="H299" s="17">
        <v>2.4586276186167901E-2</v>
      </c>
      <c r="I299" s="17">
        <v>1.76334716225508E-2</v>
      </c>
      <c r="J299" s="17">
        <v>0</v>
      </c>
      <c r="K299" s="17">
        <v>0</v>
      </c>
      <c r="L299" s="17">
        <v>1.29809841220365E-2</v>
      </c>
      <c r="M299" s="17">
        <v>0</v>
      </c>
      <c r="N299" s="17">
        <v>1.0643731026000599E-2</v>
      </c>
      <c r="O299" s="17">
        <v>4.8349017656553799E-2</v>
      </c>
      <c r="P299" s="17">
        <v>0</v>
      </c>
      <c r="Q299" s="17"/>
      <c r="R299" s="17">
        <v>2.8755885612233099E-2</v>
      </c>
      <c r="S299" s="17">
        <v>2.7347261760913299E-2</v>
      </c>
      <c r="T299" s="17">
        <v>0</v>
      </c>
      <c r="U299" s="17">
        <v>1.56495846780474E-3</v>
      </c>
      <c r="V299" s="17"/>
      <c r="W299" s="17">
        <v>1.25431522915639E-2</v>
      </c>
      <c r="X299" s="17">
        <v>3.62123655786235E-2</v>
      </c>
      <c r="Y299" s="17">
        <v>0</v>
      </c>
      <c r="Z299" s="17">
        <v>1.54696481319793E-2</v>
      </c>
      <c r="AA299" s="17">
        <v>2.00493130766294E-2</v>
      </c>
      <c r="AB299" s="17">
        <v>2.4494225117418101E-2</v>
      </c>
      <c r="AC299" s="17">
        <v>0</v>
      </c>
      <c r="AD299" s="17">
        <v>0</v>
      </c>
      <c r="AE299" s="17">
        <v>0</v>
      </c>
      <c r="AF299" s="17">
        <v>3.3457212802422099E-3</v>
      </c>
      <c r="AG299" s="17"/>
      <c r="AH299" s="17">
        <v>2.1227294524877101E-2</v>
      </c>
      <c r="AI299" s="17">
        <v>0</v>
      </c>
      <c r="AJ299" s="17">
        <v>2.4998806522462599E-2</v>
      </c>
      <c r="AK299" s="17">
        <v>5.60749997535504E-3</v>
      </c>
      <c r="AL299" s="17">
        <v>1.2209345464173699E-2</v>
      </c>
      <c r="AM299" s="17">
        <v>1.5245182026880501E-2</v>
      </c>
      <c r="AN299" s="17">
        <v>0</v>
      </c>
      <c r="AO299" s="17"/>
      <c r="AP299" s="17">
        <v>5.2289956817271202E-3</v>
      </c>
      <c r="AQ299" s="17">
        <v>2.3094424935296499E-2</v>
      </c>
      <c r="AR299" s="17"/>
      <c r="AS299" s="17">
        <v>7.1425476689002797E-3</v>
      </c>
      <c r="AT299" s="17">
        <v>5.3837649692761802E-3</v>
      </c>
      <c r="AU299" s="17">
        <v>0</v>
      </c>
      <c r="AV299" s="17"/>
      <c r="AW299" s="17">
        <v>5.5384308788526499E-3</v>
      </c>
      <c r="AX299" s="17">
        <v>1.30441745473451E-2</v>
      </c>
      <c r="AY299" s="17"/>
      <c r="AZ299" s="17">
        <v>1.9766408162172101E-2</v>
      </c>
      <c r="BA299" s="17">
        <v>8.1600326208521104E-3</v>
      </c>
      <c r="BB299" s="17"/>
      <c r="BC299" s="17">
        <v>2.14351787530992E-2</v>
      </c>
      <c r="BD299" s="17">
        <v>1.56495846780474E-3</v>
      </c>
      <c r="BE299" s="17"/>
      <c r="BF299" s="17">
        <v>0</v>
      </c>
      <c r="BG299" s="17">
        <v>1.8188641311060402E-2</v>
      </c>
      <c r="BH299" s="17"/>
      <c r="BI299" s="17">
        <v>3.2565003227096698E-2</v>
      </c>
      <c r="BJ299" s="17">
        <v>1.05050001398186E-2</v>
      </c>
      <c r="BK299" s="17">
        <v>4.2444512869184801E-3</v>
      </c>
      <c r="BL299" s="17">
        <v>0</v>
      </c>
    </row>
    <row r="300" spans="2:64" x14ac:dyDescent="0.25">
      <c r="B300" t="s">
        <v>80</v>
      </c>
      <c r="C300" s="17">
        <v>1.08109289585696E-2</v>
      </c>
      <c r="D300" s="17">
        <v>3.6679722499640601E-3</v>
      </c>
      <c r="E300" s="17">
        <v>7.1076503076027905E-2</v>
      </c>
      <c r="F300" s="17">
        <v>3.1202321916094799E-2</v>
      </c>
      <c r="G300" s="17">
        <v>0</v>
      </c>
      <c r="H300" s="17">
        <v>0</v>
      </c>
      <c r="I300" s="17">
        <v>1.4736592249589901E-2</v>
      </c>
      <c r="J300" s="17">
        <v>0</v>
      </c>
      <c r="K300" s="17">
        <v>1.8777688919824301E-2</v>
      </c>
      <c r="L300" s="17">
        <v>2.59619682440731E-2</v>
      </c>
      <c r="M300" s="17">
        <v>0</v>
      </c>
      <c r="N300" s="17">
        <v>0</v>
      </c>
      <c r="O300" s="17">
        <v>1.15210597379176E-2</v>
      </c>
      <c r="P300" s="17">
        <v>0.35196951786603697</v>
      </c>
      <c r="Q300" s="17"/>
      <c r="R300" s="17">
        <v>3.2226563737211798E-2</v>
      </c>
      <c r="S300" s="17">
        <v>0</v>
      </c>
      <c r="T300" s="17">
        <v>6.6952079690863102E-3</v>
      </c>
      <c r="U300" s="17">
        <v>4.0348291522862897E-3</v>
      </c>
      <c r="V300" s="17"/>
      <c r="W300" s="17">
        <v>2.03329246433764E-2</v>
      </c>
      <c r="X300" s="17">
        <v>3.62123655786235E-2</v>
      </c>
      <c r="Y300" s="17">
        <v>4.52233638549841E-2</v>
      </c>
      <c r="Z300" s="17">
        <v>1.0240257187542E-2</v>
      </c>
      <c r="AA300" s="17">
        <v>0</v>
      </c>
      <c r="AB300" s="17">
        <v>0</v>
      </c>
      <c r="AC300" s="17">
        <v>0</v>
      </c>
      <c r="AD300" s="17">
        <v>0</v>
      </c>
      <c r="AE300" s="17">
        <v>0</v>
      </c>
      <c r="AF300" s="17">
        <v>4.6952781598466097E-3</v>
      </c>
      <c r="AG300" s="17"/>
      <c r="AH300" s="17">
        <v>1.0328684783142601E-2</v>
      </c>
      <c r="AI300" s="17">
        <v>0</v>
      </c>
      <c r="AJ300" s="17">
        <v>0</v>
      </c>
      <c r="AK300" s="17">
        <v>3.3776294662953801E-2</v>
      </c>
      <c r="AL300" s="17">
        <v>6.6117328357854404E-3</v>
      </c>
      <c r="AM300" s="17">
        <v>6.9404259499861697E-3</v>
      </c>
      <c r="AN300" s="17">
        <v>0</v>
      </c>
      <c r="AO300" s="17"/>
      <c r="AP300" s="17">
        <v>3.08314605929895E-3</v>
      </c>
      <c r="AQ300" s="17">
        <v>2.3348712618009099E-2</v>
      </c>
      <c r="AR300" s="17"/>
      <c r="AS300" s="17">
        <v>5.7797614301216098E-3</v>
      </c>
      <c r="AT300" s="17">
        <v>0</v>
      </c>
      <c r="AU300" s="17">
        <v>0</v>
      </c>
      <c r="AV300" s="17"/>
      <c r="AW300" s="17">
        <v>0</v>
      </c>
      <c r="AX300" s="17">
        <v>1.2477724987672901E-2</v>
      </c>
      <c r="AY300" s="17"/>
      <c r="AZ300" s="17">
        <v>1.04944946136278E-2</v>
      </c>
      <c r="BA300" s="17">
        <v>1.09699277002967E-2</v>
      </c>
      <c r="BB300" s="17"/>
      <c r="BC300" s="17">
        <v>1.6886591855475402E-2</v>
      </c>
      <c r="BD300" s="17">
        <v>4.0348291522862897E-3</v>
      </c>
      <c r="BE300" s="17"/>
      <c r="BF300" s="17">
        <v>2.5718896264222001E-3</v>
      </c>
      <c r="BG300" s="17">
        <v>1.5016882285173399E-2</v>
      </c>
      <c r="BH300" s="17"/>
      <c r="BI300" s="17">
        <v>3.4269020038794201E-2</v>
      </c>
      <c r="BJ300" s="17">
        <v>6.8937454397816397E-3</v>
      </c>
      <c r="BK300" s="17">
        <v>2.6094783800897502E-3</v>
      </c>
      <c r="BL300" s="17">
        <v>0</v>
      </c>
    </row>
    <row r="301" spans="2:64" x14ac:dyDescent="0.25">
      <c r="B301" t="s">
        <v>241</v>
      </c>
      <c r="C301" s="17">
        <v>0.86280353550969502</v>
      </c>
      <c r="D301" s="17">
        <v>0.88266199201883899</v>
      </c>
      <c r="E301" s="17">
        <v>0.86916209839284198</v>
      </c>
      <c r="F301" s="17">
        <v>0.76815003194264098</v>
      </c>
      <c r="G301" s="17">
        <v>0.90119633848491398</v>
      </c>
      <c r="H301" s="17">
        <v>0.89818764461627698</v>
      </c>
      <c r="I301" s="17">
        <v>0.879211495738764</v>
      </c>
      <c r="J301" s="17">
        <v>0.88709226123669005</v>
      </c>
      <c r="K301" s="17">
        <v>0.82192181530119901</v>
      </c>
      <c r="L301" s="17">
        <v>0.82115178569302905</v>
      </c>
      <c r="M301" s="17">
        <v>0.81543170388445796</v>
      </c>
      <c r="N301" s="17">
        <v>0.89121606417152799</v>
      </c>
      <c r="O301" s="17">
        <v>0.85500249182677901</v>
      </c>
      <c r="P301" s="17">
        <v>0.64803048213396297</v>
      </c>
      <c r="Q301" s="17"/>
      <c r="R301" s="17">
        <v>0.77855280528306803</v>
      </c>
      <c r="S301" s="17">
        <v>0.84646576892616998</v>
      </c>
      <c r="T301" s="17">
        <v>0.85751862364310505</v>
      </c>
      <c r="U301" s="17">
        <v>0.91396154059103396</v>
      </c>
      <c r="V301" s="17"/>
      <c r="W301" s="17">
        <v>0.79103016445607099</v>
      </c>
      <c r="X301" s="17">
        <v>0.78210924218644495</v>
      </c>
      <c r="Y301" s="17">
        <v>0.84046215716407202</v>
      </c>
      <c r="Z301" s="17">
        <v>0.84056491902100205</v>
      </c>
      <c r="AA301" s="17">
        <v>0.81296413394256095</v>
      </c>
      <c r="AB301" s="17">
        <v>0.95911239479101895</v>
      </c>
      <c r="AC301" s="17">
        <v>0.87492828549248203</v>
      </c>
      <c r="AD301" s="17">
        <v>0.94552628100901903</v>
      </c>
      <c r="AE301" s="17">
        <v>0.90688425332379896</v>
      </c>
      <c r="AF301" s="17">
        <v>0.94305351105845403</v>
      </c>
      <c r="AG301" s="17"/>
      <c r="AH301" s="17">
        <v>0.82980414381409395</v>
      </c>
      <c r="AI301" s="17">
        <v>0.85870171415919105</v>
      </c>
      <c r="AJ301" s="17">
        <v>0.87234090376934104</v>
      </c>
      <c r="AK301" s="17">
        <v>0.84529966728377104</v>
      </c>
      <c r="AL301" s="17">
        <v>0.895877977485665</v>
      </c>
      <c r="AM301" s="17">
        <v>0.90212720525771495</v>
      </c>
      <c r="AN301" s="17">
        <v>0.87304990740135702</v>
      </c>
      <c r="AO301" s="17"/>
      <c r="AP301" s="17">
        <v>0.901081534703156</v>
      </c>
      <c r="AQ301" s="17">
        <v>0.80070017688026296</v>
      </c>
      <c r="AR301" s="17"/>
      <c r="AS301" s="17">
        <v>0.89181169359640899</v>
      </c>
      <c r="AT301" s="17">
        <v>0.96922572653405403</v>
      </c>
      <c r="AU301" s="17">
        <v>0.88842547527322802</v>
      </c>
      <c r="AV301" s="17"/>
      <c r="AW301" s="17">
        <v>0.94067270056735797</v>
      </c>
      <c r="AX301" s="17">
        <v>0.85079790531777599</v>
      </c>
      <c r="AY301" s="17"/>
      <c r="AZ301" s="17">
        <v>0.81909697795735803</v>
      </c>
      <c r="BA301" s="17">
        <v>0.88476476622667199</v>
      </c>
      <c r="BB301" s="17"/>
      <c r="BC301" s="17">
        <v>0.81693366903219899</v>
      </c>
      <c r="BD301" s="17">
        <v>0.91396154059103396</v>
      </c>
      <c r="BE301" s="17"/>
      <c r="BF301" s="17">
        <v>0.93287797782540405</v>
      </c>
      <c r="BG301" s="17">
        <v>0.82703118124775199</v>
      </c>
      <c r="BH301" s="17"/>
      <c r="BI301" s="17">
        <v>0.75107989415959797</v>
      </c>
      <c r="BJ301" s="17">
        <v>0.84813666411716804</v>
      </c>
      <c r="BK301" s="17">
        <v>0.90674663429703195</v>
      </c>
      <c r="BL301" s="17">
        <v>0.97280712949565595</v>
      </c>
    </row>
    <row r="302" spans="2:64" x14ac:dyDescent="0.25">
      <c r="B302" t="s">
        <v>242</v>
      </c>
      <c r="C302" s="17">
        <v>3.6408759532261699E-2</v>
      </c>
      <c r="D302" s="17">
        <v>2.05863947528819E-2</v>
      </c>
      <c r="E302" s="17">
        <v>2.98806992655649E-2</v>
      </c>
      <c r="F302" s="17">
        <v>3.1202321916094799E-2</v>
      </c>
      <c r="G302" s="17">
        <v>3.68449346167831E-2</v>
      </c>
      <c r="H302" s="17">
        <v>5.0014263353227201E-2</v>
      </c>
      <c r="I302" s="17">
        <v>2.80558746432297E-2</v>
      </c>
      <c r="J302" s="17">
        <v>1.6048043475982599E-2</v>
      </c>
      <c r="K302" s="17">
        <v>0</v>
      </c>
      <c r="L302" s="17">
        <v>7.3752859743233506E-2</v>
      </c>
      <c r="M302" s="17">
        <v>6.05782180340751E-2</v>
      </c>
      <c r="N302" s="17">
        <v>2.5601879174383401E-2</v>
      </c>
      <c r="O302" s="17">
        <v>5.9870077394471401E-2</v>
      </c>
      <c r="P302" s="17">
        <v>0</v>
      </c>
      <c r="Q302" s="17"/>
      <c r="R302" s="17">
        <v>7.8600371535786695E-2</v>
      </c>
      <c r="S302" s="17">
        <v>4.2565294998153001E-2</v>
      </c>
      <c r="T302" s="17">
        <v>1.08837386462144E-2</v>
      </c>
      <c r="U302" s="17">
        <v>1.8993680784767101E-2</v>
      </c>
      <c r="V302" s="17"/>
      <c r="W302" s="17">
        <v>7.6500988042053505E-2</v>
      </c>
      <c r="X302" s="17">
        <v>7.9083462148625605E-2</v>
      </c>
      <c r="Y302" s="17">
        <v>2.2568471181481999E-2</v>
      </c>
      <c r="Z302" s="17">
        <v>4.4234209232887199E-2</v>
      </c>
      <c r="AA302" s="17">
        <v>4.66816417846177E-2</v>
      </c>
      <c r="AB302" s="17">
        <v>4.0887605208981E-2</v>
      </c>
      <c r="AC302" s="17">
        <v>0</v>
      </c>
      <c r="AD302" s="17">
        <v>0</v>
      </c>
      <c r="AE302" s="17">
        <v>0</v>
      </c>
      <c r="AF302" s="17">
        <v>1.56716337202133E-2</v>
      </c>
      <c r="AG302" s="17"/>
      <c r="AH302" s="17">
        <v>4.9439744706970198E-2</v>
      </c>
      <c r="AI302" s="17">
        <v>7.6844136578300207E-2</v>
      </c>
      <c r="AJ302" s="17">
        <v>6.8465901087245304E-2</v>
      </c>
      <c r="AK302" s="17">
        <v>3.7691471380582799E-2</v>
      </c>
      <c r="AL302" s="17">
        <v>1.2209345464173699E-2</v>
      </c>
      <c r="AM302" s="17">
        <v>2.5198846529140902E-2</v>
      </c>
      <c r="AN302" s="17">
        <v>1.8066048302607201E-2</v>
      </c>
      <c r="AO302" s="17"/>
      <c r="AP302" s="17">
        <v>2.11208166940887E-2</v>
      </c>
      <c r="AQ302" s="17">
        <v>6.1212370399872998E-2</v>
      </c>
      <c r="AR302" s="17"/>
      <c r="AS302" s="17">
        <v>3.39955348273231E-2</v>
      </c>
      <c r="AT302" s="17">
        <v>5.3837649692761802E-3</v>
      </c>
      <c r="AU302" s="17">
        <v>1.79653865009234E-2</v>
      </c>
      <c r="AV302" s="17"/>
      <c r="AW302" s="17">
        <v>1.20453451256684E-2</v>
      </c>
      <c r="AX302" s="17">
        <v>4.0165036402078601E-2</v>
      </c>
      <c r="AY302" s="17"/>
      <c r="AZ302" s="17">
        <v>6.0687117899464703E-2</v>
      </c>
      <c r="BA302" s="17">
        <v>2.42096146123464E-2</v>
      </c>
      <c r="BB302" s="17"/>
      <c r="BC302" s="17">
        <v>5.2023663506186597E-2</v>
      </c>
      <c r="BD302" s="17">
        <v>1.8993680784767101E-2</v>
      </c>
      <c r="BE302" s="17"/>
      <c r="BF302" s="17">
        <v>6.5180921218163804E-3</v>
      </c>
      <c r="BG302" s="17">
        <v>5.1667668606628699E-2</v>
      </c>
      <c r="BH302" s="17"/>
      <c r="BI302" s="17">
        <v>7.6298700807420294E-2</v>
      </c>
      <c r="BJ302" s="17">
        <v>3.79252566052058E-2</v>
      </c>
      <c r="BK302" s="17">
        <v>2.27765930997797E-2</v>
      </c>
      <c r="BL302" s="17">
        <v>0</v>
      </c>
    </row>
    <row r="303" spans="2:64" x14ac:dyDescent="0.25">
      <c r="B303" t="s">
        <v>185</v>
      </c>
      <c r="C303" s="17">
        <v>0.82639477597743305</v>
      </c>
      <c r="D303" s="17">
        <v>0.86207559726595695</v>
      </c>
      <c r="E303" s="17">
        <v>0.83928139912727695</v>
      </c>
      <c r="F303" s="17">
        <v>0.73694771002654602</v>
      </c>
      <c r="G303" s="17">
        <v>0.86435140386813103</v>
      </c>
      <c r="H303" s="17">
        <v>0.84817338126304997</v>
      </c>
      <c r="I303" s="17">
        <v>0.851155621095535</v>
      </c>
      <c r="J303" s="17">
        <v>0.87104421776070795</v>
      </c>
      <c r="K303" s="17">
        <v>0.82192181530119901</v>
      </c>
      <c r="L303" s="17">
        <v>0.74739892594979596</v>
      </c>
      <c r="M303" s="17">
        <v>0.75485348585038303</v>
      </c>
      <c r="N303" s="17">
        <v>0.86561418499714504</v>
      </c>
      <c r="O303" s="17">
        <v>0.79513241443230698</v>
      </c>
      <c r="P303" s="17">
        <v>0.64803048213396297</v>
      </c>
      <c r="Q303" s="17"/>
      <c r="R303" s="17">
        <v>0.699952433747281</v>
      </c>
      <c r="S303" s="17">
        <v>0.803900473928017</v>
      </c>
      <c r="T303" s="17">
        <v>0.84663488499689099</v>
      </c>
      <c r="U303" s="17">
        <v>0.89496785980626703</v>
      </c>
      <c r="V303" s="17"/>
      <c r="W303" s="17">
        <v>0.71452917641401803</v>
      </c>
      <c r="X303" s="17">
        <v>0.70302578003781901</v>
      </c>
      <c r="Y303" s="17">
        <v>0.81789368598259005</v>
      </c>
      <c r="Z303" s="17">
        <v>0.79633070978811504</v>
      </c>
      <c r="AA303" s="17">
        <v>0.76628249215794297</v>
      </c>
      <c r="AB303" s="17">
        <v>0.91822478958203801</v>
      </c>
      <c r="AC303" s="17">
        <v>0.87492828549248203</v>
      </c>
      <c r="AD303" s="17">
        <v>0.94552628100901903</v>
      </c>
      <c r="AE303" s="17">
        <v>0.90688425332379896</v>
      </c>
      <c r="AF303" s="17">
        <v>0.92738187733824096</v>
      </c>
      <c r="AG303" s="17"/>
      <c r="AH303" s="17">
        <v>0.78036439910712396</v>
      </c>
      <c r="AI303" s="17">
        <v>0.78185757758089103</v>
      </c>
      <c r="AJ303" s="17">
        <v>0.803875002682096</v>
      </c>
      <c r="AK303" s="17">
        <v>0.807608195903188</v>
      </c>
      <c r="AL303" s="17">
        <v>0.88366863202149204</v>
      </c>
      <c r="AM303" s="17">
        <v>0.876928358728574</v>
      </c>
      <c r="AN303" s="17">
        <v>0.85498385909874997</v>
      </c>
      <c r="AO303" s="17"/>
      <c r="AP303" s="17">
        <v>0.87996071800906694</v>
      </c>
      <c r="AQ303" s="17">
        <v>0.73948780648039003</v>
      </c>
      <c r="AR303" s="17"/>
      <c r="AS303" s="17">
        <v>0.85781615876908601</v>
      </c>
      <c r="AT303" s="17">
        <v>0.96384196156477697</v>
      </c>
      <c r="AU303" s="17">
        <v>0.87046008877230496</v>
      </c>
      <c r="AV303" s="17"/>
      <c r="AW303" s="17">
        <v>0.92862735544168995</v>
      </c>
      <c r="AX303" s="17">
        <v>0.81063286891569697</v>
      </c>
      <c r="AY303" s="17"/>
      <c r="AZ303" s="17">
        <v>0.75840986005789301</v>
      </c>
      <c r="BA303" s="17">
        <v>0.86055515161432505</v>
      </c>
      <c r="BB303" s="17"/>
      <c r="BC303" s="17">
        <v>0.76491000552601196</v>
      </c>
      <c r="BD303" s="17">
        <v>0.89496785980626703</v>
      </c>
      <c r="BE303" s="17"/>
      <c r="BF303" s="17">
        <v>0.92635988570358796</v>
      </c>
      <c r="BG303" s="17">
        <v>0.77536351264112402</v>
      </c>
      <c r="BH303" s="17"/>
      <c r="BI303" s="17">
        <v>0.67478119335217701</v>
      </c>
      <c r="BJ303" s="17">
        <v>0.81021140751196197</v>
      </c>
      <c r="BK303" s="17">
        <v>0.88397004119725198</v>
      </c>
      <c r="BL303" s="17">
        <v>0.97280712949565595</v>
      </c>
    </row>
    <row r="304" spans="2:64" x14ac:dyDescent="0.25">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row>
    <row r="305" spans="2:64" x14ac:dyDescent="0.25">
      <c r="B305" s="6" t="s">
        <v>246</v>
      </c>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row>
    <row r="306" spans="2:64" x14ac:dyDescent="0.25">
      <c r="B306" s="24" t="s">
        <v>82</v>
      </c>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row>
    <row r="307" spans="2:64" x14ac:dyDescent="0.25">
      <c r="B307" t="s">
        <v>236</v>
      </c>
      <c r="C307" s="17">
        <v>0.76033251892610998</v>
      </c>
      <c r="D307" s="17">
        <v>0.74307907865896095</v>
      </c>
      <c r="E307" s="17">
        <v>0.78426639649590202</v>
      </c>
      <c r="F307" s="17">
        <v>0.67754398782068703</v>
      </c>
      <c r="G307" s="17">
        <v>0.76322577801728797</v>
      </c>
      <c r="H307" s="17">
        <v>0.75630748361201905</v>
      </c>
      <c r="I307" s="17">
        <v>0.82719348204082499</v>
      </c>
      <c r="J307" s="17">
        <v>0.74406615052843905</v>
      </c>
      <c r="K307" s="17">
        <v>0.81769509156537501</v>
      </c>
      <c r="L307" s="17">
        <v>0.75974223790823203</v>
      </c>
      <c r="M307" s="17">
        <v>0.72872044652267698</v>
      </c>
      <c r="N307" s="17">
        <v>0.77982871461355596</v>
      </c>
      <c r="O307" s="17">
        <v>0.76666320113129205</v>
      </c>
      <c r="P307" s="17">
        <v>0.64803048213396297</v>
      </c>
      <c r="Q307" s="17"/>
      <c r="R307" s="17">
        <v>0.79745930634886897</v>
      </c>
      <c r="S307" s="17">
        <v>0.69193397206978602</v>
      </c>
      <c r="T307" s="17">
        <v>0.70888084075152702</v>
      </c>
      <c r="U307" s="17">
        <v>0.77628225904609804</v>
      </c>
      <c r="V307" s="17"/>
      <c r="W307" s="17">
        <v>0.79200742666828305</v>
      </c>
      <c r="X307" s="17">
        <v>0.78734633407078902</v>
      </c>
      <c r="Y307" s="17">
        <v>0.64460295747723395</v>
      </c>
      <c r="Z307" s="17">
        <v>0.72001355134622302</v>
      </c>
      <c r="AA307" s="17">
        <v>0.67844113288621299</v>
      </c>
      <c r="AB307" s="17">
        <v>0.76487871301249999</v>
      </c>
      <c r="AC307" s="17">
        <v>0.72754878631652198</v>
      </c>
      <c r="AD307" s="17">
        <v>0.77776590479024799</v>
      </c>
      <c r="AE307" s="17">
        <v>0.76557354583791004</v>
      </c>
      <c r="AF307" s="17">
        <v>0.81700862193124602</v>
      </c>
      <c r="AG307" s="17"/>
      <c r="AH307" s="17">
        <v>0.771897290999639</v>
      </c>
      <c r="AI307" s="17">
        <v>0.72879975869000901</v>
      </c>
      <c r="AJ307" s="17">
        <v>0.76340006964609797</v>
      </c>
      <c r="AK307" s="17">
        <v>0.75559748984070096</v>
      </c>
      <c r="AL307" s="17">
        <v>0.75875631837437796</v>
      </c>
      <c r="AM307" s="17">
        <v>0.74288907944925398</v>
      </c>
      <c r="AN307" s="17">
        <v>0.82403620683590895</v>
      </c>
      <c r="AO307" s="17"/>
      <c r="AP307" s="17">
        <v>0.74449234472510895</v>
      </c>
      <c r="AQ307" s="17">
        <v>0.78603208629862698</v>
      </c>
      <c r="AR307" s="17"/>
      <c r="AS307" s="17">
        <v>0.73570077126175404</v>
      </c>
      <c r="AT307" s="17">
        <v>0.81725952990793904</v>
      </c>
      <c r="AU307" s="17">
        <v>0.72983793526913099</v>
      </c>
      <c r="AV307" s="17"/>
      <c r="AW307" s="17">
        <v>0.69062829792091496</v>
      </c>
      <c r="AX307" s="17">
        <v>0.77107930296552496</v>
      </c>
      <c r="AY307" s="17"/>
      <c r="AZ307" s="17">
        <v>0.730579542321246</v>
      </c>
      <c r="BA307" s="17">
        <v>0.77528249486401801</v>
      </c>
      <c r="BB307" s="17"/>
      <c r="BC307" s="17">
        <v>0.74603148336986902</v>
      </c>
      <c r="BD307" s="17">
        <v>0.77628225904609804</v>
      </c>
      <c r="BE307" s="17"/>
      <c r="BF307" s="17">
        <v>0.77005286617456903</v>
      </c>
      <c r="BG307" s="17">
        <v>0.75537037161776099</v>
      </c>
      <c r="BH307" s="17"/>
      <c r="BI307" s="17">
        <v>0.69199925225586401</v>
      </c>
      <c r="BJ307" s="17">
        <v>0.809290142233964</v>
      </c>
      <c r="BK307" s="17">
        <v>0.77834995448161204</v>
      </c>
      <c r="BL307" s="17">
        <v>0.72260587839076895</v>
      </c>
    </row>
    <row r="308" spans="2:64" x14ac:dyDescent="0.25">
      <c r="B308" t="s">
        <v>237</v>
      </c>
      <c r="C308" s="17">
        <v>0.189486959250384</v>
      </c>
      <c r="D308" s="17">
        <v>0.2036629587596</v>
      </c>
      <c r="E308" s="17">
        <v>0.150314652700519</v>
      </c>
      <c r="F308" s="17">
        <v>0.28512002236929002</v>
      </c>
      <c r="G308" s="17">
        <v>0.19992928736592799</v>
      </c>
      <c r="H308" s="17">
        <v>0.141380888138816</v>
      </c>
      <c r="I308" s="17">
        <v>0.14999353121103701</v>
      </c>
      <c r="J308" s="17">
        <v>0.21400877122127299</v>
      </c>
      <c r="K308" s="17">
        <v>0.12242583745937</v>
      </c>
      <c r="L308" s="17">
        <v>0.192466870592607</v>
      </c>
      <c r="M308" s="17">
        <v>0.22191118552751801</v>
      </c>
      <c r="N308" s="17">
        <v>0.174840720022304</v>
      </c>
      <c r="O308" s="17">
        <v>0.19877361965495499</v>
      </c>
      <c r="P308" s="17">
        <v>0</v>
      </c>
      <c r="Q308" s="17"/>
      <c r="R308" s="17">
        <v>0.142691995862785</v>
      </c>
      <c r="S308" s="17">
        <v>0.22786831458215401</v>
      </c>
      <c r="T308" s="17">
        <v>0.242444723473657</v>
      </c>
      <c r="U308" s="17">
        <v>0.18779839182778801</v>
      </c>
      <c r="V308" s="17"/>
      <c r="W308" s="17">
        <v>0.141247162478431</v>
      </c>
      <c r="X308" s="17">
        <v>0.14129579187844099</v>
      </c>
      <c r="Y308" s="17">
        <v>0.28737838672120603</v>
      </c>
      <c r="Z308" s="17">
        <v>0.22530318107425201</v>
      </c>
      <c r="AA308" s="17">
        <v>0.21895061211918301</v>
      </c>
      <c r="AB308" s="17">
        <v>0.21927439347580399</v>
      </c>
      <c r="AC308" s="17">
        <v>0.192815369518093</v>
      </c>
      <c r="AD308" s="17">
        <v>0.22223409520975199</v>
      </c>
      <c r="AE308" s="17">
        <v>0.23442645416208999</v>
      </c>
      <c r="AF308" s="17">
        <v>0.146559560164358</v>
      </c>
      <c r="AG308" s="17"/>
      <c r="AH308" s="17">
        <v>0.16139162628269799</v>
      </c>
      <c r="AI308" s="17">
        <v>0.157113694185361</v>
      </c>
      <c r="AJ308" s="17">
        <v>0.15781213723684701</v>
      </c>
      <c r="AK308" s="17">
        <v>0.18572225299834499</v>
      </c>
      <c r="AL308" s="17">
        <v>0.221409123783088</v>
      </c>
      <c r="AM308" s="17">
        <v>0.218930639388174</v>
      </c>
      <c r="AN308" s="17">
        <v>0.15624116705998001</v>
      </c>
      <c r="AO308" s="17"/>
      <c r="AP308" s="17">
        <v>0.205996055256113</v>
      </c>
      <c r="AQ308" s="17">
        <v>0.16270211334687301</v>
      </c>
      <c r="AR308" s="17"/>
      <c r="AS308" s="17">
        <v>0.19856308126593</v>
      </c>
      <c r="AT308" s="17">
        <v>0.172036228593655</v>
      </c>
      <c r="AU308" s="17">
        <v>0.22170591212567001</v>
      </c>
      <c r="AV308" s="17"/>
      <c r="AW308" s="17">
        <v>0.26297765771128501</v>
      </c>
      <c r="AX308" s="17">
        <v>0.17815638767414901</v>
      </c>
      <c r="AY308" s="17"/>
      <c r="AZ308" s="17">
        <v>0.20055497611342399</v>
      </c>
      <c r="BA308" s="17">
        <v>0.18392561364183199</v>
      </c>
      <c r="BB308" s="17"/>
      <c r="BC308" s="17">
        <v>0.19100098158353701</v>
      </c>
      <c r="BD308" s="17">
        <v>0.18779839182778801</v>
      </c>
      <c r="BE308" s="17"/>
      <c r="BF308" s="17">
        <v>0.19203870531547901</v>
      </c>
      <c r="BG308" s="17">
        <v>0.18818431650060899</v>
      </c>
      <c r="BH308" s="17"/>
      <c r="BI308" s="17">
        <v>0.210063303147877</v>
      </c>
      <c r="BJ308" s="17">
        <v>0.152162045518277</v>
      </c>
      <c r="BK308" s="17">
        <v>0.174935380568812</v>
      </c>
      <c r="BL308" s="17">
        <v>0.27147953802597902</v>
      </c>
    </row>
    <row r="309" spans="2:64" x14ac:dyDescent="0.25">
      <c r="B309" t="s">
        <v>238</v>
      </c>
      <c r="C309" s="17">
        <v>3.03979286931635E-2</v>
      </c>
      <c r="D309" s="17">
        <v>3.2671567828557298E-2</v>
      </c>
      <c r="E309" s="17">
        <v>2.98806992655649E-2</v>
      </c>
      <c r="F309" s="17">
        <v>0</v>
      </c>
      <c r="G309" s="17">
        <v>0</v>
      </c>
      <c r="H309" s="17">
        <v>5.4423631688656E-2</v>
      </c>
      <c r="I309" s="17">
        <v>1.2390583727458699E-2</v>
      </c>
      <c r="J309" s="17">
        <v>2.2838530085074499E-2</v>
      </c>
      <c r="K309" s="17">
        <v>4.1101382055430999E-2</v>
      </c>
      <c r="L309" s="17">
        <v>4.7790891499160403E-2</v>
      </c>
      <c r="M309" s="17">
        <v>3.91814879724166E-2</v>
      </c>
      <c r="N309" s="17">
        <v>3.0372417215757001E-2</v>
      </c>
      <c r="O309" s="17">
        <v>2.30421194758351E-2</v>
      </c>
      <c r="P309" s="17">
        <v>0</v>
      </c>
      <c r="Q309" s="17"/>
      <c r="R309" s="17">
        <v>3.64050797731078E-2</v>
      </c>
      <c r="S309" s="17">
        <v>5.5708468599439398E-2</v>
      </c>
      <c r="T309" s="17">
        <v>3.1095489159515498E-2</v>
      </c>
      <c r="U309" s="17">
        <v>1.89789363305073E-2</v>
      </c>
      <c r="V309" s="17"/>
      <c r="W309" s="17">
        <v>2.6285801880308001E-2</v>
      </c>
      <c r="X309" s="17">
        <v>4.5663151527751501E-2</v>
      </c>
      <c r="Y309" s="17">
        <v>4.5363763128058399E-2</v>
      </c>
      <c r="Z309" s="17">
        <v>2.95288079791418E-2</v>
      </c>
      <c r="AA309" s="17">
        <v>0.10260825499460401</v>
      </c>
      <c r="AB309" s="17">
        <v>0</v>
      </c>
      <c r="AC309" s="17">
        <v>6.4748960834207406E-2</v>
      </c>
      <c r="AD309" s="17">
        <v>0</v>
      </c>
      <c r="AE309" s="17">
        <v>0</v>
      </c>
      <c r="AF309" s="17">
        <v>1.9157859348883501E-2</v>
      </c>
      <c r="AG309" s="17"/>
      <c r="AH309" s="17">
        <v>1.7722222631292799E-2</v>
      </c>
      <c r="AI309" s="17">
        <v>6.9102234137974602E-2</v>
      </c>
      <c r="AJ309" s="17">
        <v>3.9993683287415899E-2</v>
      </c>
      <c r="AK309" s="17">
        <v>3.76826659765866E-2</v>
      </c>
      <c r="AL309" s="17">
        <v>1.9834557842534201E-2</v>
      </c>
      <c r="AM309" s="17">
        <v>3.32034489114418E-2</v>
      </c>
      <c r="AN309" s="17">
        <v>1.0689601952807199E-2</v>
      </c>
      <c r="AO309" s="17"/>
      <c r="AP309" s="17">
        <v>3.1963223533239299E-2</v>
      </c>
      <c r="AQ309" s="17">
        <v>2.78583480237895E-2</v>
      </c>
      <c r="AR309" s="17"/>
      <c r="AS309" s="17">
        <v>4.9713832473483599E-2</v>
      </c>
      <c r="AT309" s="17">
        <v>1.0704241498405801E-2</v>
      </c>
      <c r="AU309" s="17">
        <v>2.9187658320077501E-2</v>
      </c>
      <c r="AV309" s="17"/>
      <c r="AW309" s="17">
        <v>3.9887130120983501E-2</v>
      </c>
      <c r="AX309" s="17">
        <v>2.89349125804996E-2</v>
      </c>
      <c r="AY309" s="17"/>
      <c r="AZ309" s="17">
        <v>4.3248513038260598E-2</v>
      </c>
      <c r="BA309" s="17">
        <v>2.3940896534712201E-2</v>
      </c>
      <c r="BB309" s="17"/>
      <c r="BC309" s="17">
        <v>4.0636554185885403E-2</v>
      </c>
      <c r="BD309" s="17">
        <v>1.89789363305073E-2</v>
      </c>
      <c r="BE309" s="17"/>
      <c r="BF309" s="17">
        <v>1.6018608381349799E-2</v>
      </c>
      <c r="BG309" s="17">
        <v>3.7738438631475801E-2</v>
      </c>
      <c r="BH309" s="17"/>
      <c r="BI309" s="17">
        <v>5.2638243771105001E-2</v>
      </c>
      <c r="BJ309" s="17">
        <v>2.6726619421077701E-2</v>
      </c>
      <c r="BK309" s="17">
        <v>2.8904414650200098E-2</v>
      </c>
      <c r="BL309" s="17">
        <v>5.9145835832522401E-3</v>
      </c>
    </row>
    <row r="310" spans="2:64" x14ac:dyDescent="0.25">
      <c r="B310" t="s">
        <v>239</v>
      </c>
      <c r="C310" s="17">
        <v>1.04713940031524E-2</v>
      </c>
      <c r="D310" s="17">
        <v>1.6918422502917901E-2</v>
      </c>
      <c r="E310" s="17">
        <v>0</v>
      </c>
      <c r="F310" s="17">
        <v>3.7335989810023E-2</v>
      </c>
      <c r="G310" s="17">
        <v>0</v>
      </c>
      <c r="H310" s="17">
        <v>4.7887996560508898E-2</v>
      </c>
      <c r="I310" s="17">
        <v>0</v>
      </c>
      <c r="J310" s="17">
        <v>0</v>
      </c>
      <c r="K310" s="17">
        <v>0</v>
      </c>
      <c r="L310" s="17">
        <v>0</v>
      </c>
      <c r="M310" s="17">
        <v>1.01868799773889E-2</v>
      </c>
      <c r="N310" s="17">
        <v>7.4790740741914399E-3</v>
      </c>
      <c r="O310" s="17">
        <v>0</v>
      </c>
      <c r="P310" s="17">
        <v>0</v>
      </c>
      <c r="Q310" s="17"/>
      <c r="R310" s="17">
        <v>4.1364020423891E-3</v>
      </c>
      <c r="S310" s="17">
        <v>2.4489244748620801E-2</v>
      </c>
      <c r="T310" s="17">
        <v>4.9056316672265099E-3</v>
      </c>
      <c r="U310" s="17">
        <v>1.08522012136145E-2</v>
      </c>
      <c r="V310" s="17"/>
      <c r="W310" s="17">
        <v>2.34337918110878E-2</v>
      </c>
      <c r="X310" s="17">
        <v>2.56947225230191E-2</v>
      </c>
      <c r="Y310" s="17">
        <v>0</v>
      </c>
      <c r="Z310" s="17">
        <v>1.49142024128415E-2</v>
      </c>
      <c r="AA310" s="17">
        <v>0</v>
      </c>
      <c r="AB310" s="17">
        <v>0</v>
      </c>
      <c r="AC310" s="17">
        <v>1.4886883331178101E-2</v>
      </c>
      <c r="AD310" s="17">
        <v>0</v>
      </c>
      <c r="AE310" s="17">
        <v>0</v>
      </c>
      <c r="AF310" s="17">
        <v>1.25786803956654E-2</v>
      </c>
      <c r="AG310" s="17"/>
      <c r="AH310" s="17">
        <v>2.1838006010697401E-2</v>
      </c>
      <c r="AI310" s="17">
        <v>4.4984312986655103E-2</v>
      </c>
      <c r="AJ310" s="17">
        <v>3.8794109829638997E-2</v>
      </c>
      <c r="AK310" s="17">
        <v>3.4225343434907398E-3</v>
      </c>
      <c r="AL310" s="17">
        <v>0</v>
      </c>
      <c r="AM310" s="17">
        <v>4.9768322511301701E-3</v>
      </c>
      <c r="AN310" s="17">
        <v>9.0330241513036091E-3</v>
      </c>
      <c r="AO310" s="17"/>
      <c r="AP310" s="17">
        <v>1.2505965197099501E-2</v>
      </c>
      <c r="AQ310" s="17">
        <v>7.1704454902427103E-3</v>
      </c>
      <c r="AR310" s="17"/>
      <c r="AS310" s="17">
        <v>5.40387594267019E-3</v>
      </c>
      <c r="AT310" s="17">
        <v>0</v>
      </c>
      <c r="AU310" s="17">
        <v>1.9268494285121701E-2</v>
      </c>
      <c r="AV310" s="17"/>
      <c r="AW310" s="17">
        <v>0</v>
      </c>
      <c r="AX310" s="17">
        <v>1.2085841569177301E-2</v>
      </c>
      <c r="AY310" s="17"/>
      <c r="AZ310" s="17">
        <v>9.6731718745165004E-3</v>
      </c>
      <c r="BA310" s="17">
        <v>1.0872476616656799E-2</v>
      </c>
      <c r="BB310" s="17"/>
      <c r="BC310" s="17">
        <v>1.0129950354796901E-2</v>
      </c>
      <c r="BD310" s="17">
        <v>1.08522012136145E-2</v>
      </c>
      <c r="BE310" s="17"/>
      <c r="BF310" s="17">
        <v>1.6240954828075499E-2</v>
      </c>
      <c r="BG310" s="17">
        <v>7.5260865994185499E-3</v>
      </c>
      <c r="BH310" s="17"/>
      <c r="BI310" s="17">
        <v>2.3880924212237298E-2</v>
      </c>
      <c r="BJ310" s="17">
        <v>3.21521913688256E-3</v>
      </c>
      <c r="BK310" s="17">
        <v>1.23177288637787E-2</v>
      </c>
      <c r="BL310" s="17">
        <v>0</v>
      </c>
    </row>
    <row r="311" spans="2:64" x14ac:dyDescent="0.25">
      <c r="B311" t="s">
        <v>240</v>
      </c>
      <c r="C311" s="17">
        <v>5.2997120844585103E-3</v>
      </c>
      <c r="D311" s="17">
        <v>3.6679722499640601E-3</v>
      </c>
      <c r="E311" s="17">
        <v>0</v>
      </c>
      <c r="F311" s="17">
        <v>0</v>
      </c>
      <c r="G311" s="17">
        <v>3.68449346167831E-2</v>
      </c>
      <c r="H311" s="17">
        <v>0</v>
      </c>
      <c r="I311" s="17">
        <v>1.04224030206789E-2</v>
      </c>
      <c r="J311" s="17">
        <v>1.9086548165213098E-2</v>
      </c>
      <c r="K311" s="17">
        <v>0</v>
      </c>
      <c r="L311" s="17">
        <v>0</v>
      </c>
      <c r="M311" s="17">
        <v>0</v>
      </c>
      <c r="N311" s="17">
        <v>0</v>
      </c>
      <c r="O311" s="17">
        <v>1.15210597379176E-2</v>
      </c>
      <c r="P311" s="17">
        <v>0</v>
      </c>
      <c r="Q311" s="17"/>
      <c r="R311" s="17">
        <v>1.46931440869043E-2</v>
      </c>
      <c r="S311" s="17">
        <v>0</v>
      </c>
      <c r="T311" s="17">
        <v>5.9781069789879198E-3</v>
      </c>
      <c r="U311" s="17">
        <v>1.83861652742034E-3</v>
      </c>
      <c r="V311" s="17"/>
      <c r="W311" s="17">
        <v>1.7025817161890801E-2</v>
      </c>
      <c r="X311" s="17">
        <v>0</v>
      </c>
      <c r="Y311" s="17">
        <v>0</v>
      </c>
      <c r="Z311" s="17">
        <v>0</v>
      </c>
      <c r="AA311" s="17">
        <v>0</v>
      </c>
      <c r="AB311" s="17">
        <v>1.58468935116957E-2</v>
      </c>
      <c r="AC311" s="17">
        <v>0</v>
      </c>
      <c r="AD311" s="17">
        <v>0</v>
      </c>
      <c r="AE311" s="17">
        <v>0</v>
      </c>
      <c r="AF311" s="17">
        <v>0</v>
      </c>
      <c r="AG311" s="17"/>
      <c r="AH311" s="17">
        <v>2.7150854075672099E-2</v>
      </c>
      <c r="AI311" s="17">
        <v>0</v>
      </c>
      <c r="AJ311" s="17">
        <v>0</v>
      </c>
      <c r="AK311" s="17">
        <v>3.5082671478777298E-3</v>
      </c>
      <c r="AL311" s="17">
        <v>0</v>
      </c>
      <c r="AM311" s="17">
        <v>0</v>
      </c>
      <c r="AN311" s="17">
        <v>0</v>
      </c>
      <c r="AO311" s="17"/>
      <c r="AP311" s="17">
        <v>3.3642127714332399E-3</v>
      </c>
      <c r="AQ311" s="17">
        <v>8.4399234459856202E-3</v>
      </c>
      <c r="AR311" s="17"/>
      <c r="AS311" s="17">
        <v>4.8386776260412601E-3</v>
      </c>
      <c r="AT311" s="17">
        <v>0</v>
      </c>
      <c r="AU311" s="17">
        <v>0</v>
      </c>
      <c r="AV311" s="17"/>
      <c r="AW311" s="17">
        <v>6.5069142468157804E-3</v>
      </c>
      <c r="AX311" s="17">
        <v>5.1135893397570003E-3</v>
      </c>
      <c r="AY311" s="17"/>
      <c r="AZ311" s="17">
        <v>1.30411342504722E-2</v>
      </c>
      <c r="BA311" s="17">
        <v>1.4098802654743899E-3</v>
      </c>
      <c r="BB311" s="17"/>
      <c r="BC311" s="17">
        <v>8.4030385494912492E-3</v>
      </c>
      <c r="BD311" s="17">
        <v>1.83861652742034E-3</v>
      </c>
      <c r="BE311" s="17"/>
      <c r="BF311" s="17">
        <v>2.7765572954169902E-3</v>
      </c>
      <c r="BG311" s="17">
        <v>6.5877592524211798E-3</v>
      </c>
      <c r="BH311" s="17"/>
      <c r="BI311" s="17">
        <v>1.1888403937860699E-2</v>
      </c>
      <c r="BJ311" s="17">
        <v>5.3907545529159797E-3</v>
      </c>
      <c r="BK311" s="17">
        <v>2.8830430555068101E-3</v>
      </c>
      <c r="BL311" s="17">
        <v>0</v>
      </c>
    </row>
    <row r="312" spans="2:64" x14ac:dyDescent="0.25">
      <c r="B312" t="s">
        <v>80</v>
      </c>
      <c r="C312" s="17">
        <v>4.01148704273133E-3</v>
      </c>
      <c r="D312" s="17">
        <v>0</v>
      </c>
      <c r="E312" s="17">
        <v>3.5538251538014001E-2</v>
      </c>
      <c r="F312" s="17">
        <v>0</v>
      </c>
      <c r="G312" s="17">
        <v>0</v>
      </c>
      <c r="H312" s="17">
        <v>0</v>
      </c>
      <c r="I312" s="17">
        <v>0</v>
      </c>
      <c r="J312" s="17">
        <v>0</v>
      </c>
      <c r="K312" s="17">
        <v>1.8777688919824301E-2</v>
      </c>
      <c r="L312" s="17">
        <v>0</v>
      </c>
      <c r="M312" s="17">
        <v>0</v>
      </c>
      <c r="N312" s="17">
        <v>7.4790740741914399E-3</v>
      </c>
      <c r="O312" s="17">
        <v>0</v>
      </c>
      <c r="P312" s="17">
        <v>0.35196951786603697</v>
      </c>
      <c r="Q312" s="17"/>
      <c r="R312" s="17">
        <v>4.6140718859446397E-3</v>
      </c>
      <c r="S312" s="17">
        <v>0</v>
      </c>
      <c r="T312" s="17">
        <v>6.6952079690863102E-3</v>
      </c>
      <c r="U312" s="17">
        <v>4.2495950545715202E-3</v>
      </c>
      <c r="V312" s="17"/>
      <c r="W312" s="17">
        <v>0</v>
      </c>
      <c r="X312" s="17">
        <v>0</v>
      </c>
      <c r="Y312" s="17">
        <v>2.2654892673502101E-2</v>
      </c>
      <c r="Z312" s="17">
        <v>1.0240257187542E-2</v>
      </c>
      <c r="AA312" s="17">
        <v>0</v>
      </c>
      <c r="AB312" s="17">
        <v>0</v>
      </c>
      <c r="AC312" s="17">
        <v>0</v>
      </c>
      <c r="AD312" s="17">
        <v>0</v>
      </c>
      <c r="AE312" s="17">
        <v>0</v>
      </c>
      <c r="AF312" s="17">
        <v>4.6952781598466097E-3</v>
      </c>
      <c r="AG312" s="17"/>
      <c r="AH312" s="17">
        <v>0</v>
      </c>
      <c r="AI312" s="17">
        <v>0</v>
      </c>
      <c r="AJ312" s="17">
        <v>0</v>
      </c>
      <c r="AK312" s="17">
        <v>1.40667896929991E-2</v>
      </c>
      <c r="AL312" s="17">
        <v>0</v>
      </c>
      <c r="AM312" s="17">
        <v>0</v>
      </c>
      <c r="AN312" s="17">
        <v>0</v>
      </c>
      <c r="AO312" s="17"/>
      <c r="AP312" s="17">
        <v>1.67819851700566E-3</v>
      </c>
      <c r="AQ312" s="17">
        <v>7.7970833944821004E-3</v>
      </c>
      <c r="AR312" s="17"/>
      <c r="AS312" s="17">
        <v>5.7797614301216098E-3</v>
      </c>
      <c r="AT312" s="17">
        <v>0</v>
      </c>
      <c r="AU312" s="17">
        <v>0</v>
      </c>
      <c r="AV312" s="17"/>
      <c r="AW312" s="17">
        <v>0</v>
      </c>
      <c r="AX312" s="17">
        <v>4.6299658708919703E-3</v>
      </c>
      <c r="AY312" s="17"/>
      <c r="AZ312" s="17">
        <v>2.9026624020813299E-3</v>
      </c>
      <c r="BA312" s="17">
        <v>4.56863807730602E-3</v>
      </c>
      <c r="BB312" s="17"/>
      <c r="BC312" s="17">
        <v>3.7979919564204699E-3</v>
      </c>
      <c r="BD312" s="17">
        <v>4.2495950545715202E-3</v>
      </c>
      <c r="BE312" s="17"/>
      <c r="BF312" s="17">
        <v>2.8723080051102001E-3</v>
      </c>
      <c r="BG312" s="17">
        <v>4.5930273983144001E-3</v>
      </c>
      <c r="BH312" s="17"/>
      <c r="BI312" s="17">
        <v>9.5298726750558203E-3</v>
      </c>
      <c r="BJ312" s="17">
        <v>3.21521913688256E-3</v>
      </c>
      <c r="BK312" s="17">
        <v>2.6094783800897502E-3</v>
      </c>
      <c r="BL312" s="17">
        <v>0</v>
      </c>
    </row>
    <row r="313" spans="2:64" x14ac:dyDescent="0.25">
      <c r="B313" t="s">
        <v>241</v>
      </c>
      <c r="C313" s="17">
        <v>0.94981947817649404</v>
      </c>
      <c r="D313" s="17">
        <v>0.946742037418561</v>
      </c>
      <c r="E313" s="17">
        <v>0.93458104919642104</v>
      </c>
      <c r="F313" s="17">
        <v>0.96266401018997705</v>
      </c>
      <c r="G313" s="17">
        <v>0.96315506538321705</v>
      </c>
      <c r="H313" s="17">
        <v>0.89768837175083505</v>
      </c>
      <c r="I313" s="17">
        <v>0.97718701325186197</v>
      </c>
      <c r="J313" s="17">
        <v>0.95807492174971198</v>
      </c>
      <c r="K313" s="17">
        <v>0.94012092902474498</v>
      </c>
      <c r="L313" s="17">
        <v>0.95220910850083995</v>
      </c>
      <c r="M313" s="17">
        <v>0.95063163205019496</v>
      </c>
      <c r="N313" s="17">
        <v>0.95466943463585996</v>
      </c>
      <c r="O313" s="17">
        <v>0.96543682078624704</v>
      </c>
      <c r="P313" s="17">
        <v>0.64803048213396297</v>
      </c>
      <c r="Q313" s="17"/>
      <c r="R313" s="17">
        <v>0.94015130221165399</v>
      </c>
      <c r="S313" s="17">
        <v>0.91980228665193997</v>
      </c>
      <c r="T313" s="17">
        <v>0.95132556422518399</v>
      </c>
      <c r="U313" s="17">
        <v>0.96408065087388595</v>
      </c>
      <c r="V313" s="17"/>
      <c r="W313" s="17">
        <v>0.933254589146713</v>
      </c>
      <c r="X313" s="17">
        <v>0.92864212594922901</v>
      </c>
      <c r="Y313" s="17">
        <v>0.93198134419843903</v>
      </c>
      <c r="Z313" s="17">
        <v>0.94531673242047498</v>
      </c>
      <c r="AA313" s="17">
        <v>0.89739174500539598</v>
      </c>
      <c r="AB313" s="17">
        <v>0.98415310648830401</v>
      </c>
      <c r="AC313" s="17">
        <v>0.92036415583461495</v>
      </c>
      <c r="AD313" s="17">
        <v>1</v>
      </c>
      <c r="AE313" s="17">
        <v>1</v>
      </c>
      <c r="AF313" s="17">
        <v>0.96356818209560402</v>
      </c>
      <c r="AG313" s="17"/>
      <c r="AH313" s="17">
        <v>0.93328891728233798</v>
      </c>
      <c r="AI313" s="17">
        <v>0.88591345287537004</v>
      </c>
      <c r="AJ313" s="17">
        <v>0.92121220688294503</v>
      </c>
      <c r="AK313" s="17">
        <v>0.94131974283904596</v>
      </c>
      <c r="AL313" s="17">
        <v>0.98016544215746604</v>
      </c>
      <c r="AM313" s="17">
        <v>0.96181971883742801</v>
      </c>
      <c r="AN313" s="17">
        <v>0.98027737389588898</v>
      </c>
      <c r="AO313" s="17"/>
      <c r="AP313" s="17">
        <v>0.95048839998122203</v>
      </c>
      <c r="AQ313" s="17">
        <v>0.94873419964549999</v>
      </c>
      <c r="AR313" s="17"/>
      <c r="AS313" s="17">
        <v>0.93426385252768296</v>
      </c>
      <c r="AT313" s="17">
        <v>0.98929575850159401</v>
      </c>
      <c r="AU313" s="17">
        <v>0.95154384739480102</v>
      </c>
      <c r="AV313" s="17"/>
      <c r="AW313" s="17">
        <v>0.95360595563220096</v>
      </c>
      <c r="AX313" s="17">
        <v>0.94923569063967395</v>
      </c>
      <c r="AY313" s="17"/>
      <c r="AZ313" s="17">
        <v>0.93113451843466899</v>
      </c>
      <c r="BA313" s="17">
        <v>0.95920810850585003</v>
      </c>
      <c r="BB313" s="17"/>
      <c r="BC313" s="17">
        <v>0.93703246495340597</v>
      </c>
      <c r="BD313" s="17">
        <v>0.96408065087388595</v>
      </c>
      <c r="BE313" s="17"/>
      <c r="BF313" s="17">
        <v>0.96209157149004798</v>
      </c>
      <c r="BG313" s="17">
        <v>0.94355468811836996</v>
      </c>
      <c r="BH313" s="17"/>
      <c r="BI313" s="17">
        <v>0.90206255540374103</v>
      </c>
      <c r="BJ313" s="17">
        <v>0.96145218775224095</v>
      </c>
      <c r="BK313" s="17">
        <v>0.95328533505042501</v>
      </c>
      <c r="BL313" s="17">
        <v>0.99408541641674797</v>
      </c>
    </row>
    <row r="314" spans="2:64" x14ac:dyDescent="0.25">
      <c r="B314" t="s">
        <v>242</v>
      </c>
      <c r="C314" s="17">
        <v>1.5771106087610901E-2</v>
      </c>
      <c r="D314" s="17">
        <v>2.05863947528819E-2</v>
      </c>
      <c r="E314" s="17">
        <v>0</v>
      </c>
      <c r="F314" s="17">
        <v>3.7335989810023E-2</v>
      </c>
      <c r="G314" s="17">
        <v>3.68449346167831E-2</v>
      </c>
      <c r="H314" s="17">
        <v>4.7887996560508898E-2</v>
      </c>
      <c r="I314" s="17">
        <v>1.04224030206789E-2</v>
      </c>
      <c r="J314" s="17">
        <v>1.9086548165213098E-2</v>
      </c>
      <c r="K314" s="17">
        <v>0</v>
      </c>
      <c r="L314" s="17">
        <v>0</v>
      </c>
      <c r="M314" s="17">
        <v>1.01868799773889E-2</v>
      </c>
      <c r="N314" s="17">
        <v>7.4790740741914399E-3</v>
      </c>
      <c r="O314" s="17">
        <v>1.15210597379176E-2</v>
      </c>
      <c r="P314" s="17">
        <v>0</v>
      </c>
      <c r="Q314" s="17"/>
      <c r="R314" s="17">
        <v>1.8829546129293401E-2</v>
      </c>
      <c r="S314" s="17">
        <v>2.4489244748620801E-2</v>
      </c>
      <c r="T314" s="17">
        <v>1.08837386462144E-2</v>
      </c>
      <c r="U314" s="17">
        <v>1.26908177410348E-2</v>
      </c>
      <c r="V314" s="17"/>
      <c r="W314" s="17">
        <v>4.0459608972978602E-2</v>
      </c>
      <c r="X314" s="17">
        <v>2.56947225230191E-2</v>
      </c>
      <c r="Y314" s="17">
        <v>0</v>
      </c>
      <c r="Z314" s="17">
        <v>1.49142024128415E-2</v>
      </c>
      <c r="AA314" s="17">
        <v>0</v>
      </c>
      <c r="AB314" s="17">
        <v>1.58468935116957E-2</v>
      </c>
      <c r="AC314" s="17">
        <v>1.4886883331178101E-2</v>
      </c>
      <c r="AD314" s="17">
        <v>0</v>
      </c>
      <c r="AE314" s="17">
        <v>0</v>
      </c>
      <c r="AF314" s="17">
        <v>1.25786803956654E-2</v>
      </c>
      <c r="AG314" s="17"/>
      <c r="AH314" s="17">
        <v>4.8988860086369497E-2</v>
      </c>
      <c r="AI314" s="17">
        <v>4.4984312986655103E-2</v>
      </c>
      <c r="AJ314" s="17">
        <v>3.8794109829638997E-2</v>
      </c>
      <c r="AK314" s="17">
        <v>6.9308014913684697E-3</v>
      </c>
      <c r="AL314" s="17">
        <v>0</v>
      </c>
      <c r="AM314" s="17">
        <v>4.9768322511301701E-3</v>
      </c>
      <c r="AN314" s="17">
        <v>9.0330241513036091E-3</v>
      </c>
      <c r="AO314" s="17"/>
      <c r="AP314" s="17">
        <v>1.5870177968532798E-2</v>
      </c>
      <c r="AQ314" s="17">
        <v>1.5610368936228299E-2</v>
      </c>
      <c r="AR314" s="17"/>
      <c r="AS314" s="17">
        <v>1.0242553568711401E-2</v>
      </c>
      <c r="AT314" s="17">
        <v>0</v>
      </c>
      <c r="AU314" s="17">
        <v>1.9268494285121701E-2</v>
      </c>
      <c r="AV314" s="17"/>
      <c r="AW314" s="17">
        <v>6.5069142468157804E-3</v>
      </c>
      <c r="AX314" s="17">
        <v>1.7199430908934301E-2</v>
      </c>
      <c r="AY314" s="17"/>
      <c r="AZ314" s="17">
        <v>2.27143061249887E-2</v>
      </c>
      <c r="BA314" s="17">
        <v>1.2282356882131199E-2</v>
      </c>
      <c r="BB314" s="17"/>
      <c r="BC314" s="17">
        <v>1.85329889042881E-2</v>
      </c>
      <c r="BD314" s="17">
        <v>1.26908177410348E-2</v>
      </c>
      <c r="BE314" s="17"/>
      <c r="BF314" s="17">
        <v>1.9017512123492501E-2</v>
      </c>
      <c r="BG314" s="17">
        <v>1.4113845851839699E-2</v>
      </c>
      <c r="BH314" s="17"/>
      <c r="BI314" s="17">
        <v>3.5769328150098E-2</v>
      </c>
      <c r="BJ314" s="17">
        <v>8.6059736897985406E-3</v>
      </c>
      <c r="BK314" s="17">
        <v>1.52007719192855E-2</v>
      </c>
      <c r="BL314" s="17">
        <v>0</v>
      </c>
    </row>
    <row r="315" spans="2:64" x14ac:dyDescent="0.25">
      <c r="B315" t="s">
        <v>185</v>
      </c>
      <c r="C315" s="17">
        <v>0.93404837208888303</v>
      </c>
      <c r="D315" s="17">
        <v>0.92615564266567896</v>
      </c>
      <c r="E315" s="17">
        <v>0.93458104919642104</v>
      </c>
      <c r="F315" s="17">
        <v>0.92532802037995399</v>
      </c>
      <c r="G315" s="17">
        <v>0.92631013076643398</v>
      </c>
      <c r="H315" s="17">
        <v>0.84980037519032603</v>
      </c>
      <c r="I315" s="17">
        <v>0.96676461023118299</v>
      </c>
      <c r="J315" s="17">
        <v>0.93898837358449905</v>
      </c>
      <c r="K315" s="17">
        <v>0.94012092902474498</v>
      </c>
      <c r="L315" s="17">
        <v>0.95220910850083995</v>
      </c>
      <c r="M315" s="17">
        <v>0.94044475207280598</v>
      </c>
      <c r="N315" s="17">
        <v>0.94719036056166805</v>
      </c>
      <c r="O315" s="17">
        <v>0.95391576104832998</v>
      </c>
      <c r="P315" s="17">
        <v>0.64803048213396297</v>
      </c>
      <c r="Q315" s="17"/>
      <c r="R315" s="17">
        <v>0.921321756082361</v>
      </c>
      <c r="S315" s="17">
        <v>0.89531304190331895</v>
      </c>
      <c r="T315" s="17">
        <v>0.94044182557896905</v>
      </c>
      <c r="U315" s="17">
        <v>0.95138983313285197</v>
      </c>
      <c r="V315" s="17"/>
      <c r="W315" s="17">
        <v>0.89279498017373504</v>
      </c>
      <c r="X315" s="17">
        <v>0.90294740342621005</v>
      </c>
      <c r="Y315" s="17">
        <v>0.93198134419843903</v>
      </c>
      <c r="Z315" s="17">
        <v>0.93040253000763296</v>
      </c>
      <c r="AA315" s="17">
        <v>0.89739174500539598</v>
      </c>
      <c r="AB315" s="17">
        <v>0.96830621297660802</v>
      </c>
      <c r="AC315" s="17">
        <v>0.90547727250343601</v>
      </c>
      <c r="AD315" s="17">
        <v>1</v>
      </c>
      <c r="AE315" s="17">
        <v>1</v>
      </c>
      <c r="AF315" s="17">
        <v>0.95098950169993901</v>
      </c>
      <c r="AG315" s="17"/>
      <c r="AH315" s="17">
        <v>0.88430005719596805</v>
      </c>
      <c r="AI315" s="17">
        <v>0.84092913988871498</v>
      </c>
      <c r="AJ315" s="17">
        <v>0.88241809705330598</v>
      </c>
      <c r="AK315" s="17">
        <v>0.93438894134767703</v>
      </c>
      <c r="AL315" s="17">
        <v>0.98016544215746604</v>
      </c>
      <c r="AM315" s="17">
        <v>0.95684288658629801</v>
      </c>
      <c r="AN315" s="17">
        <v>0.97124434974458596</v>
      </c>
      <c r="AO315" s="17"/>
      <c r="AP315" s="17">
        <v>0.93461822201268996</v>
      </c>
      <c r="AQ315" s="17">
        <v>0.93312383070927196</v>
      </c>
      <c r="AR315" s="17"/>
      <c r="AS315" s="17">
        <v>0.924021298958972</v>
      </c>
      <c r="AT315" s="17">
        <v>0.98929575850159401</v>
      </c>
      <c r="AU315" s="17">
        <v>0.93227535310967902</v>
      </c>
      <c r="AV315" s="17"/>
      <c r="AW315" s="17">
        <v>0.94709904138538503</v>
      </c>
      <c r="AX315" s="17">
        <v>0.93203625973074</v>
      </c>
      <c r="AY315" s="17"/>
      <c r="AZ315" s="17">
        <v>0.90842021230968095</v>
      </c>
      <c r="BA315" s="17">
        <v>0.94692575162371895</v>
      </c>
      <c r="BB315" s="17"/>
      <c r="BC315" s="17">
        <v>0.91849947604911797</v>
      </c>
      <c r="BD315" s="17">
        <v>0.95138983313285197</v>
      </c>
      <c r="BE315" s="17"/>
      <c r="BF315" s="17">
        <v>0.94307405936655497</v>
      </c>
      <c r="BG315" s="17">
        <v>0.92944084226653001</v>
      </c>
      <c r="BH315" s="17"/>
      <c r="BI315" s="17">
        <v>0.86629322725364299</v>
      </c>
      <c r="BJ315" s="17">
        <v>0.95284621406244296</v>
      </c>
      <c r="BK315" s="17">
        <v>0.93808456313113897</v>
      </c>
      <c r="BL315" s="17">
        <v>0.99408541641674797</v>
      </c>
    </row>
    <row r="316" spans="2:64" x14ac:dyDescent="0.25">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row>
    <row r="317" spans="2:64" x14ac:dyDescent="0.25">
      <c r="B317" s="6" t="s">
        <v>247</v>
      </c>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row>
    <row r="318" spans="2:64" x14ac:dyDescent="0.25">
      <c r="B318" s="24" t="s">
        <v>82</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row>
    <row r="319" spans="2:64" x14ac:dyDescent="0.25">
      <c r="B319" t="s">
        <v>236</v>
      </c>
      <c r="C319" s="17">
        <v>0.583385128873943</v>
      </c>
      <c r="D319" s="17">
        <v>0.57547071550408702</v>
      </c>
      <c r="E319" s="17">
        <v>0.44228845972527497</v>
      </c>
      <c r="F319" s="17">
        <v>0.60717349015000899</v>
      </c>
      <c r="G319" s="17">
        <v>0.64422923729387505</v>
      </c>
      <c r="H319" s="17">
        <v>0.58073629966979201</v>
      </c>
      <c r="I319" s="17">
        <v>0.68293033680620496</v>
      </c>
      <c r="J319" s="17">
        <v>0.47528547895499501</v>
      </c>
      <c r="K319" s="17">
        <v>0.58030437884868202</v>
      </c>
      <c r="L319" s="17">
        <v>0.52429695542668997</v>
      </c>
      <c r="M319" s="17">
        <v>0.58804577257373003</v>
      </c>
      <c r="N319" s="17">
        <v>0.62873616754642403</v>
      </c>
      <c r="O319" s="17">
        <v>0.59319560942948502</v>
      </c>
      <c r="P319" s="17">
        <v>0.35196951786603697</v>
      </c>
      <c r="Q319" s="17"/>
      <c r="R319" s="17">
        <v>0.59507681351686204</v>
      </c>
      <c r="S319" s="17">
        <v>0.50698573828234905</v>
      </c>
      <c r="T319" s="17">
        <v>0.54330649205477199</v>
      </c>
      <c r="U319" s="17">
        <v>0.61227606165723503</v>
      </c>
      <c r="V319" s="17"/>
      <c r="W319" s="17">
        <v>0.60983474529076998</v>
      </c>
      <c r="X319" s="17">
        <v>0.57628526520797796</v>
      </c>
      <c r="Y319" s="17">
        <v>0.60675590556380099</v>
      </c>
      <c r="Z319" s="17">
        <v>0.49687506588656599</v>
      </c>
      <c r="AA319" s="17">
        <v>0.47526936337633702</v>
      </c>
      <c r="AB319" s="17">
        <v>0.58660384417457101</v>
      </c>
      <c r="AC319" s="17">
        <v>0.60663907322700805</v>
      </c>
      <c r="AD319" s="17">
        <v>0.61084599864823796</v>
      </c>
      <c r="AE319" s="17">
        <v>0.65902516930808597</v>
      </c>
      <c r="AF319" s="17">
        <v>0.62310615176117901</v>
      </c>
      <c r="AG319" s="17"/>
      <c r="AH319" s="17">
        <v>0.60127989431696405</v>
      </c>
      <c r="AI319" s="17">
        <v>0.60916104281532202</v>
      </c>
      <c r="AJ319" s="17">
        <v>0.63290739551588204</v>
      </c>
      <c r="AK319" s="17">
        <v>0.56298585141011204</v>
      </c>
      <c r="AL319" s="17">
        <v>0.55843255245895995</v>
      </c>
      <c r="AM319" s="17">
        <v>0.60542388300425998</v>
      </c>
      <c r="AN319" s="17">
        <v>0.59029183362952098</v>
      </c>
      <c r="AO319" s="17"/>
      <c r="AP319" s="17">
        <v>0.60101339872425796</v>
      </c>
      <c r="AQ319" s="17">
        <v>0.55478450220593301</v>
      </c>
      <c r="AR319" s="17"/>
      <c r="AS319" s="17">
        <v>0.54703439198442605</v>
      </c>
      <c r="AT319" s="17">
        <v>0.69486909428052801</v>
      </c>
      <c r="AU319" s="17">
        <v>0.61864582971237403</v>
      </c>
      <c r="AV319" s="17"/>
      <c r="AW319" s="17">
        <v>0.57392961855497904</v>
      </c>
      <c r="AX319" s="17">
        <v>0.58484295059427704</v>
      </c>
      <c r="AY319" s="17"/>
      <c r="AZ319" s="17">
        <v>0.55674112208392201</v>
      </c>
      <c r="BA319" s="17">
        <v>0.59677294098061895</v>
      </c>
      <c r="BB319" s="17"/>
      <c r="BC319" s="17">
        <v>0.55748061545374805</v>
      </c>
      <c r="BD319" s="17">
        <v>0.61227606165723503</v>
      </c>
      <c r="BE319" s="17"/>
      <c r="BF319" s="17">
        <v>0.64116183572388796</v>
      </c>
      <c r="BG319" s="17">
        <v>0.553890654751509</v>
      </c>
      <c r="BH319" s="17"/>
      <c r="BI319" s="17">
        <v>0.50600622806487205</v>
      </c>
      <c r="BJ319" s="17">
        <v>0.58888969492681897</v>
      </c>
      <c r="BK319" s="17">
        <v>0.61648921300348603</v>
      </c>
      <c r="BL319" s="17">
        <v>0.62891666129504598</v>
      </c>
    </row>
    <row r="320" spans="2:64" x14ac:dyDescent="0.25">
      <c r="B320" t="s">
        <v>237</v>
      </c>
      <c r="C320" s="17">
        <v>0.29566399616006001</v>
      </c>
      <c r="D320" s="17">
        <v>0.33166933950681998</v>
      </c>
      <c r="E320" s="17">
        <v>0.38909576983928901</v>
      </c>
      <c r="F320" s="17">
        <v>0.23368215400191999</v>
      </c>
      <c r="G320" s="17">
        <v>0.25110153002340702</v>
      </c>
      <c r="H320" s="17">
        <v>0.246760900877077</v>
      </c>
      <c r="I320" s="17">
        <v>0.26478349194647799</v>
      </c>
      <c r="J320" s="17">
        <v>0.46370289462950398</v>
      </c>
      <c r="K320" s="17">
        <v>0.27338706232937598</v>
      </c>
      <c r="L320" s="17">
        <v>0.37973262235028499</v>
      </c>
      <c r="M320" s="17">
        <v>0.20610637783340499</v>
      </c>
      <c r="N320" s="17">
        <v>0.26966471222516403</v>
      </c>
      <c r="O320" s="17">
        <v>0.24831642953330099</v>
      </c>
      <c r="P320" s="17">
        <v>0.296060964267926</v>
      </c>
      <c r="Q320" s="17"/>
      <c r="R320" s="17">
        <v>0.237584371312657</v>
      </c>
      <c r="S320" s="17">
        <v>0.33833183748606999</v>
      </c>
      <c r="T320" s="17">
        <v>0.32808530243502898</v>
      </c>
      <c r="U320" s="17">
        <v>0.30408752996388599</v>
      </c>
      <c r="V320" s="17"/>
      <c r="W320" s="17">
        <v>0.26972208104438</v>
      </c>
      <c r="X320" s="17">
        <v>0.25012871716958801</v>
      </c>
      <c r="Y320" s="17">
        <v>0.22278854885143601</v>
      </c>
      <c r="Z320" s="17">
        <v>0.41076678965197999</v>
      </c>
      <c r="AA320" s="17">
        <v>0.32137404700788302</v>
      </c>
      <c r="AB320" s="17">
        <v>0.29474773238551</v>
      </c>
      <c r="AC320" s="17">
        <v>0.31287562411608799</v>
      </c>
      <c r="AD320" s="17">
        <v>0.33111547609236502</v>
      </c>
      <c r="AE320" s="17">
        <v>0.30905430568710601</v>
      </c>
      <c r="AF320" s="17">
        <v>0.26844973803332201</v>
      </c>
      <c r="AG320" s="17"/>
      <c r="AH320" s="17">
        <v>0.238351635881067</v>
      </c>
      <c r="AI320" s="17">
        <v>0.32637653044862103</v>
      </c>
      <c r="AJ320" s="17">
        <v>0.26810449066233399</v>
      </c>
      <c r="AK320" s="17">
        <v>0.27239792862968698</v>
      </c>
      <c r="AL320" s="17">
        <v>0.34935864406835498</v>
      </c>
      <c r="AM320" s="17">
        <v>0.31758960585053603</v>
      </c>
      <c r="AN320" s="17">
        <v>0.30238097789156798</v>
      </c>
      <c r="AO320" s="17"/>
      <c r="AP320" s="17">
        <v>0.317653705233091</v>
      </c>
      <c r="AQ320" s="17">
        <v>0.25998724143164897</v>
      </c>
      <c r="AR320" s="17"/>
      <c r="AS320" s="17">
        <v>0.34837588851391899</v>
      </c>
      <c r="AT320" s="17">
        <v>0.24891951699574599</v>
      </c>
      <c r="AU320" s="17">
        <v>0.32033044736792499</v>
      </c>
      <c r="AV320" s="17"/>
      <c r="AW320" s="17">
        <v>0.33395110823156299</v>
      </c>
      <c r="AX320" s="17">
        <v>0.28976100608296401</v>
      </c>
      <c r="AY320" s="17"/>
      <c r="AZ320" s="17">
        <v>0.316047854435064</v>
      </c>
      <c r="BA320" s="17">
        <v>0.28542172041131297</v>
      </c>
      <c r="BB320" s="17"/>
      <c r="BC320" s="17">
        <v>0.28811119244467098</v>
      </c>
      <c r="BD320" s="17">
        <v>0.30408752996388599</v>
      </c>
      <c r="BE320" s="17"/>
      <c r="BF320" s="17">
        <v>0.28878005404006801</v>
      </c>
      <c r="BG320" s="17">
        <v>0.29917818490130699</v>
      </c>
      <c r="BH320" s="17"/>
      <c r="BI320" s="17">
        <v>0.285987635083222</v>
      </c>
      <c r="BJ320" s="17">
        <v>0.27212395136309597</v>
      </c>
      <c r="BK320" s="17">
        <v>0.299714336248397</v>
      </c>
      <c r="BL320" s="17">
        <v>0.34893217940878601</v>
      </c>
    </row>
    <row r="321" spans="2:64" x14ac:dyDescent="0.25">
      <c r="B321" t="s">
        <v>238</v>
      </c>
      <c r="C321" s="17">
        <v>7.2533999242678004E-2</v>
      </c>
      <c r="D321" s="17">
        <v>5.3984914745091601E-2</v>
      </c>
      <c r="E321" s="17">
        <v>2.98806992655649E-2</v>
      </c>
      <c r="F321" s="17">
        <v>0.12794203393197701</v>
      </c>
      <c r="G321" s="17">
        <v>3.0979363449151399E-2</v>
      </c>
      <c r="H321" s="17">
        <v>0.13371854079662901</v>
      </c>
      <c r="I321" s="17">
        <v>1.2390583727458699E-2</v>
      </c>
      <c r="J321" s="17">
        <v>4.1925078250287601E-2</v>
      </c>
      <c r="K321" s="17">
        <v>8.2202764110861998E-2</v>
      </c>
      <c r="L321" s="17">
        <v>5.7027469856914897E-2</v>
      </c>
      <c r="M321" s="17">
        <v>0.164789699716896</v>
      </c>
      <c r="N321" s="17">
        <v>6.0288713512522803E-2</v>
      </c>
      <c r="O321" s="17">
        <v>8.6666153375791199E-2</v>
      </c>
      <c r="P321" s="17">
        <v>0</v>
      </c>
      <c r="Q321" s="17"/>
      <c r="R321" s="17">
        <v>7.1241516260096893E-2</v>
      </c>
      <c r="S321" s="17">
        <v>0.119236603094922</v>
      </c>
      <c r="T321" s="17">
        <v>6.6588298711959995E-2</v>
      </c>
      <c r="U321" s="17">
        <v>5.9947776049728098E-2</v>
      </c>
      <c r="V321" s="17"/>
      <c r="W321" s="17">
        <v>5.7307523037515302E-2</v>
      </c>
      <c r="X321" s="17">
        <v>7.7846316969107807E-2</v>
      </c>
      <c r="Y321" s="17">
        <v>0.109190500795423</v>
      </c>
      <c r="Z321" s="17">
        <v>3.4143535672678797E-2</v>
      </c>
      <c r="AA321" s="17">
        <v>0.19150628437553599</v>
      </c>
      <c r="AB321" s="17">
        <v>4.8140956824920297E-2</v>
      </c>
      <c r="AC321" s="17">
        <v>6.79631244276791E-2</v>
      </c>
      <c r="AD321" s="17">
        <v>3.0060233391856799E-2</v>
      </c>
      <c r="AE321" s="17">
        <v>3.1920525004808097E-2</v>
      </c>
      <c r="AF321" s="17">
        <v>7.9050618806366907E-2</v>
      </c>
      <c r="AG321" s="17"/>
      <c r="AH321" s="17">
        <v>7.8340833878376301E-2</v>
      </c>
      <c r="AI321" s="17">
        <v>2.2487502263933298E-2</v>
      </c>
      <c r="AJ321" s="17">
        <v>5.8575032942447501E-2</v>
      </c>
      <c r="AK321" s="17">
        <v>9.3156090436659802E-2</v>
      </c>
      <c r="AL321" s="17">
        <v>7.7509285026711394E-2</v>
      </c>
      <c r="AM321" s="17">
        <v>3.8023628575098403E-2</v>
      </c>
      <c r="AN321" s="17">
        <v>6.1805201133642497E-2</v>
      </c>
      <c r="AO321" s="17"/>
      <c r="AP321" s="17">
        <v>5.9291855892606E-2</v>
      </c>
      <c r="AQ321" s="17">
        <v>9.4018444480672203E-2</v>
      </c>
      <c r="AR321" s="17"/>
      <c r="AS321" s="17">
        <v>7.7333827243842496E-2</v>
      </c>
      <c r="AT321" s="17">
        <v>5.08909121945968E-2</v>
      </c>
      <c r="AU321" s="17">
        <v>3.9759831961983599E-2</v>
      </c>
      <c r="AV321" s="17"/>
      <c r="AW321" s="17">
        <v>8.0139034691287594E-2</v>
      </c>
      <c r="AX321" s="17">
        <v>7.1361478089730798E-2</v>
      </c>
      <c r="AY321" s="17"/>
      <c r="AZ321" s="17">
        <v>8.1643444035560495E-2</v>
      </c>
      <c r="BA321" s="17">
        <v>6.7956777196295295E-2</v>
      </c>
      <c r="BB321" s="17"/>
      <c r="BC321" s="17">
        <v>8.3819200383704898E-2</v>
      </c>
      <c r="BD321" s="17">
        <v>5.9947776049728098E-2</v>
      </c>
      <c r="BE321" s="17"/>
      <c r="BF321" s="17">
        <v>4.4276689870110603E-2</v>
      </c>
      <c r="BG321" s="17">
        <v>8.6959094155466404E-2</v>
      </c>
      <c r="BH321" s="17"/>
      <c r="BI321" s="17">
        <v>9.4373057669876304E-2</v>
      </c>
      <c r="BJ321" s="17">
        <v>9.9001435448296204E-2</v>
      </c>
      <c r="BK321" s="17">
        <v>5.2413705630598301E-2</v>
      </c>
      <c r="BL321" s="17">
        <v>2.21511592961675E-2</v>
      </c>
    </row>
    <row r="322" spans="2:64" x14ac:dyDescent="0.25">
      <c r="B322" t="s">
        <v>239</v>
      </c>
      <c r="C322" s="17">
        <v>2.5238971537997899E-2</v>
      </c>
      <c r="D322" s="17">
        <v>2.71766269108593E-2</v>
      </c>
      <c r="E322" s="17">
        <v>6.7658568093843505E-2</v>
      </c>
      <c r="F322" s="17">
        <v>0</v>
      </c>
      <c r="G322" s="17">
        <v>3.68449346167831E-2</v>
      </c>
      <c r="H322" s="17">
        <v>9.4461760194561196E-3</v>
      </c>
      <c r="I322" s="17">
        <v>0</v>
      </c>
      <c r="J322" s="17">
        <v>0</v>
      </c>
      <c r="K322" s="17">
        <v>4.5328105791255902E-2</v>
      </c>
      <c r="L322" s="17">
        <v>3.8942952366109597E-2</v>
      </c>
      <c r="M322" s="17">
        <v>3.2489403561592703E-2</v>
      </c>
      <c r="N322" s="17">
        <v>2.87282837203462E-2</v>
      </c>
      <c r="O322" s="17">
        <v>2.12080112999854E-2</v>
      </c>
      <c r="P322" s="17">
        <v>0</v>
      </c>
      <c r="Q322" s="17"/>
      <c r="R322" s="17">
        <v>4.6422933674686397E-2</v>
      </c>
      <c r="S322" s="17">
        <v>9.1701402122256904E-3</v>
      </c>
      <c r="T322" s="17">
        <v>3.02300019447698E-2</v>
      </c>
      <c r="U322" s="17">
        <v>1.78151866494442E-2</v>
      </c>
      <c r="V322" s="17"/>
      <c r="W322" s="17">
        <v>1.9283755281910401E-2</v>
      </c>
      <c r="X322" s="17">
        <v>7.9590242965030006E-2</v>
      </c>
      <c r="Y322" s="17">
        <v>3.8610152115837702E-2</v>
      </c>
      <c r="Z322" s="17">
        <v>4.07271036611703E-2</v>
      </c>
      <c r="AA322" s="17">
        <v>0</v>
      </c>
      <c r="AB322" s="17">
        <v>3.0166347985885002E-2</v>
      </c>
      <c r="AC322" s="17">
        <v>1.25221782292244E-2</v>
      </c>
      <c r="AD322" s="17">
        <v>2.7978291867540601E-2</v>
      </c>
      <c r="AE322" s="17">
        <v>0</v>
      </c>
      <c r="AF322" s="17">
        <v>2.0767438992844701E-2</v>
      </c>
      <c r="AG322" s="17"/>
      <c r="AH322" s="17">
        <v>5.3397074610321699E-2</v>
      </c>
      <c r="AI322" s="17">
        <v>4.19749244721229E-2</v>
      </c>
      <c r="AJ322" s="17">
        <v>1.80746299353273E-2</v>
      </c>
      <c r="AK322" s="17">
        <v>2.5589443909592599E-2</v>
      </c>
      <c r="AL322" s="17">
        <v>9.6967747630079398E-3</v>
      </c>
      <c r="AM322" s="17">
        <v>1.54129444663299E-2</v>
      </c>
      <c r="AN322" s="17">
        <v>4.55219873452688E-2</v>
      </c>
      <c r="AO322" s="17"/>
      <c r="AP322" s="17">
        <v>1.4654216582705199E-2</v>
      </c>
      <c r="AQ322" s="17">
        <v>4.2411991205794898E-2</v>
      </c>
      <c r="AR322" s="17"/>
      <c r="AS322" s="17">
        <v>2.1476130827691099E-2</v>
      </c>
      <c r="AT322" s="17">
        <v>5.3204765291296101E-3</v>
      </c>
      <c r="AU322" s="17">
        <v>1.6060794851168299E-2</v>
      </c>
      <c r="AV322" s="17"/>
      <c r="AW322" s="17">
        <v>1.19802385221702E-2</v>
      </c>
      <c r="AX322" s="17">
        <v>2.7283162525323298E-2</v>
      </c>
      <c r="AY322" s="17"/>
      <c r="AZ322" s="17">
        <v>2.2835314855153901E-2</v>
      </c>
      <c r="BA322" s="17">
        <v>2.6446736732342699E-2</v>
      </c>
      <c r="BB322" s="17"/>
      <c r="BC322" s="17">
        <v>3.1895369125319699E-2</v>
      </c>
      <c r="BD322" s="17">
        <v>1.78151866494442E-2</v>
      </c>
      <c r="BE322" s="17"/>
      <c r="BF322" s="17">
        <v>1.1153358352638001E-2</v>
      </c>
      <c r="BG322" s="17">
        <v>3.2429546706520401E-2</v>
      </c>
      <c r="BH322" s="17"/>
      <c r="BI322" s="17">
        <v>4.4773364547253697E-2</v>
      </c>
      <c r="BJ322" s="17">
        <v>2.9157824916047799E-2</v>
      </c>
      <c r="BK322" s="17">
        <v>1.8864197730313399E-2</v>
      </c>
      <c r="BL322" s="17">
        <v>0</v>
      </c>
    </row>
    <row r="323" spans="2:64" x14ac:dyDescent="0.25">
      <c r="B323" t="s">
        <v>240</v>
      </c>
      <c r="C323" s="17">
        <v>1.5489123831671E-2</v>
      </c>
      <c r="D323" s="17">
        <v>7.3359444999281098E-3</v>
      </c>
      <c r="E323" s="17">
        <v>0</v>
      </c>
      <c r="F323" s="17">
        <v>0</v>
      </c>
      <c r="G323" s="17">
        <v>3.68449346167831E-2</v>
      </c>
      <c r="H323" s="17">
        <v>2.9338082637046198E-2</v>
      </c>
      <c r="I323" s="17">
        <v>1.04224030206789E-2</v>
      </c>
      <c r="J323" s="17">
        <v>1.9086548165213098E-2</v>
      </c>
      <c r="K323" s="17">
        <v>1.8777688919824301E-2</v>
      </c>
      <c r="L323" s="17">
        <v>0</v>
      </c>
      <c r="M323" s="17">
        <v>8.5687463143761904E-3</v>
      </c>
      <c r="N323" s="17">
        <v>1.25821229955438E-2</v>
      </c>
      <c r="O323" s="17">
        <v>5.0613796361437403E-2</v>
      </c>
      <c r="P323" s="17">
        <v>0</v>
      </c>
      <c r="Q323" s="17"/>
      <c r="R323" s="17">
        <v>2.3063986282385301E-2</v>
      </c>
      <c r="S323" s="17">
        <v>2.6275680924433002E-2</v>
      </c>
      <c r="T323" s="17">
        <v>3.1789904853469199E-2</v>
      </c>
      <c r="U323" s="17">
        <v>3.67723305484068E-3</v>
      </c>
      <c r="V323" s="17"/>
      <c r="W323" s="17">
        <v>1.7090011247058001E-2</v>
      </c>
      <c r="X323" s="17">
        <v>1.6149457688295999E-2</v>
      </c>
      <c r="Y323" s="17">
        <v>0</v>
      </c>
      <c r="Z323" s="17">
        <v>1.7487505127605101E-2</v>
      </c>
      <c r="AA323" s="17">
        <v>1.18503052402436E-2</v>
      </c>
      <c r="AB323" s="17">
        <v>4.0341118629113798E-2</v>
      </c>
      <c r="AC323" s="17">
        <v>0</v>
      </c>
      <c r="AD323" s="17">
        <v>0</v>
      </c>
      <c r="AE323" s="17">
        <v>0</v>
      </c>
      <c r="AF323" s="17">
        <v>3.9307742464401302E-3</v>
      </c>
      <c r="AG323" s="17"/>
      <c r="AH323" s="17">
        <v>1.9335692175521901E-2</v>
      </c>
      <c r="AI323" s="17">
        <v>0</v>
      </c>
      <c r="AJ323" s="17">
        <v>2.2338450944009301E-2</v>
      </c>
      <c r="AK323" s="17">
        <v>1.50840509655089E-2</v>
      </c>
      <c r="AL323" s="17">
        <v>5.0027436829649099E-3</v>
      </c>
      <c r="AM323" s="17">
        <v>2.3549938103774901E-2</v>
      </c>
      <c r="AN323" s="17">
        <v>0</v>
      </c>
      <c r="AO323" s="17"/>
      <c r="AP323" s="17">
        <v>5.7086250503338197E-3</v>
      </c>
      <c r="AQ323" s="17">
        <v>3.1357294482970102E-2</v>
      </c>
      <c r="AR323" s="17"/>
      <c r="AS323" s="17">
        <v>0</v>
      </c>
      <c r="AT323" s="17">
        <v>0</v>
      </c>
      <c r="AU323" s="17">
        <v>5.2030961065495903E-3</v>
      </c>
      <c r="AV323" s="17"/>
      <c r="AW323" s="17">
        <v>0</v>
      </c>
      <c r="AX323" s="17">
        <v>1.7877189667258101E-2</v>
      </c>
      <c r="AY323" s="17"/>
      <c r="AZ323" s="17">
        <v>1.6434797243787599E-2</v>
      </c>
      <c r="BA323" s="17">
        <v>1.5013951382742001E-2</v>
      </c>
      <c r="BB323" s="17"/>
      <c r="BC323" s="17">
        <v>2.60800343239494E-2</v>
      </c>
      <c r="BD323" s="17">
        <v>3.67723305484068E-3</v>
      </c>
      <c r="BE323" s="17"/>
      <c r="BF323" s="17">
        <v>1.46280620132953E-2</v>
      </c>
      <c r="BG323" s="17">
        <v>1.59286879208091E-2</v>
      </c>
      <c r="BH323" s="17"/>
      <c r="BI323" s="17">
        <v>3.5423310011019803E-2</v>
      </c>
      <c r="BJ323" s="17">
        <v>1.0827093345740601E-2</v>
      </c>
      <c r="BK323" s="17">
        <v>1.2518547387205099E-2</v>
      </c>
      <c r="BL323" s="17">
        <v>0</v>
      </c>
    </row>
    <row r="324" spans="2:64" x14ac:dyDescent="0.25">
      <c r="B324" t="s">
        <v>80</v>
      </c>
      <c r="C324" s="17">
        <v>7.6887803536504797E-3</v>
      </c>
      <c r="D324" s="17">
        <v>4.3624588332140998E-3</v>
      </c>
      <c r="E324" s="17">
        <v>7.1076503076027905E-2</v>
      </c>
      <c r="F324" s="17">
        <v>3.1202321916094799E-2</v>
      </c>
      <c r="G324" s="17">
        <v>0</v>
      </c>
      <c r="H324" s="17">
        <v>0</v>
      </c>
      <c r="I324" s="17">
        <v>2.9473184499179801E-2</v>
      </c>
      <c r="J324" s="17">
        <v>0</v>
      </c>
      <c r="K324" s="17">
        <v>0</v>
      </c>
      <c r="L324" s="17">
        <v>0</v>
      </c>
      <c r="M324" s="17">
        <v>0</v>
      </c>
      <c r="N324" s="17">
        <v>0</v>
      </c>
      <c r="O324" s="17">
        <v>0</v>
      </c>
      <c r="P324" s="17">
        <v>0.35196951786603697</v>
      </c>
      <c r="Q324" s="17"/>
      <c r="R324" s="17">
        <v>2.6610378953312901E-2</v>
      </c>
      <c r="S324" s="17">
        <v>0</v>
      </c>
      <c r="T324" s="17">
        <v>0</v>
      </c>
      <c r="U324" s="17">
        <v>2.1962126248659501E-3</v>
      </c>
      <c r="V324" s="17"/>
      <c r="W324" s="17">
        <v>2.67618840983667E-2</v>
      </c>
      <c r="X324" s="17">
        <v>0</v>
      </c>
      <c r="Y324" s="17">
        <v>2.2654892673502101E-2</v>
      </c>
      <c r="Z324" s="17">
        <v>0</v>
      </c>
      <c r="AA324" s="17">
        <v>0</v>
      </c>
      <c r="AB324" s="17">
        <v>0</v>
      </c>
      <c r="AC324" s="17">
        <v>0</v>
      </c>
      <c r="AD324" s="17">
        <v>0</v>
      </c>
      <c r="AE324" s="17">
        <v>0</v>
      </c>
      <c r="AF324" s="17">
        <v>4.6952781598466097E-3</v>
      </c>
      <c r="AG324" s="17"/>
      <c r="AH324" s="17">
        <v>9.2948691377484193E-3</v>
      </c>
      <c r="AI324" s="17">
        <v>0</v>
      </c>
      <c r="AJ324" s="17">
        <v>0</v>
      </c>
      <c r="AK324" s="17">
        <v>3.0786634648439701E-2</v>
      </c>
      <c r="AL324" s="17">
        <v>0</v>
      </c>
      <c r="AM324" s="17">
        <v>0</v>
      </c>
      <c r="AN324" s="17">
        <v>0</v>
      </c>
      <c r="AO324" s="17"/>
      <c r="AP324" s="17">
        <v>1.67819851700566E-3</v>
      </c>
      <c r="AQ324" s="17">
        <v>1.7440526192980602E-2</v>
      </c>
      <c r="AR324" s="17"/>
      <c r="AS324" s="17">
        <v>5.7797614301216098E-3</v>
      </c>
      <c r="AT324" s="17">
        <v>0</v>
      </c>
      <c r="AU324" s="17">
        <v>0</v>
      </c>
      <c r="AV324" s="17"/>
      <c r="AW324" s="17">
        <v>0</v>
      </c>
      <c r="AX324" s="17">
        <v>8.8742130404459701E-3</v>
      </c>
      <c r="AY324" s="17"/>
      <c r="AZ324" s="17">
        <v>6.2974673465120701E-3</v>
      </c>
      <c r="BA324" s="17">
        <v>8.3878732966878797E-3</v>
      </c>
      <c r="BB324" s="17"/>
      <c r="BC324" s="17">
        <v>1.26135882686068E-2</v>
      </c>
      <c r="BD324" s="17">
        <v>2.1962126248659501E-3</v>
      </c>
      <c r="BE324" s="17"/>
      <c r="BF324" s="17">
        <v>0</v>
      </c>
      <c r="BG324" s="17">
        <v>1.16138315643884E-2</v>
      </c>
      <c r="BH324" s="17"/>
      <c r="BI324" s="17">
        <v>3.3436404623756001E-2</v>
      </c>
      <c r="BJ324" s="17">
        <v>0</v>
      </c>
      <c r="BK324" s="17">
        <v>0</v>
      </c>
      <c r="BL324" s="17">
        <v>0</v>
      </c>
    </row>
    <row r="325" spans="2:64" x14ac:dyDescent="0.25">
      <c r="B325" t="s">
        <v>241</v>
      </c>
      <c r="C325" s="17">
        <v>0.87904912503400301</v>
      </c>
      <c r="D325" s="17">
        <v>0.907140055010907</v>
      </c>
      <c r="E325" s="17">
        <v>0.83138422956456404</v>
      </c>
      <c r="F325" s="17">
        <v>0.84085564415192804</v>
      </c>
      <c r="G325" s="17">
        <v>0.89533076731728201</v>
      </c>
      <c r="H325" s="17">
        <v>0.82749720054686904</v>
      </c>
      <c r="I325" s="17">
        <v>0.94771382875268295</v>
      </c>
      <c r="J325" s="17">
        <v>0.93898837358449905</v>
      </c>
      <c r="K325" s="17">
        <v>0.85369144117805795</v>
      </c>
      <c r="L325" s="17">
        <v>0.90402957777697501</v>
      </c>
      <c r="M325" s="17">
        <v>0.79415215040713505</v>
      </c>
      <c r="N325" s="17">
        <v>0.898400879771587</v>
      </c>
      <c r="O325" s="17">
        <v>0.84151203896278604</v>
      </c>
      <c r="P325" s="17">
        <v>0.64803048213396297</v>
      </c>
      <c r="Q325" s="17"/>
      <c r="R325" s="17">
        <v>0.83266118482951801</v>
      </c>
      <c r="S325" s="17">
        <v>0.84531757576841904</v>
      </c>
      <c r="T325" s="17">
        <v>0.87139179448980097</v>
      </c>
      <c r="U325" s="17">
        <v>0.91636359162112102</v>
      </c>
      <c r="V325" s="17"/>
      <c r="W325" s="17">
        <v>0.87955682633514998</v>
      </c>
      <c r="X325" s="17">
        <v>0.82641398237756603</v>
      </c>
      <c r="Y325" s="17">
        <v>0.82954445441523705</v>
      </c>
      <c r="Z325" s="17">
        <v>0.90764185553854604</v>
      </c>
      <c r="AA325" s="17">
        <v>0.79664341038422004</v>
      </c>
      <c r="AB325" s="17">
        <v>0.88135157656008101</v>
      </c>
      <c r="AC325" s="17">
        <v>0.91951469734309699</v>
      </c>
      <c r="AD325" s="17">
        <v>0.94196147474060299</v>
      </c>
      <c r="AE325" s="17">
        <v>0.96807947499519198</v>
      </c>
      <c r="AF325" s="17">
        <v>0.89155588979450195</v>
      </c>
      <c r="AG325" s="17"/>
      <c r="AH325" s="17">
        <v>0.83963153019803205</v>
      </c>
      <c r="AI325" s="17">
        <v>0.93553757326394404</v>
      </c>
      <c r="AJ325" s="17">
        <v>0.90101188617821604</v>
      </c>
      <c r="AK325" s="17">
        <v>0.83538378003979896</v>
      </c>
      <c r="AL325" s="17">
        <v>0.90779119652731599</v>
      </c>
      <c r="AM325" s="17">
        <v>0.92301348885479695</v>
      </c>
      <c r="AN325" s="17">
        <v>0.89267281152108802</v>
      </c>
      <c r="AO325" s="17"/>
      <c r="AP325" s="17">
        <v>0.91866710395734996</v>
      </c>
      <c r="AQ325" s="17">
        <v>0.81477174363758198</v>
      </c>
      <c r="AR325" s="17"/>
      <c r="AS325" s="17">
        <v>0.89541028049834503</v>
      </c>
      <c r="AT325" s="17">
        <v>0.943788611276274</v>
      </c>
      <c r="AU325" s="17">
        <v>0.93897627708029896</v>
      </c>
      <c r="AV325" s="17"/>
      <c r="AW325" s="17">
        <v>0.90788072678654197</v>
      </c>
      <c r="AX325" s="17">
        <v>0.874603956677242</v>
      </c>
      <c r="AY325" s="17"/>
      <c r="AZ325" s="17">
        <v>0.87278897651898601</v>
      </c>
      <c r="BA325" s="17">
        <v>0.88219466139193203</v>
      </c>
      <c r="BB325" s="17"/>
      <c r="BC325" s="17">
        <v>0.84559180789841903</v>
      </c>
      <c r="BD325" s="17">
        <v>0.91636359162112102</v>
      </c>
      <c r="BE325" s="17"/>
      <c r="BF325" s="17">
        <v>0.92994188976395598</v>
      </c>
      <c r="BG325" s="17">
        <v>0.85306883965281599</v>
      </c>
      <c r="BH325" s="17"/>
      <c r="BI325" s="17">
        <v>0.79199386314809395</v>
      </c>
      <c r="BJ325" s="17">
        <v>0.86101364628991495</v>
      </c>
      <c r="BK325" s="17">
        <v>0.91620354925188296</v>
      </c>
      <c r="BL325" s="17">
        <v>0.97784884070383304</v>
      </c>
    </row>
    <row r="326" spans="2:64" x14ac:dyDescent="0.25">
      <c r="B326" t="s">
        <v>242</v>
      </c>
      <c r="C326" s="17">
        <v>4.0728095369668899E-2</v>
      </c>
      <c r="D326" s="17">
        <v>3.4512571410787403E-2</v>
      </c>
      <c r="E326" s="17">
        <v>6.7658568093843505E-2</v>
      </c>
      <c r="F326" s="17">
        <v>0</v>
      </c>
      <c r="G326" s="17">
        <v>7.3689869233566199E-2</v>
      </c>
      <c r="H326" s="17">
        <v>3.8784258656502299E-2</v>
      </c>
      <c r="I326" s="17">
        <v>1.04224030206789E-2</v>
      </c>
      <c r="J326" s="17">
        <v>1.9086548165213098E-2</v>
      </c>
      <c r="K326" s="17">
        <v>6.4105794711080202E-2</v>
      </c>
      <c r="L326" s="17">
        <v>3.8942952366109597E-2</v>
      </c>
      <c r="M326" s="17">
        <v>4.1058149875968897E-2</v>
      </c>
      <c r="N326" s="17">
        <v>4.1310406715890001E-2</v>
      </c>
      <c r="O326" s="17">
        <v>7.1821807661422696E-2</v>
      </c>
      <c r="P326" s="17">
        <v>0</v>
      </c>
      <c r="Q326" s="17"/>
      <c r="R326" s="17">
        <v>6.9486919957071694E-2</v>
      </c>
      <c r="S326" s="17">
        <v>3.5445821136658701E-2</v>
      </c>
      <c r="T326" s="17">
        <v>6.2019906798239002E-2</v>
      </c>
      <c r="U326" s="17">
        <v>2.14924197042849E-2</v>
      </c>
      <c r="V326" s="17"/>
      <c r="W326" s="17">
        <v>3.6373766528968399E-2</v>
      </c>
      <c r="X326" s="17">
        <v>9.5739700653326001E-2</v>
      </c>
      <c r="Y326" s="17">
        <v>3.8610152115837702E-2</v>
      </c>
      <c r="Z326" s="17">
        <v>5.82146087887754E-2</v>
      </c>
      <c r="AA326" s="17">
        <v>1.18503052402436E-2</v>
      </c>
      <c r="AB326" s="17">
        <v>7.0507466614998807E-2</v>
      </c>
      <c r="AC326" s="17">
        <v>1.25221782292244E-2</v>
      </c>
      <c r="AD326" s="17">
        <v>2.7978291867540601E-2</v>
      </c>
      <c r="AE326" s="17">
        <v>0</v>
      </c>
      <c r="AF326" s="17">
        <v>2.46982132392848E-2</v>
      </c>
      <c r="AG326" s="17"/>
      <c r="AH326" s="17">
        <v>7.2732766785843603E-2</v>
      </c>
      <c r="AI326" s="17">
        <v>4.19749244721229E-2</v>
      </c>
      <c r="AJ326" s="17">
        <v>4.0413080879336601E-2</v>
      </c>
      <c r="AK326" s="17">
        <v>4.0673494875101503E-2</v>
      </c>
      <c r="AL326" s="17">
        <v>1.4699518445972899E-2</v>
      </c>
      <c r="AM326" s="17">
        <v>3.8962882570104801E-2</v>
      </c>
      <c r="AN326" s="17">
        <v>4.55219873452688E-2</v>
      </c>
      <c r="AO326" s="17"/>
      <c r="AP326" s="17">
        <v>2.0362841633038999E-2</v>
      </c>
      <c r="AQ326" s="17">
        <v>7.3769285688764993E-2</v>
      </c>
      <c r="AR326" s="17"/>
      <c r="AS326" s="17">
        <v>2.1476130827691099E-2</v>
      </c>
      <c r="AT326" s="17">
        <v>5.3204765291296101E-3</v>
      </c>
      <c r="AU326" s="17">
        <v>2.1263890957717899E-2</v>
      </c>
      <c r="AV326" s="17"/>
      <c r="AW326" s="17">
        <v>1.19802385221702E-2</v>
      </c>
      <c r="AX326" s="17">
        <v>4.5160352192581299E-2</v>
      </c>
      <c r="AY326" s="17"/>
      <c r="AZ326" s="17">
        <v>3.9270112098941497E-2</v>
      </c>
      <c r="BA326" s="17">
        <v>4.1460688115084597E-2</v>
      </c>
      <c r="BB326" s="17"/>
      <c r="BC326" s="17">
        <v>5.7975403449269103E-2</v>
      </c>
      <c r="BD326" s="17">
        <v>2.14924197042849E-2</v>
      </c>
      <c r="BE326" s="17"/>
      <c r="BF326" s="17">
        <v>2.57814203659333E-2</v>
      </c>
      <c r="BG326" s="17">
        <v>4.8358234627329501E-2</v>
      </c>
      <c r="BH326" s="17"/>
      <c r="BI326" s="17">
        <v>8.0196674558273603E-2</v>
      </c>
      <c r="BJ326" s="17">
        <v>3.9984918261788398E-2</v>
      </c>
      <c r="BK326" s="17">
        <v>3.1382745117518498E-2</v>
      </c>
      <c r="BL326" s="17">
        <v>0</v>
      </c>
    </row>
    <row r="327" spans="2:64" x14ac:dyDescent="0.25">
      <c r="B327" t="s">
        <v>185</v>
      </c>
      <c r="C327" s="17">
        <v>0.83832102966433397</v>
      </c>
      <c r="D327" s="17">
        <v>0.87262748360011899</v>
      </c>
      <c r="E327" s="17">
        <v>0.76372566147071996</v>
      </c>
      <c r="F327" s="17">
        <v>0.84085564415192804</v>
      </c>
      <c r="G327" s="17">
        <v>0.82164089808371599</v>
      </c>
      <c r="H327" s="17">
        <v>0.788712941890367</v>
      </c>
      <c r="I327" s="17">
        <v>0.93729142573200397</v>
      </c>
      <c r="J327" s="17">
        <v>0.919901825419286</v>
      </c>
      <c r="K327" s="17">
        <v>0.78958564646697804</v>
      </c>
      <c r="L327" s="17">
        <v>0.86508662541086601</v>
      </c>
      <c r="M327" s="17">
        <v>0.75309400053116604</v>
      </c>
      <c r="N327" s="17">
        <v>0.85709047305569697</v>
      </c>
      <c r="O327" s="17">
        <v>0.76969023130136305</v>
      </c>
      <c r="P327" s="17">
        <v>0.64803048213396297</v>
      </c>
      <c r="Q327" s="17"/>
      <c r="R327" s="17">
        <v>0.76317426487244699</v>
      </c>
      <c r="S327" s="17">
        <v>0.80987175463175998</v>
      </c>
      <c r="T327" s="17">
        <v>0.80937188769156199</v>
      </c>
      <c r="U327" s="17">
        <v>0.89487117191683596</v>
      </c>
      <c r="V327" s="17"/>
      <c r="W327" s="17">
        <v>0.84318305980618102</v>
      </c>
      <c r="X327" s="17">
        <v>0.73067428172423998</v>
      </c>
      <c r="Y327" s="17">
        <v>0.79093430229939898</v>
      </c>
      <c r="Z327" s="17">
        <v>0.84942724674977099</v>
      </c>
      <c r="AA327" s="17">
        <v>0.78479310514397704</v>
      </c>
      <c r="AB327" s="17">
        <v>0.81084410994508205</v>
      </c>
      <c r="AC327" s="17">
        <v>0.90699251911387202</v>
      </c>
      <c r="AD327" s="17">
        <v>0.91398318287306202</v>
      </c>
      <c r="AE327" s="17">
        <v>0.96807947499519198</v>
      </c>
      <c r="AF327" s="17">
        <v>0.86685767655521695</v>
      </c>
      <c r="AG327" s="17"/>
      <c r="AH327" s="17">
        <v>0.76689876341218799</v>
      </c>
      <c r="AI327" s="17">
        <v>0.89356264879182101</v>
      </c>
      <c r="AJ327" s="17">
        <v>0.860598805298879</v>
      </c>
      <c r="AK327" s="17">
        <v>0.79471028516469699</v>
      </c>
      <c r="AL327" s="17">
        <v>0.89309167808134304</v>
      </c>
      <c r="AM327" s="17">
        <v>0.88405060628469201</v>
      </c>
      <c r="AN327" s="17">
        <v>0.84715082417581999</v>
      </c>
      <c r="AO327" s="17"/>
      <c r="AP327" s="17">
        <v>0.89830426232431104</v>
      </c>
      <c r="AQ327" s="17">
        <v>0.74100245794881703</v>
      </c>
      <c r="AR327" s="17"/>
      <c r="AS327" s="17">
        <v>0.87393414967065397</v>
      </c>
      <c r="AT327" s="17">
        <v>0.93846813474714397</v>
      </c>
      <c r="AU327" s="17">
        <v>0.91771238612258099</v>
      </c>
      <c r="AV327" s="17"/>
      <c r="AW327" s="17">
        <v>0.89590048826437196</v>
      </c>
      <c r="AX327" s="17">
        <v>0.82944360448466103</v>
      </c>
      <c r="AY327" s="17"/>
      <c r="AZ327" s="17">
        <v>0.83351886442004497</v>
      </c>
      <c r="BA327" s="17">
        <v>0.84073397327684696</v>
      </c>
      <c r="BB327" s="17"/>
      <c r="BC327" s="17">
        <v>0.78761640444915004</v>
      </c>
      <c r="BD327" s="17">
        <v>0.89487117191683596</v>
      </c>
      <c r="BE327" s="17"/>
      <c r="BF327" s="17">
        <v>0.90416046939802297</v>
      </c>
      <c r="BG327" s="17">
        <v>0.80471060502548597</v>
      </c>
      <c r="BH327" s="17"/>
      <c r="BI327" s="17">
        <v>0.71179718858982099</v>
      </c>
      <c r="BJ327" s="17">
        <v>0.82102872802812699</v>
      </c>
      <c r="BK327" s="17">
        <v>0.88482080413436504</v>
      </c>
      <c r="BL327" s="17">
        <v>0.97784884070383304</v>
      </c>
    </row>
    <row r="328" spans="2:64" x14ac:dyDescent="0.25">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row>
    <row r="329" spans="2:64" x14ac:dyDescent="0.25">
      <c r="B329" s="6" t="s">
        <v>248</v>
      </c>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row>
    <row r="330" spans="2:64" x14ac:dyDescent="0.25">
      <c r="B330" s="24" t="s">
        <v>82</v>
      </c>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row>
    <row r="331" spans="2:64" x14ac:dyDescent="0.25">
      <c r="B331" t="s">
        <v>236</v>
      </c>
      <c r="C331" s="17">
        <v>0.53345646960933002</v>
      </c>
      <c r="D331" s="17">
        <v>0.51811585213626699</v>
      </c>
      <c r="E331" s="17">
        <v>0.41806531273215902</v>
      </c>
      <c r="F331" s="17">
        <v>0.61827444708102597</v>
      </c>
      <c r="G331" s="17">
        <v>0.59211233654195805</v>
      </c>
      <c r="H331" s="17">
        <v>0.52261785299123598</v>
      </c>
      <c r="I331" s="17">
        <v>0.63206147541483804</v>
      </c>
      <c r="J331" s="17">
        <v>0.37467380174780601</v>
      </c>
      <c r="K331" s="17">
        <v>0.53310347363128796</v>
      </c>
      <c r="L331" s="17">
        <v>0.49790654650221999</v>
      </c>
      <c r="M331" s="17">
        <v>0.52832216147498201</v>
      </c>
      <c r="N331" s="17">
        <v>0.60394268484116098</v>
      </c>
      <c r="O331" s="17">
        <v>0.50763750812170105</v>
      </c>
      <c r="P331" s="17">
        <v>0.64803048213396297</v>
      </c>
      <c r="Q331" s="17"/>
      <c r="R331" s="17">
        <v>0.58314421163583796</v>
      </c>
      <c r="S331" s="17">
        <v>0.45456738368476501</v>
      </c>
      <c r="T331" s="17">
        <v>0.44858551900656901</v>
      </c>
      <c r="U331" s="17">
        <v>0.55507250772046102</v>
      </c>
      <c r="V331" s="17"/>
      <c r="W331" s="17">
        <v>0.542287186586768</v>
      </c>
      <c r="X331" s="17">
        <v>0.52673390617833005</v>
      </c>
      <c r="Y331" s="17">
        <v>0.59350291635263797</v>
      </c>
      <c r="Z331" s="17">
        <v>0.50819090104979903</v>
      </c>
      <c r="AA331" s="17">
        <v>0.49524846911910098</v>
      </c>
      <c r="AB331" s="17">
        <v>0.59871211581383299</v>
      </c>
      <c r="AC331" s="17">
        <v>0.51184222324514494</v>
      </c>
      <c r="AD331" s="17">
        <v>0.48343010683353299</v>
      </c>
      <c r="AE331" s="17">
        <v>0.611030272678728</v>
      </c>
      <c r="AF331" s="17">
        <v>0.55199905494550505</v>
      </c>
      <c r="AG331" s="17"/>
      <c r="AH331" s="17">
        <v>0.58252101875328299</v>
      </c>
      <c r="AI331" s="17">
        <v>0.64408106211525396</v>
      </c>
      <c r="AJ331" s="17">
        <v>0.54801778232526599</v>
      </c>
      <c r="AK331" s="17">
        <v>0.48648970498799599</v>
      </c>
      <c r="AL331" s="17">
        <v>0.50838620689911895</v>
      </c>
      <c r="AM331" s="17">
        <v>0.56942293694617496</v>
      </c>
      <c r="AN331" s="17">
        <v>0.56503754816542895</v>
      </c>
      <c r="AO331" s="17"/>
      <c r="AP331" s="17">
        <v>0.54766773928927903</v>
      </c>
      <c r="AQ331" s="17">
        <v>0.51039968513496603</v>
      </c>
      <c r="AR331" s="17"/>
      <c r="AS331" s="17">
        <v>0.52885319258989205</v>
      </c>
      <c r="AT331" s="17">
        <v>0.64267568794478003</v>
      </c>
      <c r="AU331" s="17">
        <v>0.53151205073866303</v>
      </c>
      <c r="AV331" s="17"/>
      <c r="AW331" s="17">
        <v>0.58341747924120602</v>
      </c>
      <c r="AX331" s="17">
        <v>0.52575363363810701</v>
      </c>
      <c r="AY331" s="17"/>
      <c r="AZ331" s="17">
        <v>0.58138220076033897</v>
      </c>
      <c r="BA331" s="17">
        <v>0.50937523104857696</v>
      </c>
      <c r="BB331" s="17"/>
      <c r="BC331" s="17">
        <v>0.51407485415435705</v>
      </c>
      <c r="BD331" s="17">
        <v>0.55507250772046102</v>
      </c>
      <c r="BE331" s="17"/>
      <c r="BF331" s="17">
        <v>0.584543701928947</v>
      </c>
      <c r="BG331" s="17">
        <v>0.50737691032342103</v>
      </c>
      <c r="BH331" s="17"/>
      <c r="BI331" s="17">
        <v>0.49496297501137898</v>
      </c>
      <c r="BJ331" s="17">
        <v>0.51196284248437396</v>
      </c>
      <c r="BK331" s="17">
        <v>0.55572923149640296</v>
      </c>
      <c r="BL331" s="17">
        <v>0.59713686897444096</v>
      </c>
    </row>
    <row r="332" spans="2:64" x14ac:dyDescent="0.25">
      <c r="B332" t="s">
        <v>237</v>
      </c>
      <c r="C332" s="17">
        <v>0.253482314729919</v>
      </c>
      <c r="D332" s="17">
        <v>0.28260642030426902</v>
      </c>
      <c r="E332" s="17">
        <v>0.32367681903571</v>
      </c>
      <c r="F332" s="17">
        <v>0.17011113131289099</v>
      </c>
      <c r="G332" s="17">
        <v>0.27223906732617298</v>
      </c>
      <c r="H332" s="17">
        <v>0.30963115400651098</v>
      </c>
      <c r="I332" s="17">
        <v>0.23279125588968799</v>
      </c>
      <c r="J332" s="17">
        <v>0.34783873035762097</v>
      </c>
      <c r="K332" s="17">
        <v>0.22283974753269301</v>
      </c>
      <c r="L332" s="17">
        <v>0.250256577847076</v>
      </c>
      <c r="M332" s="17">
        <v>0.25959080128260198</v>
      </c>
      <c r="N332" s="17">
        <v>0.16627875567501099</v>
      </c>
      <c r="O332" s="17">
        <v>0.248747100062335</v>
      </c>
      <c r="P332" s="17">
        <v>0</v>
      </c>
      <c r="Q332" s="17"/>
      <c r="R332" s="17">
        <v>0.18613114742873099</v>
      </c>
      <c r="S332" s="17">
        <v>0.31560435354123501</v>
      </c>
      <c r="T332" s="17">
        <v>0.28542775838371798</v>
      </c>
      <c r="U332" s="17">
        <v>0.26074292934827398</v>
      </c>
      <c r="V332" s="17"/>
      <c r="W332" s="17">
        <v>0.25222564372536599</v>
      </c>
      <c r="X332" s="17">
        <v>0.22358283918171301</v>
      </c>
      <c r="Y332" s="17">
        <v>0.23326955706099001</v>
      </c>
      <c r="Z332" s="17">
        <v>0.241056635294329</v>
      </c>
      <c r="AA332" s="17">
        <v>0.221470000224574</v>
      </c>
      <c r="AB332" s="17">
        <v>0.28109724147807402</v>
      </c>
      <c r="AC332" s="17">
        <v>0.26600478157935198</v>
      </c>
      <c r="AD332" s="17">
        <v>0.36346982096247599</v>
      </c>
      <c r="AE332" s="17">
        <v>0.259305034708885</v>
      </c>
      <c r="AF332" s="17">
        <v>0.24334662893251299</v>
      </c>
      <c r="AG332" s="17"/>
      <c r="AH332" s="17">
        <v>0.19311889366107901</v>
      </c>
      <c r="AI332" s="17">
        <v>0.155106856072773</v>
      </c>
      <c r="AJ332" s="17">
        <v>0.26746818778760501</v>
      </c>
      <c r="AK332" s="17">
        <v>0.25521635857361602</v>
      </c>
      <c r="AL332" s="17">
        <v>0.31858098466629597</v>
      </c>
      <c r="AM332" s="17">
        <v>0.26923647071416301</v>
      </c>
      <c r="AN332" s="17">
        <v>0.23678735540104201</v>
      </c>
      <c r="AO332" s="17"/>
      <c r="AP332" s="17">
        <v>0.28226685692237302</v>
      </c>
      <c r="AQ332" s="17">
        <v>0.206781421673119</v>
      </c>
      <c r="AR332" s="17"/>
      <c r="AS332" s="17">
        <v>0.27448205037384799</v>
      </c>
      <c r="AT332" s="17">
        <v>0.252195187975016</v>
      </c>
      <c r="AU332" s="17">
        <v>0.29892678235990799</v>
      </c>
      <c r="AV332" s="17"/>
      <c r="AW332" s="17">
        <v>0.29325752663464999</v>
      </c>
      <c r="AX332" s="17">
        <v>0.24734989396259899</v>
      </c>
      <c r="AY332" s="17"/>
      <c r="AZ332" s="17">
        <v>0.26667056032543801</v>
      </c>
      <c r="BA332" s="17">
        <v>0.24685561794812499</v>
      </c>
      <c r="BB332" s="17"/>
      <c r="BC332" s="17">
        <v>0.24697222070731101</v>
      </c>
      <c r="BD332" s="17">
        <v>0.26074292934827398</v>
      </c>
      <c r="BE332" s="17"/>
      <c r="BF332" s="17">
        <v>0.25113619859242198</v>
      </c>
      <c r="BG332" s="17">
        <v>0.25467998530476299</v>
      </c>
      <c r="BH332" s="17"/>
      <c r="BI332" s="17">
        <v>0.20689626548526099</v>
      </c>
      <c r="BJ332" s="17">
        <v>0.22757006014220199</v>
      </c>
      <c r="BK332" s="17">
        <v>0.28421479836092101</v>
      </c>
      <c r="BL332" s="17">
        <v>0.30313506613455998</v>
      </c>
    </row>
    <row r="333" spans="2:64" x14ac:dyDescent="0.25">
      <c r="B333" t="s">
        <v>238</v>
      </c>
      <c r="C333" s="17">
        <v>0.103870256125428</v>
      </c>
      <c r="D333" s="17">
        <v>0.101636088414222</v>
      </c>
      <c r="E333" s="17">
        <v>5.97613985311298E-2</v>
      </c>
      <c r="F333" s="17">
        <v>0.105874301536141</v>
      </c>
      <c r="G333" s="17">
        <v>3.0979363449151399E-2</v>
      </c>
      <c r="H333" s="17">
        <v>9.3150453462857802E-2</v>
      </c>
      <c r="I333" s="17">
        <v>5.9984737930513801E-2</v>
      </c>
      <c r="J333" s="17">
        <v>0.149245162885911</v>
      </c>
      <c r="K333" s="17">
        <v>8.2202764110861998E-2</v>
      </c>
      <c r="L333" s="17">
        <v>0.126161059920298</v>
      </c>
      <c r="M333" s="17">
        <v>9.0478619551648196E-2</v>
      </c>
      <c r="N333" s="17">
        <v>0.1093062547621</v>
      </c>
      <c r="O333" s="17">
        <v>0.164802081826391</v>
      </c>
      <c r="P333" s="17">
        <v>0</v>
      </c>
      <c r="Q333" s="17"/>
      <c r="R333" s="17">
        <v>8.5372544713876605E-2</v>
      </c>
      <c r="S333" s="17">
        <v>0.14575778173029699</v>
      </c>
      <c r="T333" s="17">
        <v>0.11052974366122</v>
      </c>
      <c r="U333" s="17">
        <v>9.8529817506505801E-2</v>
      </c>
      <c r="V333" s="17"/>
      <c r="W333" s="17">
        <v>0.117797744083839</v>
      </c>
      <c r="X333" s="17">
        <v>9.6838552591969398E-2</v>
      </c>
      <c r="Y333" s="17">
        <v>3.8723562498384899E-2</v>
      </c>
      <c r="Z333" s="17">
        <v>0.14034645014882799</v>
      </c>
      <c r="AA333" s="17">
        <v>0.22157251009586101</v>
      </c>
      <c r="AB333" s="17">
        <v>5.86731953043391E-2</v>
      </c>
      <c r="AC333" s="17">
        <v>7.8065668126659896E-2</v>
      </c>
      <c r="AD333" s="17">
        <v>4.5300438739331698E-2</v>
      </c>
      <c r="AE333" s="17">
        <v>6.0065119227687903E-2</v>
      </c>
      <c r="AF333" s="17">
        <v>9.7090262165979005E-2</v>
      </c>
      <c r="AG333" s="17"/>
      <c r="AH333" s="17">
        <v>0.10831603254274</v>
      </c>
      <c r="AI333" s="17">
        <v>6.3329309455694593E-2</v>
      </c>
      <c r="AJ333" s="17">
        <v>9.2144496312511107E-2</v>
      </c>
      <c r="AK333" s="17">
        <v>0.13676511553547099</v>
      </c>
      <c r="AL333" s="17">
        <v>8.1622791903273498E-2</v>
      </c>
      <c r="AM333" s="17">
        <v>8.4844998348108602E-2</v>
      </c>
      <c r="AN333" s="17">
        <v>9.5891164868173201E-2</v>
      </c>
      <c r="AO333" s="17"/>
      <c r="AP333" s="17">
        <v>0.103159833735506</v>
      </c>
      <c r="AQ333" s="17">
        <v>0.105022866433942</v>
      </c>
      <c r="AR333" s="17"/>
      <c r="AS333" s="17">
        <v>0.103764863079481</v>
      </c>
      <c r="AT333" s="17">
        <v>6.0132000181610398E-2</v>
      </c>
      <c r="AU333" s="17">
        <v>0.112483993532979</v>
      </c>
      <c r="AV333" s="17"/>
      <c r="AW333" s="17">
        <v>8.65591095439113E-2</v>
      </c>
      <c r="AX333" s="17">
        <v>0.106539235867305</v>
      </c>
      <c r="AY333" s="17"/>
      <c r="AZ333" s="17">
        <v>8.8721208587962702E-2</v>
      </c>
      <c r="BA333" s="17">
        <v>0.111482196912901</v>
      </c>
      <c r="BB333" s="17"/>
      <c r="BC333" s="17">
        <v>0.108658660325156</v>
      </c>
      <c r="BD333" s="17">
        <v>9.8529817506505801E-2</v>
      </c>
      <c r="BE333" s="17"/>
      <c r="BF333" s="17">
        <v>9.6896748386622794E-2</v>
      </c>
      <c r="BG333" s="17">
        <v>0.107430167286148</v>
      </c>
      <c r="BH333" s="17"/>
      <c r="BI333" s="17">
        <v>0.13945764029338301</v>
      </c>
      <c r="BJ333" s="17">
        <v>0.12878422299773701</v>
      </c>
      <c r="BK333" s="17">
        <v>7.3976404202988094E-2</v>
      </c>
      <c r="BL333" s="17">
        <v>6.4042219844494E-2</v>
      </c>
    </row>
    <row r="334" spans="2:64" x14ac:dyDescent="0.25">
      <c r="B334" t="s">
        <v>239</v>
      </c>
      <c r="C334" s="17">
        <v>4.5009560008640398E-2</v>
      </c>
      <c r="D334" s="17">
        <v>5.1962077231251499E-2</v>
      </c>
      <c r="E334" s="17">
        <v>2.98806992655649E-2</v>
      </c>
      <c r="F334" s="17">
        <v>5.2470065758011601E-2</v>
      </c>
      <c r="G334" s="17">
        <v>3.68449346167831E-2</v>
      </c>
      <c r="H334" s="17">
        <v>2.7211815844328E-2</v>
      </c>
      <c r="I334" s="17">
        <v>3.5266943245101601E-2</v>
      </c>
      <c r="J334" s="17">
        <v>1.6048043475982599E-2</v>
      </c>
      <c r="K334" s="17">
        <v>2.2323693135606702E-2</v>
      </c>
      <c r="L334" s="17">
        <v>4.2256956448047701E-2</v>
      </c>
      <c r="M334" s="17">
        <v>7.3599655163435501E-2</v>
      </c>
      <c r="N334" s="17">
        <v>7.0266750895731797E-2</v>
      </c>
      <c r="O334" s="17">
        <v>2.30421194758351E-2</v>
      </c>
      <c r="P334" s="17">
        <v>0</v>
      </c>
      <c r="Q334" s="17"/>
      <c r="R334" s="17">
        <v>4.2238874667170599E-2</v>
      </c>
      <c r="S334" s="17">
        <v>5.0082236866353998E-2</v>
      </c>
      <c r="T334" s="17">
        <v>6.8046236941178506E-2</v>
      </c>
      <c r="U334" s="17">
        <v>3.86780781092569E-2</v>
      </c>
      <c r="V334" s="17"/>
      <c r="W334" s="17">
        <v>1.97997067928719E-2</v>
      </c>
      <c r="X334" s="17">
        <v>6.1643988266755899E-2</v>
      </c>
      <c r="Y334" s="17">
        <v>7.0309428543871594E-2</v>
      </c>
      <c r="Z334" s="17">
        <v>3.3574201922344303E-2</v>
      </c>
      <c r="AA334" s="17">
        <v>4.9917967355675601E-2</v>
      </c>
      <c r="AB334" s="17">
        <v>0</v>
      </c>
      <c r="AC334" s="17">
        <v>7.4072679717149301E-2</v>
      </c>
      <c r="AD334" s="17">
        <v>6.0182663407742601E-2</v>
      </c>
      <c r="AE334" s="17">
        <v>2.5528725479691299E-2</v>
      </c>
      <c r="AF334" s="17">
        <v>6.0542695708774699E-2</v>
      </c>
      <c r="AG334" s="17"/>
      <c r="AH334" s="17">
        <v>6.4026075587711007E-2</v>
      </c>
      <c r="AI334" s="17">
        <v>0.10801202319725001</v>
      </c>
      <c r="AJ334" s="17">
        <v>3.4501408244475798E-2</v>
      </c>
      <c r="AK334" s="17">
        <v>3.3257787086567098E-2</v>
      </c>
      <c r="AL334" s="17">
        <v>3.1722194050683702E-2</v>
      </c>
      <c r="AM334" s="17">
        <v>4.2423894989754497E-2</v>
      </c>
      <c r="AN334" s="17">
        <v>6.4399603822602305E-2</v>
      </c>
      <c r="AO334" s="17"/>
      <c r="AP334" s="17">
        <v>4.14299066808934E-2</v>
      </c>
      <c r="AQ334" s="17">
        <v>5.0817295498119697E-2</v>
      </c>
      <c r="AR334" s="17"/>
      <c r="AS334" s="17">
        <v>5.4076315066513198E-2</v>
      </c>
      <c r="AT334" s="17">
        <v>3.1616287311567702E-2</v>
      </c>
      <c r="AU334" s="17">
        <v>3.8892236636994003E-2</v>
      </c>
      <c r="AV334" s="17"/>
      <c r="AW334" s="17">
        <v>3.6765884580233603E-2</v>
      </c>
      <c r="AX334" s="17">
        <v>4.6280544724379702E-2</v>
      </c>
      <c r="AY334" s="17"/>
      <c r="AZ334" s="17">
        <v>2.5757736625511399E-2</v>
      </c>
      <c r="BA334" s="17">
        <v>5.4683022269608798E-2</v>
      </c>
      <c r="BB334" s="17"/>
      <c r="BC334" s="17">
        <v>5.0686564592139098E-2</v>
      </c>
      <c r="BD334" s="17">
        <v>3.86780781092569E-2</v>
      </c>
      <c r="BE334" s="17"/>
      <c r="BF334" s="17">
        <v>3.3424387509573598E-2</v>
      </c>
      <c r="BG334" s="17">
        <v>5.09236833484338E-2</v>
      </c>
      <c r="BH334" s="17"/>
      <c r="BI334" s="17">
        <v>4.7590269044626099E-2</v>
      </c>
      <c r="BJ334" s="17">
        <v>4.4618991240468198E-2</v>
      </c>
      <c r="BK334" s="17">
        <v>5.7933811240177699E-2</v>
      </c>
      <c r="BL334" s="17">
        <v>1.25921355848851E-2</v>
      </c>
    </row>
    <row r="335" spans="2:64" x14ac:dyDescent="0.25">
      <c r="B335" t="s">
        <v>240</v>
      </c>
      <c r="C335" s="17">
        <v>4.5729189341116902E-2</v>
      </c>
      <c r="D335" s="17">
        <v>4.0459542744215399E-2</v>
      </c>
      <c r="E335" s="17">
        <v>0.107943215531612</v>
      </c>
      <c r="F335" s="17">
        <v>2.20677323958362E-2</v>
      </c>
      <c r="G335" s="17">
        <v>6.7824298065934499E-2</v>
      </c>
      <c r="H335" s="17">
        <v>4.7388723695066998E-2</v>
      </c>
      <c r="I335" s="17">
        <v>1.4736592249589901E-2</v>
      </c>
      <c r="J335" s="17">
        <v>8.9355731447604503E-2</v>
      </c>
      <c r="K335" s="17">
        <v>4.8874110007038299E-2</v>
      </c>
      <c r="L335" s="17">
        <v>5.0342658183544699E-2</v>
      </c>
      <c r="M335" s="17">
        <v>3.58931189205174E-2</v>
      </c>
      <c r="N335" s="17">
        <v>3.5247405677613697E-2</v>
      </c>
      <c r="O335" s="17">
        <v>5.5771190513738002E-2</v>
      </c>
      <c r="P335" s="17">
        <v>0</v>
      </c>
      <c r="Q335" s="17"/>
      <c r="R335" s="17">
        <v>7.0856345177829794E-2</v>
      </c>
      <c r="S335" s="17">
        <v>1.8305299142015102E-2</v>
      </c>
      <c r="T335" s="17">
        <v>5.5208700416741197E-2</v>
      </c>
      <c r="U335" s="17">
        <v>3.86305744019095E-2</v>
      </c>
      <c r="V335" s="17"/>
      <c r="W335" s="17">
        <v>4.4831540890274899E-2</v>
      </c>
      <c r="X335" s="17">
        <v>3.7184619999869897E-2</v>
      </c>
      <c r="Y335" s="17">
        <v>4.1539642870613097E-2</v>
      </c>
      <c r="Z335" s="17">
        <v>5.2741195709091297E-2</v>
      </c>
      <c r="AA335" s="17">
        <v>0</v>
      </c>
      <c r="AB335" s="17">
        <v>4.7744479509431302E-2</v>
      </c>
      <c r="AC335" s="17">
        <v>5.0783780789388201E-2</v>
      </c>
      <c r="AD335" s="17">
        <v>4.7616970056916799E-2</v>
      </c>
      <c r="AE335" s="17">
        <v>4.40708479050071E-2</v>
      </c>
      <c r="AF335" s="17">
        <v>3.3546236490409498E-2</v>
      </c>
      <c r="AG335" s="17"/>
      <c r="AH335" s="17">
        <v>2.0796152084159698E-2</v>
      </c>
      <c r="AI335" s="17">
        <v>2.9470749159027601E-2</v>
      </c>
      <c r="AJ335" s="17">
        <v>5.78681253301426E-2</v>
      </c>
      <c r="AK335" s="17">
        <v>5.64130065060073E-2</v>
      </c>
      <c r="AL335" s="17">
        <v>4.85485451992319E-2</v>
      </c>
      <c r="AM335" s="17">
        <v>2.8513530809760899E-2</v>
      </c>
      <c r="AN335" s="17">
        <v>2.6709506577892901E-2</v>
      </c>
      <c r="AO335" s="17"/>
      <c r="AP335" s="17">
        <v>1.8628004979611201E-2</v>
      </c>
      <c r="AQ335" s="17">
        <v>8.9698952838382501E-2</v>
      </c>
      <c r="AR335" s="17"/>
      <c r="AS335" s="17">
        <v>1.9762827027433E-2</v>
      </c>
      <c r="AT335" s="17">
        <v>1.3380836587025E-2</v>
      </c>
      <c r="AU335" s="17">
        <v>1.52704249897537E-2</v>
      </c>
      <c r="AV335" s="17"/>
      <c r="AW335" s="17">
        <v>0</v>
      </c>
      <c r="AX335" s="17">
        <v>5.27795761765118E-2</v>
      </c>
      <c r="AY335" s="17"/>
      <c r="AZ335" s="17">
        <v>2.56351068764962E-2</v>
      </c>
      <c r="BA335" s="17">
        <v>5.5825861460010097E-2</v>
      </c>
      <c r="BB335" s="17"/>
      <c r="BC335" s="17">
        <v>5.2094029387535802E-2</v>
      </c>
      <c r="BD335" s="17">
        <v>3.86305744019095E-2</v>
      </c>
      <c r="BE335" s="17"/>
      <c r="BF335" s="17">
        <v>2.7166051899200301E-2</v>
      </c>
      <c r="BG335" s="17">
        <v>5.5205499203043899E-2</v>
      </c>
      <c r="BH335" s="17"/>
      <c r="BI335" s="17">
        <v>7.8185665511186803E-2</v>
      </c>
      <c r="BJ335" s="17">
        <v>6.1510483711438101E-2</v>
      </c>
      <c r="BK335" s="17">
        <v>2.18466455504698E-2</v>
      </c>
      <c r="BL335" s="17">
        <v>1.4982219128649299E-2</v>
      </c>
    </row>
    <row r="336" spans="2:64" x14ac:dyDescent="0.25">
      <c r="B336" t="s">
        <v>80</v>
      </c>
      <c r="C336" s="17">
        <v>1.8452210185566802E-2</v>
      </c>
      <c r="D336" s="17">
        <v>5.2200191697756703E-3</v>
      </c>
      <c r="E336" s="17">
        <v>6.0672554903824498E-2</v>
      </c>
      <c r="F336" s="17">
        <v>3.1202321916094799E-2</v>
      </c>
      <c r="G336" s="17">
        <v>0</v>
      </c>
      <c r="H336" s="17">
        <v>0</v>
      </c>
      <c r="I336" s="17">
        <v>2.51589952702688E-2</v>
      </c>
      <c r="J336" s="17">
        <v>2.2838530085074499E-2</v>
      </c>
      <c r="K336" s="17">
        <v>9.0656211582511803E-2</v>
      </c>
      <c r="L336" s="17">
        <v>3.3076201098813901E-2</v>
      </c>
      <c r="M336" s="17">
        <v>1.2115643606815E-2</v>
      </c>
      <c r="N336" s="17">
        <v>1.4958148148382901E-2</v>
      </c>
      <c r="O336" s="17">
        <v>0</v>
      </c>
      <c r="P336" s="17">
        <v>0.35196951786603697</v>
      </c>
      <c r="Q336" s="17"/>
      <c r="R336" s="17">
        <v>3.2256876376553903E-2</v>
      </c>
      <c r="S336" s="17">
        <v>1.56829450353334E-2</v>
      </c>
      <c r="T336" s="17">
        <v>3.2202041590573403E-2</v>
      </c>
      <c r="U336" s="17">
        <v>8.3460929135924494E-3</v>
      </c>
      <c r="V336" s="17"/>
      <c r="W336" s="17">
        <v>2.30581779208812E-2</v>
      </c>
      <c r="X336" s="17">
        <v>5.4016093781361303E-2</v>
      </c>
      <c r="Y336" s="17">
        <v>2.2654892673502101E-2</v>
      </c>
      <c r="Z336" s="17">
        <v>2.4090615875608401E-2</v>
      </c>
      <c r="AA336" s="17">
        <v>1.1791053204789501E-2</v>
      </c>
      <c r="AB336" s="17">
        <v>1.37729678943221E-2</v>
      </c>
      <c r="AC336" s="17">
        <v>1.9230866542305498E-2</v>
      </c>
      <c r="AD336" s="17">
        <v>0</v>
      </c>
      <c r="AE336" s="17">
        <v>0</v>
      </c>
      <c r="AF336" s="17">
        <v>1.3475121756818699E-2</v>
      </c>
      <c r="AG336" s="17"/>
      <c r="AH336" s="17">
        <v>3.1221827371028101E-2</v>
      </c>
      <c r="AI336" s="17">
        <v>0</v>
      </c>
      <c r="AJ336" s="17">
        <v>0</v>
      </c>
      <c r="AK336" s="17">
        <v>3.1858027310343602E-2</v>
      </c>
      <c r="AL336" s="17">
        <v>1.1139277281396E-2</v>
      </c>
      <c r="AM336" s="17">
        <v>5.5581681920377898E-3</v>
      </c>
      <c r="AN336" s="17">
        <v>1.1174821164860099E-2</v>
      </c>
      <c r="AO336" s="17"/>
      <c r="AP336" s="17">
        <v>6.84765839233755E-3</v>
      </c>
      <c r="AQ336" s="17">
        <v>3.7279778421470601E-2</v>
      </c>
      <c r="AR336" s="17"/>
      <c r="AS336" s="17">
        <v>1.9060751862833E-2</v>
      </c>
      <c r="AT336" s="17">
        <v>0</v>
      </c>
      <c r="AU336" s="17">
        <v>2.9145117417020599E-3</v>
      </c>
      <c r="AV336" s="17"/>
      <c r="AW336" s="17">
        <v>0</v>
      </c>
      <c r="AX336" s="17">
        <v>2.12971156310977E-2</v>
      </c>
      <c r="AY336" s="17"/>
      <c r="AZ336" s="17">
        <v>1.18331868242525E-2</v>
      </c>
      <c r="BA336" s="17">
        <v>2.1778070360777599E-2</v>
      </c>
      <c r="BB336" s="17"/>
      <c r="BC336" s="17">
        <v>2.75136708335013E-2</v>
      </c>
      <c r="BD336" s="17">
        <v>8.3460929135924494E-3</v>
      </c>
      <c r="BE336" s="17"/>
      <c r="BF336" s="17">
        <v>6.8329116832347801E-3</v>
      </c>
      <c r="BG336" s="17">
        <v>2.43837545341903E-2</v>
      </c>
      <c r="BH336" s="17"/>
      <c r="BI336" s="17">
        <v>3.2907184654164097E-2</v>
      </c>
      <c r="BJ336" s="17">
        <v>2.55533994237803E-2</v>
      </c>
      <c r="BK336" s="17">
        <v>6.29910914904058E-3</v>
      </c>
      <c r="BL336" s="17">
        <v>8.1114903329709102E-3</v>
      </c>
    </row>
    <row r="337" spans="2:64" x14ac:dyDescent="0.25">
      <c r="B337" t="s">
        <v>241</v>
      </c>
      <c r="C337" s="17">
        <v>0.78693878433924802</v>
      </c>
      <c r="D337" s="17">
        <v>0.80072227244053495</v>
      </c>
      <c r="E337" s="17">
        <v>0.74174213176786896</v>
      </c>
      <c r="F337" s="17">
        <v>0.78838557839391699</v>
      </c>
      <c r="G337" s="17">
        <v>0.86435140386813103</v>
      </c>
      <c r="H337" s="17">
        <v>0.83224900699774695</v>
      </c>
      <c r="I337" s="17">
        <v>0.864852731304526</v>
      </c>
      <c r="J337" s="17">
        <v>0.72251253210542699</v>
      </c>
      <c r="K337" s="17">
        <v>0.75594322116398105</v>
      </c>
      <c r="L337" s="17">
        <v>0.74816312434929599</v>
      </c>
      <c r="M337" s="17">
        <v>0.78791296275758405</v>
      </c>
      <c r="N337" s="17">
        <v>0.77022144051617203</v>
      </c>
      <c r="O337" s="17">
        <v>0.75638460818403597</v>
      </c>
      <c r="P337" s="17">
        <v>0.64803048213396297</v>
      </c>
      <c r="Q337" s="17"/>
      <c r="R337" s="17">
        <v>0.76927535906456901</v>
      </c>
      <c r="S337" s="17">
        <v>0.77017173722599996</v>
      </c>
      <c r="T337" s="17">
        <v>0.73401327739028699</v>
      </c>
      <c r="U337" s="17">
        <v>0.81581543706873505</v>
      </c>
      <c r="V337" s="17"/>
      <c r="W337" s="17">
        <v>0.79451283031213304</v>
      </c>
      <c r="X337" s="17">
        <v>0.750316745360044</v>
      </c>
      <c r="Y337" s="17">
        <v>0.82677247341362803</v>
      </c>
      <c r="Z337" s="17">
        <v>0.749247536344128</v>
      </c>
      <c r="AA337" s="17">
        <v>0.716718469343674</v>
      </c>
      <c r="AB337" s="17">
        <v>0.87980935729190701</v>
      </c>
      <c r="AC337" s="17">
        <v>0.77784700482449698</v>
      </c>
      <c r="AD337" s="17">
        <v>0.84689992779600898</v>
      </c>
      <c r="AE337" s="17">
        <v>0.870335307387614</v>
      </c>
      <c r="AF337" s="17">
        <v>0.79534568387801796</v>
      </c>
      <c r="AG337" s="17"/>
      <c r="AH337" s="17">
        <v>0.77563991241436103</v>
      </c>
      <c r="AI337" s="17">
        <v>0.79918791818802803</v>
      </c>
      <c r="AJ337" s="17">
        <v>0.81548597011287005</v>
      </c>
      <c r="AK337" s="17">
        <v>0.74170606356161195</v>
      </c>
      <c r="AL337" s="17">
        <v>0.82696719156541498</v>
      </c>
      <c r="AM337" s="17">
        <v>0.83865940766033797</v>
      </c>
      <c r="AN337" s="17">
        <v>0.80182490356647096</v>
      </c>
      <c r="AO337" s="17"/>
      <c r="AP337" s="17">
        <v>0.829934596211652</v>
      </c>
      <c r="AQ337" s="17">
        <v>0.717181106808085</v>
      </c>
      <c r="AR337" s="17"/>
      <c r="AS337" s="17">
        <v>0.80333524296374004</v>
      </c>
      <c r="AT337" s="17">
        <v>0.89487087591979697</v>
      </c>
      <c r="AU337" s="17">
        <v>0.83043883309857103</v>
      </c>
      <c r="AV337" s="17"/>
      <c r="AW337" s="17">
        <v>0.87667500587585501</v>
      </c>
      <c r="AX337" s="17">
        <v>0.773103527600706</v>
      </c>
      <c r="AY337" s="17"/>
      <c r="AZ337" s="17">
        <v>0.84805276108577698</v>
      </c>
      <c r="BA337" s="17">
        <v>0.75623084899670201</v>
      </c>
      <c r="BB337" s="17"/>
      <c r="BC337" s="17">
        <v>0.761047074861668</v>
      </c>
      <c r="BD337" s="17">
        <v>0.81581543706873505</v>
      </c>
      <c r="BE337" s="17"/>
      <c r="BF337" s="17">
        <v>0.83567990052136898</v>
      </c>
      <c r="BG337" s="17">
        <v>0.76205689562818402</v>
      </c>
      <c r="BH337" s="17"/>
      <c r="BI337" s="17">
        <v>0.70185924049663995</v>
      </c>
      <c r="BJ337" s="17">
        <v>0.73953290262657601</v>
      </c>
      <c r="BK337" s="17">
        <v>0.83994402985732397</v>
      </c>
      <c r="BL337" s="17">
        <v>0.90027193510900105</v>
      </c>
    </row>
    <row r="338" spans="2:64" x14ac:dyDescent="0.25">
      <c r="B338" t="s">
        <v>242</v>
      </c>
      <c r="C338" s="17">
        <v>9.07387493497573E-2</v>
      </c>
      <c r="D338" s="17">
        <v>9.2421619975466995E-2</v>
      </c>
      <c r="E338" s="17">
        <v>0.13782391479717701</v>
      </c>
      <c r="F338" s="17">
        <v>7.4537798153847701E-2</v>
      </c>
      <c r="G338" s="17">
        <v>0.10466923268271799</v>
      </c>
      <c r="H338" s="17">
        <v>7.4600539539394994E-2</v>
      </c>
      <c r="I338" s="17">
        <v>5.0003535494691498E-2</v>
      </c>
      <c r="J338" s="17">
        <v>0.105403774923587</v>
      </c>
      <c r="K338" s="17">
        <v>7.1197803142644997E-2</v>
      </c>
      <c r="L338" s="17">
        <v>9.25996146315924E-2</v>
      </c>
      <c r="M338" s="17">
        <v>0.109492774083953</v>
      </c>
      <c r="N338" s="17">
        <v>0.10551415657334499</v>
      </c>
      <c r="O338" s="17">
        <v>7.8813309989573199E-2</v>
      </c>
      <c r="P338" s="17">
        <v>0</v>
      </c>
      <c r="Q338" s="17"/>
      <c r="R338" s="17">
        <v>0.113095219845</v>
      </c>
      <c r="S338" s="17">
        <v>6.8387536008369207E-2</v>
      </c>
      <c r="T338" s="17">
        <v>0.12325493735791999</v>
      </c>
      <c r="U338" s="17">
        <v>7.7308652511166503E-2</v>
      </c>
      <c r="V338" s="17"/>
      <c r="W338" s="17">
        <v>6.4631247683146806E-2</v>
      </c>
      <c r="X338" s="17">
        <v>9.8828608266625706E-2</v>
      </c>
      <c r="Y338" s="17">
        <v>0.111849071414485</v>
      </c>
      <c r="Z338" s="17">
        <v>8.63153976314356E-2</v>
      </c>
      <c r="AA338" s="17">
        <v>4.9917967355675601E-2</v>
      </c>
      <c r="AB338" s="17">
        <v>4.7744479509431302E-2</v>
      </c>
      <c r="AC338" s="17">
        <v>0.124856460506537</v>
      </c>
      <c r="AD338" s="17">
        <v>0.107799633464659</v>
      </c>
      <c r="AE338" s="17">
        <v>6.9599573384698299E-2</v>
      </c>
      <c r="AF338" s="17">
        <v>9.4088932199184197E-2</v>
      </c>
      <c r="AG338" s="17"/>
      <c r="AH338" s="17">
        <v>8.4822227671870698E-2</v>
      </c>
      <c r="AI338" s="17">
        <v>0.13748277235627801</v>
      </c>
      <c r="AJ338" s="17">
        <v>9.2369533574618495E-2</v>
      </c>
      <c r="AK338" s="17">
        <v>8.9670793592574405E-2</v>
      </c>
      <c r="AL338" s="17">
        <v>8.0270739249915499E-2</v>
      </c>
      <c r="AM338" s="17">
        <v>7.0937425799515397E-2</v>
      </c>
      <c r="AN338" s="17">
        <v>9.11091104004952E-2</v>
      </c>
      <c r="AO338" s="17"/>
      <c r="AP338" s="17">
        <v>6.0057911660504601E-2</v>
      </c>
      <c r="AQ338" s="17">
        <v>0.140516248336502</v>
      </c>
      <c r="AR338" s="17"/>
      <c r="AS338" s="17">
        <v>7.3839142093946195E-2</v>
      </c>
      <c r="AT338" s="17">
        <v>4.49971238985927E-2</v>
      </c>
      <c r="AU338" s="17">
        <v>5.4162661626747703E-2</v>
      </c>
      <c r="AV338" s="17"/>
      <c r="AW338" s="17">
        <v>3.6765884580233603E-2</v>
      </c>
      <c r="AX338" s="17">
        <v>9.9060120900891405E-2</v>
      </c>
      <c r="AY338" s="17"/>
      <c r="AZ338" s="17">
        <v>5.1392843502007603E-2</v>
      </c>
      <c r="BA338" s="17">
        <v>0.11050888372961901</v>
      </c>
      <c r="BB338" s="17"/>
      <c r="BC338" s="17">
        <v>0.102780593979675</v>
      </c>
      <c r="BD338" s="17">
        <v>7.7308652511166503E-2</v>
      </c>
      <c r="BE338" s="17"/>
      <c r="BF338" s="17">
        <v>6.05904394087739E-2</v>
      </c>
      <c r="BG338" s="17">
        <v>0.106129182551478</v>
      </c>
      <c r="BH338" s="17"/>
      <c r="BI338" s="17">
        <v>0.12577593455581301</v>
      </c>
      <c r="BJ338" s="17">
        <v>0.106129474951906</v>
      </c>
      <c r="BK338" s="17">
        <v>7.9780456790647394E-2</v>
      </c>
      <c r="BL338" s="17">
        <v>2.75743547135343E-2</v>
      </c>
    </row>
    <row r="339" spans="2:64" x14ac:dyDescent="0.25">
      <c r="B339" t="s">
        <v>185</v>
      </c>
      <c r="C339" s="17">
        <v>0.69620003498949101</v>
      </c>
      <c r="D339" s="17">
        <v>0.70830065246506801</v>
      </c>
      <c r="E339" s="17">
        <v>0.60391821697069203</v>
      </c>
      <c r="F339" s="17">
        <v>0.71384778024006901</v>
      </c>
      <c r="G339" s="17">
        <v>0.75968217118541304</v>
      </c>
      <c r="H339" s="17">
        <v>0.75764846745835202</v>
      </c>
      <c r="I339" s="17">
        <v>0.81484919580983495</v>
      </c>
      <c r="J339" s="17">
        <v>0.61710875718184</v>
      </c>
      <c r="K339" s="17">
        <v>0.68474541802133604</v>
      </c>
      <c r="L339" s="17">
        <v>0.65556350971770305</v>
      </c>
      <c r="M339" s="17">
        <v>0.67842018867363096</v>
      </c>
      <c r="N339" s="17">
        <v>0.66470728394282597</v>
      </c>
      <c r="O339" s="17">
        <v>0.67757129819446305</v>
      </c>
      <c r="P339" s="17">
        <v>0.64803048213396297</v>
      </c>
      <c r="Q339" s="17"/>
      <c r="R339" s="17">
        <v>0.65618013921956897</v>
      </c>
      <c r="S339" s="17">
        <v>0.70178420121763097</v>
      </c>
      <c r="T339" s="17">
        <v>0.61075834003236695</v>
      </c>
      <c r="U339" s="17">
        <v>0.73850678455756902</v>
      </c>
      <c r="V339" s="17"/>
      <c r="W339" s="17">
        <v>0.72988158262898595</v>
      </c>
      <c r="X339" s="17">
        <v>0.65148813709341802</v>
      </c>
      <c r="Y339" s="17">
        <v>0.71492340199914395</v>
      </c>
      <c r="Z339" s="17">
        <v>0.66293213871269197</v>
      </c>
      <c r="AA339" s="17">
        <v>0.66680050198799901</v>
      </c>
      <c r="AB339" s="17">
        <v>0.83206487778247595</v>
      </c>
      <c r="AC339" s="17">
        <v>0.65299054431796</v>
      </c>
      <c r="AD339" s="17">
        <v>0.73910029433135005</v>
      </c>
      <c r="AE339" s="17">
        <v>0.80073573400291498</v>
      </c>
      <c r="AF339" s="17">
        <v>0.70125675167883395</v>
      </c>
      <c r="AG339" s="17"/>
      <c r="AH339" s="17">
        <v>0.69081768474249095</v>
      </c>
      <c r="AI339" s="17">
        <v>0.66170514583175</v>
      </c>
      <c r="AJ339" s="17">
        <v>0.72311643653825197</v>
      </c>
      <c r="AK339" s="17">
        <v>0.65203526996903705</v>
      </c>
      <c r="AL339" s="17">
        <v>0.74669645231549897</v>
      </c>
      <c r="AM339" s="17">
        <v>0.76772198186082297</v>
      </c>
      <c r="AN339" s="17">
        <v>0.710715793165976</v>
      </c>
      <c r="AO339" s="17"/>
      <c r="AP339" s="17">
        <v>0.76987668455114799</v>
      </c>
      <c r="AQ339" s="17">
        <v>0.576664858471583</v>
      </c>
      <c r="AR339" s="17"/>
      <c r="AS339" s="17">
        <v>0.729496100869794</v>
      </c>
      <c r="AT339" s="17">
        <v>0.84987375202120397</v>
      </c>
      <c r="AU339" s="17">
        <v>0.77627617147182304</v>
      </c>
      <c r="AV339" s="17"/>
      <c r="AW339" s="17">
        <v>0.83990912129562201</v>
      </c>
      <c r="AX339" s="17">
        <v>0.674043406699814</v>
      </c>
      <c r="AY339" s="17"/>
      <c r="AZ339" s="17">
        <v>0.79665991758376997</v>
      </c>
      <c r="BA339" s="17">
        <v>0.64572196526708303</v>
      </c>
      <c r="BB339" s="17"/>
      <c r="BC339" s="17">
        <v>0.65826648088199302</v>
      </c>
      <c r="BD339" s="17">
        <v>0.73850678455756902</v>
      </c>
      <c r="BE339" s="17"/>
      <c r="BF339" s="17">
        <v>0.77508946111259502</v>
      </c>
      <c r="BG339" s="17">
        <v>0.65592771307670605</v>
      </c>
      <c r="BH339" s="17"/>
      <c r="BI339" s="17">
        <v>0.57608330594082702</v>
      </c>
      <c r="BJ339" s="17">
        <v>0.63340342767466995</v>
      </c>
      <c r="BK339" s="17">
        <v>0.76016357306667603</v>
      </c>
      <c r="BL339" s="17">
        <v>0.87269758039546597</v>
      </c>
    </row>
    <row r="340" spans="2:64" x14ac:dyDescent="0.25">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row>
    <row r="341" spans="2:64" x14ac:dyDescent="0.25">
      <c r="B341" s="6" t="s">
        <v>249</v>
      </c>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row>
    <row r="342" spans="2:64" x14ac:dyDescent="0.25">
      <c r="B342" s="24" t="s">
        <v>82</v>
      </c>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row>
    <row r="343" spans="2:64" x14ac:dyDescent="0.25">
      <c r="B343" t="s">
        <v>236</v>
      </c>
      <c r="C343" s="17">
        <v>0.50108521828796404</v>
      </c>
      <c r="D343" s="17">
        <v>0.50636651978069602</v>
      </c>
      <c r="E343" s="17">
        <v>0.49612782899820601</v>
      </c>
      <c r="F343" s="17">
        <v>0.39752543595468398</v>
      </c>
      <c r="G343" s="17">
        <v>0.45862725796864201</v>
      </c>
      <c r="H343" s="17">
        <v>0.442265952422285</v>
      </c>
      <c r="I343" s="17">
        <v>0.60493429943778898</v>
      </c>
      <c r="J343" s="17">
        <v>0.56160270571336901</v>
      </c>
      <c r="K343" s="17">
        <v>0.43121394795520102</v>
      </c>
      <c r="L343" s="17">
        <v>0.54107816832153</v>
      </c>
      <c r="M343" s="17">
        <v>0.43094411585918901</v>
      </c>
      <c r="N343" s="17">
        <v>0.50305569160002594</v>
      </c>
      <c r="O343" s="17">
        <v>0.54066196473841299</v>
      </c>
      <c r="P343" s="17">
        <v>0.35196951786603697</v>
      </c>
      <c r="Q343" s="17"/>
      <c r="R343" s="17">
        <v>0.47903247544522898</v>
      </c>
      <c r="S343" s="17">
        <v>0.39272524083743598</v>
      </c>
      <c r="T343" s="17">
        <v>0.42275200901092502</v>
      </c>
      <c r="U343" s="17">
        <v>0.56825329756127496</v>
      </c>
      <c r="V343" s="17"/>
      <c r="W343" s="17">
        <v>0.489765571035082</v>
      </c>
      <c r="X343" s="17">
        <v>0.378407939922495</v>
      </c>
      <c r="Y343" s="17">
        <v>0.50604047228958404</v>
      </c>
      <c r="Z343" s="17">
        <v>0.48246370214725798</v>
      </c>
      <c r="AA343" s="17">
        <v>0.45803264718870601</v>
      </c>
      <c r="AB343" s="17">
        <v>0.42280931581511699</v>
      </c>
      <c r="AC343" s="17">
        <v>0.45176511878456999</v>
      </c>
      <c r="AD343" s="17">
        <v>0.50197791187406904</v>
      </c>
      <c r="AE343" s="17">
        <v>0.59764942344487504</v>
      </c>
      <c r="AF343" s="17">
        <v>0.61537906552228805</v>
      </c>
      <c r="AG343" s="17"/>
      <c r="AH343" s="17">
        <v>0.496999617663197</v>
      </c>
      <c r="AI343" s="17">
        <v>0.43094180305103003</v>
      </c>
      <c r="AJ343" s="17">
        <v>0.54147152273406496</v>
      </c>
      <c r="AK343" s="17">
        <v>0.50173818585298202</v>
      </c>
      <c r="AL343" s="17">
        <v>0.51299510556191996</v>
      </c>
      <c r="AM343" s="17">
        <v>0.46841625699498901</v>
      </c>
      <c r="AN343" s="17">
        <v>0.58163117672420395</v>
      </c>
      <c r="AO343" s="17"/>
      <c r="AP343" s="17">
        <v>0.53111929938228897</v>
      </c>
      <c r="AQ343" s="17">
        <v>0.45235703633991198</v>
      </c>
      <c r="AR343" s="17"/>
      <c r="AS343" s="17">
        <v>0.55935708051130395</v>
      </c>
      <c r="AT343" s="17">
        <v>0.66528467986688</v>
      </c>
      <c r="AU343" s="17">
        <v>0.46869528893005602</v>
      </c>
      <c r="AV343" s="17"/>
      <c r="AW343" s="17">
        <v>0.56052088205964901</v>
      </c>
      <c r="AX343" s="17">
        <v>0.491921609060541</v>
      </c>
      <c r="AY343" s="17"/>
      <c r="AZ343" s="17">
        <v>0.49352589297302002</v>
      </c>
      <c r="BA343" s="17">
        <v>0.50488355191575895</v>
      </c>
      <c r="BB343" s="17"/>
      <c r="BC343" s="17">
        <v>0.44086021883933302</v>
      </c>
      <c r="BD343" s="17">
        <v>0.56825329756127496</v>
      </c>
      <c r="BE343" s="17"/>
      <c r="BF343" s="17">
        <v>0.566521900427016</v>
      </c>
      <c r="BG343" s="17">
        <v>0.46768039767364999</v>
      </c>
      <c r="BH343" s="17"/>
      <c r="BI343" s="17">
        <v>0.39778646512911298</v>
      </c>
      <c r="BJ343" s="17">
        <v>0.47538086741959401</v>
      </c>
      <c r="BK343" s="17">
        <v>0.57526126857047299</v>
      </c>
      <c r="BL343" s="17">
        <v>0.55015162459038602</v>
      </c>
    </row>
    <row r="344" spans="2:64" x14ac:dyDescent="0.25">
      <c r="B344" t="s">
        <v>237</v>
      </c>
      <c r="C344" s="17">
        <v>0.32838273752886998</v>
      </c>
      <c r="D344" s="17">
        <v>0.36762210984280802</v>
      </c>
      <c r="E344" s="17">
        <v>0.35355751830127502</v>
      </c>
      <c r="F344" s="17">
        <v>0.37975918550821602</v>
      </c>
      <c r="G344" s="17">
        <v>0.30459852004864602</v>
      </c>
      <c r="H344" s="17">
        <v>0.35232550813300001</v>
      </c>
      <c r="I344" s="17">
        <v>0.27230901559419601</v>
      </c>
      <c r="J344" s="17">
        <v>0.364376129084378</v>
      </c>
      <c r="K344" s="17">
        <v>0.38648114361017299</v>
      </c>
      <c r="L344" s="17">
        <v>0.29794988388007498</v>
      </c>
      <c r="M344" s="17">
        <v>0.30231918654745699</v>
      </c>
      <c r="N344" s="17">
        <v>0.32537269574996203</v>
      </c>
      <c r="O344" s="17">
        <v>0.25843405162440303</v>
      </c>
      <c r="P344" s="17">
        <v>0.296060964267926</v>
      </c>
      <c r="Q344" s="17"/>
      <c r="R344" s="17">
        <v>0.281626169279099</v>
      </c>
      <c r="S344" s="17">
        <v>0.39852334988426702</v>
      </c>
      <c r="T344" s="17">
        <v>0.37741898657222001</v>
      </c>
      <c r="U344" s="17">
        <v>0.31761751753289502</v>
      </c>
      <c r="V344" s="17"/>
      <c r="W344" s="17">
        <v>0.30489236089245902</v>
      </c>
      <c r="X344" s="17">
        <v>0.36590582543681199</v>
      </c>
      <c r="Y344" s="17">
        <v>0.30206740287006301</v>
      </c>
      <c r="Z344" s="17">
        <v>0.33014388190723398</v>
      </c>
      <c r="AA344" s="17">
        <v>0.23202109786504299</v>
      </c>
      <c r="AB344" s="17">
        <v>0.53467720898986704</v>
      </c>
      <c r="AC344" s="17">
        <v>0.46126556888537501</v>
      </c>
      <c r="AD344" s="17">
        <v>0.459505669679732</v>
      </c>
      <c r="AE344" s="17">
        <v>0.297195825968528</v>
      </c>
      <c r="AF344" s="17">
        <v>0.24732513366440201</v>
      </c>
      <c r="AG344" s="17"/>
      <c r="AH344" s="17">
        <v>0.308284987592995</v>
      </c>
      <c r="AI344" s="17">
        <v>0.29288828938287798</v>
      </c>
      <c r="AJ344" s="17">
        <v>0.30308806127117099</v>
      </c>
      <c r="AK344" s="17">
        <v>0.33328181708018301</v>
      </c>
      <c r="AL344" s="17">
        <v>0.33420297976165197</v>
      </c>
      <c r="AM344" s="17">
        <v>0.39113371252196999</v>
      </c>
      <c r="AN344" s="17">
        <v>0.28970109703971503</v>
      </c>
      <c r="AO344" s="17"/>
      <c r="AP344" s="17">
        <v>0.35100753052498102</v>
      </c>
      <c r="AQ344" s="17">
        <v>0.29167560384999502</v>
      </c>
      <c r="AR344" s="17"/>
      <c r="AS344" s="17">
        <v>0.34298417991477798</v>
      </c>
      <c r="AT344" s="17">
        <v>0.27948120905441698</v>
      </c>
      <c r="AU344" s="17">
        <v>0.38374151044621102</v>
      </c>
      <c r="AV344" s="17"/>
      <c r="AW344" s="17">
        <v>0.36542463646865597</v>
      </c>
      <c r="AX344" s="17">
        <v>0.322671730611713</v>
      </c>
      <c r="AY344" s="17"/>
      <c r="AZ344" s="17">
        <v>0.29351656953802702</v>
      </c>
      <c r="BA344" s="17">
        <v>0.34590193836153299</v>
      </c>
      <c r="BB344" s="17"/>
      <c r="BC344" s="17">
        <v>0.338035170281693</v>
      </c>
      <c r="BD344" s="17">
        <v>0.31761751753289502</v>
      </c>
      <c r="BE344" s="17"/>
      <c r="BF344" s="17">
        <v>0.33113321502578502</v>
      </c>
      <c r="BG344" s="17">
        <v>0.32697864422241302</v>
      </c>
      <c r="BH344" s="17"/>
      <c r="BI344" s="17">
        <v>0.32305946721096901</v>
      </c>
      <c r="BJ344" s="17">
        <v>0.33607538141696203</v>
      </c>
      <c r="BK344" s="17">
        <v>0.29693649895997098</v>
      </c>
      <c r="BL344" s="17">
        <v>0.39919277190308</v>
      </c>
    </row>
    <row r="345" spans="2:64" x14ac:dyDescent="0.25">
      <c r="B345" t="s">
        <v>238</v>
      </c>
      <c r="C345" s="17">
        <v>9.4044117049772405E-2</v>
      </c>
      <c r="D345" s="17">
        <v>8.0494882215816396E-2</v>
      </c>
      <c r="E345" s="17">
        <v>8.4895701896940304E-2</v>
      </c>
      <c r="F345" s="17">
        <v>0.19151305662100601</v>
      </c>
      <c r="G345" s="17">
        <v>0.101125625850843</v>
      </c>
      <c r="H345" s="17">
        <v>0.11354163294588999</v>
      </c>
      <c r="I345" s="17">
        <v>0.110366101240557</v>
      </c>
      <c r="J345" s="17">
        <v>5.7973121726270199E-2</v>
      </c>
      <c r="K345" s="17">
        <v>0.110426385771938</v>
      </c>
      <c r="L345" s="17">
        <v>8.7219088055161501E-2</v>
      </c>
      <c r="M345" s="17">
        <v>0.105234451789702</v>
      </c>
      <c r="N345" s="17">
        <v>0.117013389295787</v>
      </c>
      <c r="O345" s="17">
        <v>4.6514909480703998E-2</v>
      </c>
      <c r="P345" s="17">
        <v>0</v>
      </c>
      <c r="Q345" s="17"/>
      <c r="R345" s="17">
        <v>8.8611855331066802E-2</v>
      </c>
      <c r="S345" s="17">
        <v>0.16512362780069501</v>
      </c>
      <c r="T345" s="17">
        <v>0.16201051796170099</v>
      </c>
      <c r="U345" s="17">
        <v>5.6053984779957801E-2</v>
      </c>
      <c r="V345" s="17"/>
      <c r="W345" s="17">
        <v>0.10133467471157399</v>
      </c>
      <c r="X345" s="17">
        <v>9.7954430728254702E-2</v>
      </c>
      <c r="Y345" s="17">
        <v>7.7604634749936396E-2</v>
      </c>
      <c r="Z345" s="17">
        <v>0.113305807355119</v>
      </c>
      <c r="AA345" s="17">
        <v>0.24381787464506099</v>
      </c>
      <c r="AB345" s="17">
        <v>2.6120095103452999E-2</v>
      </c>
      <c r="AC345" s="17">
        <v>7.29844381738287E-2</v>
      </c>
      <c r="AD345" s="17">
        <v>2.7683900239279399E-2</v>
      </c>
      <c r="AE345" s="17">
        <v>6.7686605912148104E-2</v>
      </c>
      <c r="AF345" s="17">
        <v>5.8120141399891197E-2</v>
      </c>
      <c r="AG345" s="17"/>
      <c r="AH345" s="17">
        <v>9.2186589060084506E-2</v>
      </c>
      <c r="AI345" s="17">
        <v>0.115481748176291</v>
      </c>
      <c r="AJ345" s="17">
        <v>9.1843939711524297E-2</v>
      </c>
      <c r="AK345" s="17">
        <v>9.0646198366002906E-2</v>
      </c>
      <c r="AL345" s="17">
        <v>9.3916118577940993E-2</v>
      </c>
      <c r="AM345" s="17">
        <v>8.3140080949652598E-2</v>
      </c>
      <c r="AN345" s="17">
        <v>7.7797470748450906E-2</v>
      </c>
      <c r="AO345" s="17"/>
      <c r="AP345" s="17">
        <v>7.4209567984403105E-2</v>
      </c>
      <c r="AQ345" s="17">
        <v>0.126224276405389</v>
      </c>
      <c r="AR345" s="17"/>
      <c r="AS345" s="17">
        <v>7.0289334405065199E-2</v>
      </c>
      <c r="AT345" s="17">
        <v>2.8585784160266799E-2</v>
      </c>
      <c r="AU345" s="17">
        <v>9.2751043605514602E-2</v>
      </c>
      <c r="AV345" s="17"/>
      <c r="AW345" s="17">
        <v>6.8516050592842104E-2</v>
      </c>
      <c r="AX345" s="17">
        <v>9.7979956417893393E-2</v>
      </c>
      <c r="AY345" s="17"/>
      <c r="AZ345" s="17">
        <v>0.115227101529769</v>
      </c>
      <c r="BA345" s="17">
        <v>8.3400304416341706E-2</v>
      </c>
      <c r="BB345" s="17"/>
      <c r="BC345" s="17">
        <v>0.12810725715674501</v>
      </c>
      <c r="BD345" s="17">
        <v>5.6053984779957801E-2</v>
      </c>
      <c r="BE345" s="17"/>
      <c r="BF345" s="17">
        <v>5.93805338747352E-2</v>
      </c>
      <c r="BG345" s="17">
        <v>0.111739555448542</v>
      </c>
      <c r="BH345" s="17"/>
      <c r="BI345" s="17">
        <v>0.11785770249812701</v>
      </c>
      <c r="BJ345" s="17">
        <v>0.12867980733635301</v>
      </c>
      <c r="BK345" s="17">
        <v>7.2516666772344904E-2</v>
      </c>
      <c r="BL345" s="17">
        <v>2.6542020258045002E-2</v>
      </c>
    </row>
    <row r="346" spans="2:64" x14ac:dyDescent="0.25">
      <c r="B346" t="s">
        <v>239</v>
      </c>
      <c r="C346" s="17">
        <v>4.3473903888611803E-2</v>
      </c>
      <c r="D346" s="17">
        <v>2.6482140327609201E-2</v>
      </c>
      <c r="E346" s="17">
        <v>0</v>
      </c>
      <c r="F346" s="17">
        <v>3.1202321916094799E-2</v>
      </c>
      <c r="G346" s="17">
        <v>9.8803661515085905E-2</v>
      </c>
      <c r="H346" s="17">
        <v>6.5154363519938904E-2</v>
      </c>
      <c r="I346" s="17">
        <v>1.2390583727458699E-2</v>
      </c>
      <c r="J346" s="17">
        <v>1.6048043475982599E-2</v>
      </c>
      <c r="K346" s="17">
        <v>2.6550416871431601E-2</v>
      </c>
      <c r="L346" s="17">
        <v>3.6876429871616698E-2</v>
      </c>
      <c r="M346" s="17">
        <v>0.10639968869144199</v>
      </c>
      <c r="N346" s="17">
        <v>3.50193452181181E-2</v>
      </c>
      <c r="O346" s="17">
        <v>6.7722920780689394E-2</v>
      </c>
      <c r="P346" s="17">
        <v>0</v>
      </c>
      <c r="Q346" s="17"/>
      <c r="R346" s="17">
        <v>7.2538860366395896E-2</v>
      </c>
      <c r="S346" s="17">
        <v>3.4446716830030297E-2</v>
      </c>
      <c r="T346" s="17">
        <v>2.4880049860630499E-2</v>
      </c>
      <c r="U346" s="17">
        <v>3.5971241459771999E-2</v>
      </c>
      <c r="V346" s="17"/>
      <c r="W346" s="17">
        <v>6.5872981776652295E-2</v>
      </c>
      <c r="X346" s="17">
        <v>5.0502205782262097E-2</v>
      </c>
      <c r="Y346" s="17">
        <v>4.63822446714032E-2</v>
      </c>
      <c r="Z346" s="17">
        <v>6.3846351402846599E-2</v>
      </c>
      <c r="AA346" s="17">
        <v>4.6079067224560399E-2</v>
      </c>
      <c r="AB346" s="17">
        <v>1.6393380091562899E-2</v>
      </c>
      <c r="AC346" s="17">
        <v>1.3984874156226099E-2</v>
      </c>
      <c r="AD346" s="17">
        <v>1.08325182069198E-2</v>
      </c>
      <c r="AE346" s="17">
        <v>3.7468144674448901E-2</v>
      </c>
      <c r="AF346" s="17">
        <v>3.6636775483181602E-2</v>
      </c>
      <c r="AG346" s="17"/>
      <c r="AH346" s="17">
        <v>5.36890488660762E-2</v>
      </c>
      <c r="AI346" s="17">
        <v>9.3365095499114703E-2</v>
      </c>
      <c r="AJ346" s="17">
        <v>5.34268132158571E-2</v>
      </c>
      <c r="AK346" s="17">
        <v>3.8557294937732897E-2</v>
      </c>
      <c r="AL346" s="17">
        <v>2.1972979721063299E-2</v>
      </c>
      <c r="AM346" s="17">
        <v>3.3503210258332403E-2</v>
      </c>
      <c r="AN346" s="17">
        <v>5.0870255487630203E-2</v>
      </c>
      <c r="AO346" s="17"/>
      <c r="AP346" s="17">
        <v>3.1590568900597603E-2</v>
      </c>
      <c r="AQ346" s="17">
        <v>6.2753778229599405E-2</v>
      </c>
      <c r="AR346" s="17"/>
      <c r="AS346" s="17">
        <v>2.1589643738731901E-2</v>
      </c>
      <c r="AT346" s="17">
        <v>1.9231771307266901E-2</v>
      </c>
      <c r="AU346" s="17">
        <v>4.4094983796965401E-2</v>
      </c>
      <c r="AV346" s="17"/>
      <c r="AW346" s="17">
        <v>5.5384308788526499E-3</v>
      </c>
      <c r="AX346" s="17">
        <v>4.9322679328459802E-2</v>
      </c>
      <c r="AY346" s="17"/>
      <c r="AZ346" s="17">
        <v>5.8686516004584403E-2</v>
      </c>
      <c r="BA346" s="17">
        <v>3.5830023812111103E-2</v>
      </c>
      <c r="BB346" s="17"/>
      <c r="BC346" s="17">
        <v>5.0201025544146301E-2</v>
      </c>
      <c r="BD346" s="17">
        <v>3.5971241459771999E-2</v>
      </c>
      <c r="BE346" s="17"/>
      <c r="BF346" s="17">
        <v>2.6533747568509101E-2</v>
      </c>
      <c r="BG346" s="17">
        <v>5.21216969085724E-2</v>
      </c>
      <c r="BH346" s="17"/>
      <c r="BI346" s="17">
        <v>8.32206624084912E-2</v>
      </c>
      <c r="BJ346" s="17">
        <v>3.0710035135879901E-2</v>
      </c>
      <c r="BK346" s="17">
        <v>3.9498510591603399E-2</v>
      </c>
      <c r="BL346" s="17">
        <v>1.60020929155179E-2</v>
      </c>
    </row>
    <row r="347" spans="2:64" x14ac:dyDescent="0.25">
      <c r="B347" t="s">
        <v>240</v>
      </c>
      <c r="C347" s="17">
        <v>2.7652534336432898E-2</v>
      </c>
      <c r="D347" s="17">
        <v>1.90343478330703E-2</v>
      </c>
      <c r="E347" s="17">
        <v>2.98806992655649E-2</v>
      </c>
      <c r="F347" s="17">
        <v>0</v>
      </c>
      <c r="G347" s="17">
        <v>3.68449346167831E-2</v>
      </c>
      <c r="H347" s="17">
        <v>2.6712542978886099E-2</v>
      </c>
      <c r="I347" s="17">
        <v>0</v>
      </c>
      <c r="J347" s="17">
        <v>0</v>
      </c>
      <c r="K347" s="17">
        <v>0</v>
      </c>
      <c r="L347" s="17">
        <v>3.6876429871616698E-2</v>
      </c>
      <c r="M347" s="17">
        <v>4.2986913505395102E-2</v>
      </c>
      <c r="N347" s="17">
        <v>1.9538878136107201E-2</v>
      </c>
      <c r="O347" s="17">
        <v>8.6666153375791199E-2</v>
      </c>
      <c r="P347" s="17">
        <v>0</v>
      </c>
      <c r="Q347" s="17"/>
      <c r="R347" s="17">
        <v>6.4290726206320301E-2</v>
      </c>
      <c r="S347" s="17">
        <v>9.1810646475727307E-3</v>
      </c>
      <c r="T347" s="17">
        <v>6.2432286254367397E-3</v>
      </c>
      <c r="U347" s="17">
        <v>1.9907746041234301E-2</v>
      </c>
      <c r="V347" s="17"/>
      <c r="W347" s="17">
        <v>3.8134411584233301E-2</v>
      </c>
      <c r="X347" s="17">
        <v>7.1633364216004594E-2</v>
      </c>
      <c r="Y347" s="17">
        <v>4.5250352745511202E-2</v>
      </c>
      <c r="Z347" s="17">
        <v>0</v>
      </c>
      <c r="AA347" s="17">
        <v>2.00493130766294E-2</v>
      </c>
      <c r="AB347" s="17">
        <v>0</v>
      </c>
      <c r="AC347" s="17">
        <v>0</v>
      </c>
      <c r="AD347" s="17">
        <v>0</v>
      </c>
      <c r="AE347" s="17">
        <v>0</v>
      </c>
      <c r="AF347" s="17">
        <v>3.7843605770390497E-2</v>
      </c>
      <c r="AG347" s="17"/>
      <c r="AH347" s="17">
        <v>3.8042235466581198E-2</v>
      </c>
      <c r="AI347" s="17">
        <v>6.7323063890686E-2</v>
      </c>
      <c r="AJ347" s="17">
        <v>1.01696630673828E-2</v>
      </c>
      <c r="AK347" s="17">
        <v>2.1709714070100299E-2</v>
      </c>
      <c r="AL347" s="17">
        <v>3.0467570176071299E-2</v>
      </c>
      <c r="AM347" s="17">
        <v>2.3806739275055899E-2</v>
      </c>
      <c r="AN347" s="17">
        <v>0</v>
      </c>
      <c r="AO347" s="17"/>
      <c r="AP347" s="17">
        <v>1.03948346907233E-2</v>
      </c>
      <c r="AQ347" s="17">
        <v>5.5651936938428098E-2</v>
      </c>
      <c r="AR347" s="17"/>
      <c r="AS347" s="17">
        <v>0</v>
      </c>
      <c r="AT347" s="17">
        <v>7.4165556111697303E-3</v>
      </c>
      <c r="AU347" s="17">
        <v>1.07171732212533E-2</v>
      </c>
      <c r="AV347" s="17"/>
      <c r="AW347" s="17">
        <v>0</v>
      </c>
      <c r="AX347" s="17">
        <v>3.19159176777946E-2</v>
      </c>
      <c r="AY347" s="17"/>
      <c r="AZ347" s="17">
        <v>3.9043919954599597E-2</v>
      </c>
      <c r="BA347" s="17">
        <v>2.19287056535852E-2</v>
      </c>
      <c r="BB347" s="17"/>
      <c r="BC347" s="17">
        <v>3.45967536122316E-2</v>
      </c>
      <c r="BD347" s="17">
        <v>1.9907746041234301E-2</v>
      </c>
      <c r="BE347" s="17"/>
      <c r="BF347" s="17">
        <v>1.6430603103954701E-2</v>
      </c>
      <c r="BG347" s="17">
        <v>3.3381226371437402E-2</v>
      </c>
      <c r="BH347" s="17"/>
      <c r="BI347" s="17">
        <v>6.3323427577232499E-2</v>
      </c>
      <c r="BJ347" s="17">
        <v>2.91539086912114E-2</v>
      </c>
      <c r="BK347" s="17">
        <v>1.3177576725517901E-2</v>
      </c>
      <c r="BL347" s="17">
        <v>0</v>
      </c>
    </row>
    <row r="348" spans="2:64" x14ac:dyDescent="0.25">
      <c r="B348" t="s">
        <v>80</v>
      </c>
      <c r="C348" s="17">
        <v>5.3614889083490203E-3</v>
      </c>
      <c r="D348" s="17">
        <v>0</v>
      </c>
      <c r="E348" s="17">
        <v>3.5538251538014001E-2</v>
      </c>
      <c r="F348" s="17">
        <v>0</v>
      </c>
      <c r="G348" s="17">
        <v>0</v>
      </c>
      <c r="H348" s="17">
        <v>0</v>
      </c>
      <c r="I348" s="17">
        <v>0</v>
      </c>
      <c r="J348" s="17">
        <v>0</v>
      </c>
      <c r="K348" s="17">
        <v>4.5328105791255902E-2</v>
      </c>
      <c r="L348" s="17">
        <v>0</v>
      </c>
      <c r="M348" s="17">
        <v>1.2115643606815E-2</v>
      </c>
      <c r="N348" s="17">
        <v>0</v>
      </c>
      <c r="O348" s="17">
        <v>0</v>
      </c>
      <c r="P348" s="17">
        <v>0.35196951786603697</v>
      </c>
      <c r="Q348" s="17"/>
      <c r="R348" s="17">
        <v>1.3899913371889399E-2</v>
      </c>
      <c r="S348" s="17">
        <v>0</v>
      </c>
      <c r="T348" s="17">
        <v>6.6952079690863102E-3</v>
      </c>
      <c r="U348" s="17">
        <v>2.1962126248659501E-3</v>
      </c>
      <c r="V348" s="17"/>
      <c r="W348" s="17">
        <v>0</v>
      </c>
      <c r="X348" s="17">
        <v>3.5596233914172201E-2</v>
      </c>
      <c r="Y348" s="17">
        <v>2.2654892673502101E-2</v>
      </c>
      <c r="Z348" s="17">
        <v>1.0240257187542E-2</v>
      </c>
      <c r="AA348" s="17">
        <v>0</v>
      </c>
      <c r="AB348" s="17">
        <v>0</v>
      </c>
      <c r="AC348" s="17">
        <v>0</v>
      </c>
      <c r="AD348" s="17">
        <v>0</v>
      </c>
      <c r="AE348" s="17">
        <v>0</v>
      </c>
      <c r="AF348" s="17">
        <v>4.6952781598466097E-3</v>
      </c>
      <c r="AG348" s="17"/>
      <c r="AH348" s="17">
        <v>1.0797521351065801E-2</v>
      </c>
      <c r="AI348" s="17">
        <v>0</v>
      </c>
      <c r="AJ348" s="17">
        <v>0</v>
      </c>
      <c r="AK348" s="17">
        <v>1.40667896929991E-2</v>
      </c>
      <c r="AL348" s="17">
        <v>6.4452462013529898E-3</v>
      </c>
      <c r="AM348" s="17">
        <v>0</v>
      </c>
      <c r="AN348" s="17">
        <v>0</v>
      </c>
      <c r="AO348" s="17"/>
      <c r="AP348" s="17">
        <v>1.67819851700566E-3</v>
      </c>
      <c r="AQ348" s="17">
        <v>1.13373682366767E-2</v>
      </c>
      <c r="AR348" s="17"/>
      <c r="AS348" s="17">
        <v>5.7797614301216098E-3</v>
      </c>
      <c r="AT348" s="17">
        <v>0</v>
      </c>
      <c r="AU348" s="17">
        <v>0</v>
      </c>
      <c r="AV348" s="17"/>
      <c r="AW348" s="17">
        <v>0</v>
      </c>
      <c r="AX348" s="17">
        <v>6.1881069035985298E-3</v>
      </c>
      <c r="AY348" s="17"/>
      <c r="AZ348" s="17">
        <v>0</v>
      </c>
      <c r="BA348" s="17">
        <v>8.0554758406707096E-3</v>
      </c>
      <c r="BB348" s="17"/>
      <c r="BC348" s="17">
        <v>8.1995745658509003E-3</v>
      </c>
      <c r="BD348" s="17">
        <v>2.1962126248659501E-3</v>
      </c>
      <c r="BE348" s="17"/>
      <c r="BF348" s="17">
        <v>0</v>
      </c>
      <c r="BG348" s="17">
        <v>8.0984793753847602E-3</v>
      </c>
      <c r="BH348" s="17"/>
      <c r="BI348" s="17">
        <v>1.47522751760673E-2</v>
      </c>
      <c r="BJ348" s="17">
        <v>0</v>
      </c>
      <c r="BK348" s="17">
        <v>2.6094783800897502E-3</v>
      </c>
      <c r="BL348" s="17">
        <v>8.1114903329709102E-3</v>
      </c>
    </row>
    <row r="349" spans="2:64" x14ac:dyDescent="0.25">
      <c r="B349" t="s">
        <v>241</v>
      </c>
      <c r="C349" s="17">
        <v>0.82946795581683397</v>
      </c>
      <c r="D349" s="17">
        <v>0.87398862962350399</v>
      </c>
      <c r="E349" s="17">
        <v>0.84968534729948098</v>
      </c>
      <c r="F349" s="17">
        <v>0.77728462146289901</v>
      </c>
      <c r="G349" s="17">
        <v>0.76322577801728797</v>
      </c>
      <c r="H349" s="17">
        <v>0.79459146055528496</v>
      </c>
      <c r="I349" s="17">
        <v>0.87724331503198505</v>
      </c>
      <c r="J349" s="17">
        <v>0.92597883479774701</v>
      </c>
      <c r="K349" s="17">
        <v>0.81769509156537401</v>
      </c>
      <c r="L349" s="17">
        <v>0.83902805220160503</v>
      </c>
      <c r="M349" s="17">
        <v>0.73326330240664594</v>
      </c>
      <c r="N349" s="17">
        <v>0.82842838734998803</v>
      </c>
      <c r="O349" s="17">
        <v>0.79909601636281502</v>
      </c>
      <c r="P349" s="17">
        <v>0.64803048213396297</v>
      </c>
      <c r="Q349" s="17"/>
      <c r="R349" s="17">
        <v>0.76065864472432798</v>
      </c>
      <c r="S349" s="17">
        <v>0.79124859072170195</v>
      </c>
      <c r="T349" s="17">
        <v>0.80017099558314497</v>
      </c>
      <c r="U349" s="17">
        <v>0.88587081509416998</v>
      </c>
      <c r="V349" s="17"/>
      <c r="W349" s="17">
        <v>0.79465793192753997</v>
      </c>
      <c r="X349" s="17">
        <v>0.74431376535930605</v>
      </c>
      <c r="Y349" s="17">
        <v>0.80810787515964699</v>
      </c>
      <c r="Z349" s="17">
        <v>0.81260758405449296</v>
      </c>
      <c r="AA349" s="17">
        <v>0.69005374505374895</v>
      </c>
      <c r="AB349" s="17">
        <v>0.95748652480498397</v>
      </c>
      <c r="AC349" s="17">
        <v>0.913030687669945</v>
      </c>
      <c r="AD349" s="17">
        <v>0.96148358155380098</v>
      </c>
      <c r="AE349" s="17">
        <v>0.89484524941340304</v>
      </c>
      <c r="AF349" s="17">
        <v>0.86270419918668995</v>
      </c>
      <c r="AG349" s="17"/>
      <c r="AH349" s="17">
        <v>0.80528460525619205</v>
      </c>
      <c r="AI349" s="17">
        <v>0.72383009243390795</v>
      </c>
      <c r="AJ349" s="17">
        <v>0.84455958400523601</v>
      </c>
      <c r="AK349" s="17">
        <v>0.83502000293316503</v>
      </c>
      <c r="AL349" s="17">
        <v>0.84719808532357099</v>
      </c>
      <c r="AM349" s="17">
        <v>0.85954996951695894</v>
      </c>
      <c r="AN349" s="17">
        <v>0.87133227376391897</v>
      </c>
      <c r="AO349" s="17"/>
      <c r="AP349" s="17">
        <v>0.88212682990726998</v>
      </c>
      <c r="AQ349" s="17">
        <v>0.744032640189907</v>
      </c>
      <c r="AR349" s="17"/>
      <c r="AS349" s="17">
        <v>0.90234126042608098</v>
      </c>
      <c r="AT349" s="17">
        <v>0.94476588892129598</v>
      </c>
      <c r="AU349" s="17">
        <v>0.85243679937626704</v>
      </c>
      <c r="AV349" s="17"/>
      <c r="AW349" s="17">
        <v>0.92594551852830498</v>
      </c>
      <c r="AX349" s="17">
        <v>0.814593339672254</v>
      </c>
      <c r="AY349" s="17"/>
      <c r="AZ349" s="17">
        <v>0.78704246251104704</v>
      </c>
      <c r="BA349" s="17">
        <v>0.850785490277291</v>
      </c>
      <c r="BB349" s="17"/>
      <c r="BC349" s="17">
        <v>0.77889538912102696</v>
      </c>
      <c r="BD349" s="17">
        <v>0.88587081509416998</v>
      </c>
      <c r="BE349" s="17"/>
      <c r="BF349" s="17">
        <v>0.89765511545280097</v>
      </c>
      <c r="BG349" s="17">
        <v>0.79465904189606296</v>
      </c>
      <c r="BH349" s="17"/>
      <c r="BI349" s="17">
        <v>0.72084593234008199</v>
      </c>
      <c r="BJ349" s="17">
        <v>0.81145624883655598</v>
      </c>
      <c r="BK349" s="17">
        <v>0.87219776753044398</v>
      </c>
      <c r="BL349" s="17">
        <v>0.94934439649346603</v>
      </c>
    </row>
    <row r="350" spans="2:64" x14ac:dyDescent="0.25">
      <c r="B350" t="s">
        <v>242</v>
      </c>
      <c r="C350" s="17">
        <v>7.1126438225044802E-2</v>
      </c>
      <c r="D350" s="17">
        <v>4.5516488160679602E-2</v>
      </c>
      <c r="E350" s="17">
        <v>2.98806992655649E-2</v>
      </c>
      <c r="F350" s="17">
        <v>3.1202321916094799E-2</v>
      </c>
      <c r="G350" s="17">
        <v>0.135648596131869</v>
      </c>
      <c r="H350" s="17">
        <v>9.1866906498824993E-2</v>
      </c>
      <c r="I350" s="17">
        <v>1.2390583727458699E-2</v>
      </c>
      <c r="J350" s="17">
        <v>1.6048043475982599E-2</v>
      </c>
      <c r="K350" s="17">
        <v>2.6550416871431601E-2</v>
      </c>
      <c r="L350" s="17">
        <v>7.3752859743233506E-2</v>
      </c>
      <c r="M350" s="17">
        <v>0.149386602196837</v>
      </c>
      <c r="N350" s="17">
        <v>5.4558223354225298E-2</v>
      </c>
      <c r="O350" s="17">
        <v>0.15438907415648101</v>
      </c>
      <c r="P350" s="17">
        <v>0</v>
      </c>
      <c r="Q350" s="17"/>
      <c r="R350" s="17">
        <v>0.13682958657271599</v>
      </c>
      <c r="S350" s="17">
        <v>4.3627781477603003E-2</v>
      </c>
      <c r="T350" s="17">
        <v>3.1123278486067201E-2</v>
      </c>
      <c r="U350" s="17">
        <v>5.5878987501006297E-2</v>
      </c>
      <c r="V350" s="17"/>
      <c r="W350" s="17">
        <v>0.10400739336088601</v>
      </c>
      <c r="X350" s="17">
        <v>0.122135569998267</v>
      </c>
      <c r="Y350" s="17">
        <v>9.1632597416914402E-2</v>
      </c>
      <c r="Z350" s="17">
        <v>6.3846351402846599E-2</v>
      </c>
      <c r="AA350" s="17">
        <v>6.6128380301189796E-2</v>
      </c>
      <c r="AB350" s="17">
        <v>1.6393380091562899E-2</v>
      </c>
      <c r="AC350" s="17">
        <v>1.3984874156226099E-2</v>
      </c>
      <c r="AD350" s="17">
        <v>1.08325182069198E-2</v>
      </c>
      <c r="AE350" s="17">
        <v>3.7468144674448901E-2</v>
      </c>
      <c r="AF350" s="17">
        <v>7.4480381253572106E-2</v>
      </c>
      <c r="AG350" s="17"/>
      <c r="AH350" s="17">
        <v>9.1731284332657495E-2</v>
      </c>
      <c r="AI350" s="17">
        <v>0.16068815938980099</v>
      </c>
      <c r="AJ350" s="17">
        <v>6.3596476283239903E-2</v>
      </c>
      <c r="AK350" s="17">
        <v>6.0267009007833099E-2</v>
      </c>
      <c r="AL350" s="17">
        <v>5.2440549897134599E-2</v>
      </c>
      <c r="AM350" s="17">
        <v>5.7309949533388298E-2</v>
      </c>
      <c r="AN350" s="17">
        <v>5.0870255487630203E-2</v>
      </c>
      <c r="AO350" s="17"/>
      <c r="AP350" s="17">
        <v>4.1985403591320997E-2</v>
      </c>
      <c r="AQ350" s="17">
        <v>0.118405715168027</v>
      </c>
      <c r="AR350" s="17"/>
      <c r="AS350" s="17">
        <v>2.1589643738731901E-2</v>
      </c>
      <c r="AT350" s="17">
        <v>2.6648326918436702E-2</v>
      </c>
      <c r="AU350" s="17">
        <v>5.48121570182186E-2</v>
      </c>
      <c r="AV350" s="17"/>
      <c r="AW350" s="17">
        <v>5.5384308788526499E-3</v>
      </c>
      <c r="AX350" s="17">
        <v>8.1238597006254396E-2</v>
      </c>
      <c r="AY350" s="17"/>
      <c r="AZ350" s="17">
        <v>9.7730435959183903E-2</v>
      </c>
      <c r="BA350" s="17">
        <v>5.7758729465696303E-2</v>
      </c>
      <c r="BB350" s="17"/>
      <c r="BC350" s="17">
        <v>8.4797779156377998E-2</v>
      </c>
      <c r="BD350" s="17">
        <v>5.5878987501006297E-2</v>
      </c>
      <c r="BE350" s="17"/>
      <c r="BF350" s="17">
        <v>4.2964350672463798E-2</v>
      </c>
      <c r="BG350" s="17">
        <v>8.5502923280009704E-2</v>
      </c>
      <c r="BH350" s="17"/>
      <c r="BI350" s="17">
        <v>0.14654408998572399</v>
      </c>
      <c r="BJ350" s="17">
        <v>5.9863943827091301E-2</v>
      </c>
      <c r="BK350" s="17">
        <v>5.2676087317121402E-2</v>
      </c>
      <c r="BL350" s="17">
        <v>1.60020929155179E-2</v>
      </c>
    </row>
    <row r="351" spans="2:64" x14ac:dyDescent="0.25">
      <c r="B351" t="s">
        <v>185</v>
      </c>
      <c r="C351" s="17">
        <v>0.75834151759178903</v>
      </c>
      <c r="D351" s="17">
        <v>0.828472141462824</v>
      </c>
      <c r="E351" s="17">
        <v>0.81980464803391595</v>
      </c>
      <c r="F351" s="17">
        <v>0.74608229954680505</v>
      </c>
      <c r="G351" s="17">
        <v>0.627577181885419</v>
      </c>
      <c r="H351" s="17">
        <v>0.70272455405645995</v>
      </c>
      <c r="I351" s="17">
        <v>0.864852731304526</v>
      </c>
      <c r="J351" s="17">
        <v>0.90993079132176502</v>
      </c>
      <c r="K351" s="17">
        <v>0.79114467469394301</v>
      </c>
      <c r="L351" s="17">
        <v>0.76527519245837194</v>
      </c>
      <c r="M351" s="17">
        <v>0.58387670020980997</v>
      </c>
      <c r="N351" s="17">
        <v>0.77387016399576303</v>
      </c>
      <c r="O351" s="17">
        <v>0.64470694220633495</v>
      </c>
      <c r="P351" s="17">
        <v>0.64803048213396297</v>
      </c>
      <c r="Q351" s="17"/>
      <c r="R351" s="17">
        <v>0.62382905815161105</v>
      </c>
      <c r="S351" s="17">
        <v>0.74762080924409902</v>
      </c>
      <c r="T351" s="17">
        <v>0.76904771709707798</v>
      </c>
      <c r="U351" s="17">
        <v>0.82999182759316403</v>
      </c>
      <c r="V351" s="17"/>
      <c r="W351" s="17">
        <v>0.69065053856665404</v>
      </c>
      <c r="X351" s="17">
        <v>0.62217819536104002</v>
      </c>
      <c r="Y351" s="17">
        <v>0.71647527774273301</v>
      </c>
      <c r="Z351" s="17">
        <v>0.74876123265164596</v>
      </c>
      <c r="AA351" s="17">
        <v>0.623925364752559</v>
      </c>
      <c r="AB351" s="17">
        <v>0.94109314471342098</v>
      </c>
      <c r="AC351" s="17">
        <v>0.89904581351371904</v>
      </c>
      <c r="AD351" s="17">
        <v>0.95065106334688099</v>
      </c>
      <c r="AE351" s="17">
        <v>0.85737710473895401</v>
      </c>
      <c r="AF351" s="17">
        <v>0.78822381793311802</v>
      </c>
      <c r="AG351" s="17"/>
      <c r="AH351" s="17">
        <v>0.71355332092353496</v>
      </c>
      <c r="AI351" s="17">
        <v>0.56314193304410798</v>
      </c>
      <c r="AJ351" s="17">
        <v>0.78096310772199595</v>
      </c>
      <c r="AK351" s="17">
        <v>0.77475299392533203</v>
      </c>
      <c r="AL351" s="17">
        <v>0.79475753542643701</v>
      </c>
      <c r="AM351" s="17">
        <v>0.80224001998357097</v>
      </c>
      <c r="AN351" s="17">
        <v>0.82046201827628895</v>
      </c>
      <c r="AO351" s="17"/>
      <c r="AP351" s="17">
        <v>0.84014142631594901</v>
      </c>
      <c r="AQ351" s="17">
        <v>0.625626925021879</v>
      </c>
      <c r="AR351" s="17"/>
      <c r="AS351" s="17">
        <v>0.88075161668734903</v>
      </c>
      <c r="AT351" s="17">
        <v>0.91811756200285999</v>
      </c>
      <c r="AU351" s="17">
        <v>0.79762464235804797</v>
      </c>
      <c r="AV351" s="17"/>
      <c r="AW351" s="17">
        <v>0.920407087649453</v>
      </c>
      <c r="AX351" s="17">
        <v>0.73335474266599898</v>
      </c>
      <c r="AY351" s="17"/>
      <c r="AZ351" s="17">
        <v>0.68931202655186297</v>
      </c>
      <c r="BA351" s="17">
        <v>0.79302676081159496</v>
      </c>
      <c r="BB351" s="17"/>
      <c r="BC351" s="17">
        <v>0.69409760996464898</v>
      </c>
      <c r="BD351" s="17">
        <v>0.82999182759316403</v>
      </c>
      <c r="BE351" s="17"/>
      <c r="BF351" s="17">
        <v>0.85469076478033701</v>
      </c>
      <c r="BG351" s="17">
        <v>0.70915611861605399</v>
      </c>
      <c r="BH351" s="17"/>
      <c r="BI351" s="17">
        <v>0.57430184235435799</v>
      </c>
      <c r="BJ351" s="17">
        <v>0.75159230500946494</v>
      </c>
      <c r="BK351" s="17">
        <v>0.81952168021332295</v>
      </c>
      <c r="BL351" s="17">
        <v>0.93334230357794801</v>
      </c>
    </row>
    <row r="352" spans="2:64" x14ac:dyDescent="0.25">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row>
    <row r="353" spans="2:64" x14ac:dyDescent="0.25">
      <c r="B353" s="6" t="s">
        <v>250</v>
      </c>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row>
    <row r="354" spans="2:64" x14ac:dyDescent="0.25">
      <c r="B354" s="24" t="s">
        <v>82</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row>
    <row r="355" spans="2:64" x14ac:dyDescent="0.25">
      <c r="B355" t="s">
        <v>236</v>
      </c>
      <c r="C355" s="17">
        <v>0.51947297321459796</v>
      </c>
      <c r="D355" s="17">
        <v>0.46827442549897003</v>
      </c>
      <c r="E355" s="17">
        <v>0.407661364559956</v>
      </c>
      <c r="F355" s="17">
        <v>0.57597116823391403</v>
      </c>
      <c r="G355" s="17">
        <v>0.51842246730839203</v>
      </c>
      <c r="H355" s="17">
        <v>0.52888077075699602</v>
      </c>
      <c r="I355" s="17">
        <v>0.57497361685728499</v>
      </c>
      <c r="J355" s="17">
        <v>0.53205576819986</v>
      </c>
      <c r="K355" s="17">
        <v>0.54530051450560102</v>
      </c>
      <c r="L355" s="17">
        <v>0.44132255837755602</v>
      </c>
      <c r="M355" s="17">
        <v>0.60325450157305704</v>
      </c>
      <c r="N355" s="17">
        <v>0.53790438838302401</v>
      </c>
      <c r="O355" s="17">
        <v>0.55415241760240497</v>
      </c>
      <c r="P355" s="17">
        <v>0.64803048213396297</v>
      </c>
      <c r="Q355" s="17"/>
      <c r="R355" s="17">
        <v>0.55055697624991196</v>
      </c>
      <c r="S355" s="17">
        <v>0.49695792067913303</v>
      </c>
      <c r="T355" s="17">
        <v>0.495002700909074</v>
      </c>
      <c r="U355" s="17">
        <v>0.51677285251194105</v>
      </c>
      <c r="V355" s="17"/>
      <c r="W355" s="17">
        <v>0.56483063212458995</v>
      </c>
      <c r="X355" s="17">
        <v>0.51983344636668505</v>
      </c>
      <c r="Y355" s="17">
        <v>0.55671904857212295</v>
      </c>
      <c r="Z355" s="17">
        <v>0.42183761232654698</v>
      </c>
      <c r="AA355" s="17">
        <v>0.58750117560571302</v>
      </c>
      <c r="AB355" s="17">
        <v>0.54351411008309103</v>
      </c>
      <c r="AC355" s="17">
        <v>0.50962778783906604</v>
      </c>
      <c r="AD355" s="17">
        <v>0.56663829317354897</v>
      </c>
      <c r="AE355" s="17">
        <v>0.55204668991811301</v>
      </c>
      <c r="AF355" s="17">
        <v>0.49833825107656499</v>
      </c>
      <c r="AG355" s="17"/>
      <c r="AH355" s="17">
        <v>0.600429624370175</v>
      </c>
      <c r="AI355" s="17">
        <v>0.52887051578077804</v>
      </c>
      <c r="AJ355" s="17">
        <v>0.62265691213929597</v>
      </c>
      <c r="AK355" s="17">
        <v>0.45561316464357399</v>
      </c>
      <c r="AL355" s="17">
        <v>0.45594583117104798</v>
      </c>
      <c r="AM355" s="17">
        <v>0.53373841363015795</v>
      </c>
      <c r="AN355" s="17">
        <v>0.60309411178984895</v>
      </c>
      <c r="AO355" s="17"/>
      <c r="AP355" s="17">
        <v>0.53487428921687397</v>
      </c>
      <c r="AQ355" s="17">
        <v>0.49448542237056098</v>
      </c>
      <c r="AR355" s="17"/>
      <c r="AS355" s="17">
        <v>0.54201268919130996</v>
      </c>
      <c r="AT355" s="17">
        <v>0.56029742948703598</v>
      </c>
      <c r="AU355" s="17">
        <v>0.53633840524450804</v>
      </c>
      <c r="AV355" s="17"/>
      <c r="AW355" s="17">
        <v>0.49805807631035698</v>
      </c>
      <c r="AX355" s="17">
        <v>0.52277465665553302</v>
      </c>
      <c r="AY355" s="17"/>
      <c r="AZ355" s="17">
        <v>0.50879754300826596</v>
      </c>
      <c r="BA355" s="17">
        <v>0.52483705583500295</v>
      </c>
      <c r="BB355" s="17"/>
      <c r="BC355" s="17">
        <v>0.52189398583827296</v>
      </c>
      <c r="BD355" s="17">
        <v>0.51677285251194105</v>
      </c>
      <c r="BE355" s="17"/>
      <c r="BF355" s="17">
        <v>0.58755226647658298</v>
      </c>
      <c r="BG355" s="17">
        <v>0.48471912407943901</v>
      </c>
      <c r="BH355" s="17"/>
      <c r="BI355" s="17">
        <v>0.44279470867036702</v>
      </c>
      <c r="BJ355" s="17">
        <v>0.51063701918412996</v>
      </c>
      <c r="BK355" s="17">
        <v>0.55836479001189199</v>
      </c>
      <c r="BL355" s="17">
        <v>0.57942791750281997</v>
      </c>
    </row>
    <row r="356" spans="2:64" x14ac:dyDescent="0.25">
      <c r="B356" t="s">
        <v>237</v>
      </c>
      <c r="C356" s="17">
        <v>0.353682981158225</v>
      </c>
      <c r="D356" s="17">
        <v>0.40714503934864599</v>
      </c>
      <c r="E356" s="17">
        <v>0.51427611917399796</v>
      </c>
      <c r="F356" s="17">
        <v>0.21161442160608299</v>
      </c>
      <c r="G356" s="17">
        <v>0.38277387117652301</v>
      </c>
      <c r="H356" s="17">
        <v>0.35723515818166501</v>
      </c>
      <c r="I356" s="17">
        <v>0.36231780887471898</v>
      </c>
      <c r="J356" s="17">
        <v>0.36182697964592297</v>
      </c>
      <c r="K356" s="17">
        <v>0.24485167491873999</v>
      </c>
      <c r="L356" s="17">
        <v>0.435553392576422</v>
      </c>
      <c r="M356" s="17">
        <v>0.275395608976715</v>
      </c>
      <c r="N356" s="17">
        <v>0.32656003644354797</v>
      </c>
      <c r="O356" s="17">
        <v>0.30085007422437399</v>
      </c>
      <c r="P356" s="17">
        <v>0</v>
      </c>
      <c r="Q356" s="17"/>
      <c r="R356" s="17">
        <v>0.30633505612926798</v>
      </c>
      <c r="S356" s="17">
        <v>0.33319147072098299</v>
      </c>
      <c r="T356" s="17">
        <v>0.35090713638519699</v>
      </c>
      <c r="U356" s="17">
        <v>0.38598088599179903</v>
      </c>
      <c r="V356" s="17"/>
      <c r="W356" s="17">
        <v>0.27312074192221902</v>
      </c>
      <c r="X356" s="17">
        <v>0.36013459168864398</v>
      </c>
      <c r="Y356" s="17">
        <v>0.35793121301290298</v>
      </c>
      <c r="Z356" s="17">
        <v>0.42271106367041</v>
      </c>
      <c r="AA356" s="17">
        <v>0.225314851877322</v>
      </c>
      <c r="AB356" s="17">
        <v>0.361562930740079</v>
      </c>
      <c r="AC356" s="17">
        <v>0.35876675318866003</v>
      </c>
      <c r="AD356" s="17">
        <v>0.36315897887090198</v>
      </c>
      <c r="AE356" s="17">
        <v>0.40096906230863699</v>
      </c>
      <c r="AF356" s="17">
        <v>0.38635564835372099</v>
      </c>
      <c r="AG356" s="17"/>
      <c r="AH356" s="17">
        <v>0.296257376339011</v>
      </c>
      <c r="AI356" s="17">
        <v>0.29426896637476502</v>
      </c>
      <c r="AJ356" s="17">
        <v>0.26350497573641302</v>
      </c>
      <c r="AK356" s="17">
        <v>0.37909566749097501</v>
      </c>
      <c r="AL356" s="17">
        <v>0.436168691172511</v>
      </c>
      <c r="AM356" s="17">
        <v>0.38442803376641199</v>
      </c>
      <c r="AN356" s="17">
        <v>0.283797373219139</v>
      </c>
      <c r="AO356" s="17"/>
      <c r="AP356" s="17">
        <v>0.353697110238614</v>
      </c>
      <c r="AQ356" s="17">
        <v>0.35366005772008902</v>
      </c>
      <c r="AR356" s="17"/>
      <c r="AS356" s="17">
        <v>0.34446376973500398</v>
      </c>
      <c r="AT356" s="17">
        <v>0.35707781841389702</v>
      </c>
      <c r="AU356" s="17">
        <v>0.35186860424240002</v>
      </c>
      <c r="AV356" s="17"/>
      <c r="AW356" s="17">
        <v>0.37274738124340601</v>
      </c>
      <c r="AX356" s="17">
        <v>0.35074369014253298</v>
      </c>
      <c r="AY356" s="17"/>
      <c r="AZ356" s="17">
        <v>0.334510185580214</v>
      </c>
      <c r="BA356" s="17">
        <v>0.36331673432384398</v>
      </c>
      <c r="BB356" s="17"/>
      <c r="BC356" s="17">
        <v>0.32472367010097503</v>
      </c>
      <c r="BD356" s="17">
        <v>0.38598088599179903</v>
      </c>
      <c r="BE356" s="17"/>
      <c r="BF356" s="17">
        <v>0.34232704073256798</v>
      </c>
      <c r="BG356" s="17">
        <v>0.35948008364609002</v>
      </c>
      <c r="BH356" s="17"/>
      <c r="BI356" s="17">
        <v>0.36080290091291201</v>
      </c>
      <c r="BJ356" s="17">
        <v>0.34962398324015798</v>
      </c>
      <c r="BK356" s="17">
        <v>0.34948949353590703</v>
      </c>
      <c r="BL356" s="17">
        <v>0.364032414363469</v>
      </c>
    </row>
    <row r="357" spans="2:64" x14ac:dyDescent="0.25">
      <c r="B357" t="s">
        <v>238</v>
      </c>
      <c r="C357" s="17">
        <v>9.0420792057400307E-2</v>
      </c>
      <c r="D357" s="17">
        <v>8.9047329651723697E-2</v>
      </c>
      <c r="E357" s="17">
        <v>0</v>
      </c>
      <c r="F357" s="17">
        <v>0.12794203393197701</v>
      </c>
      <c r="G357" s="17">
        <v>6.1958726898302799E-2</v>
      </c>
      <c r="H357" s="17">
        <v>8.6672255217011301E-2</v>
      </c>
      <c r="I357" s="17">
        <v>5.2286171247317499E-2</v>
      </c>
      <c r="J357" s="17">
        <v>9.0069208678235396E-2</v>
      </c>
      <c r="K357" s="17">
        <v>0.104640633809148</v>
      </c>
      <c r="L357" s="17">
        <v>0.110143064923985</v>
      </c>
      <c r="M357" s="17">
        <v>9.2407383181074304E-2</v>
      </c>
      <c r="N357" s="17">
        <v>0.11916135398913</v>
      </c>
      <c r="O357" s="17">
        <v>9.0765040256524501E-2</v>
      </c>
      <c r="P357" s="17">
        <v>0</v>
      </c>
      <c r="Q357" s="17"/>
      <c r="R357" s="17">
        <v>8.9654119903346499E-2</v>
      </c>
      <c r="S357" s="17">
        <v>0.13724162983128299</v>
      </c>
      <c r="T357" s="17">
        <v>0.102761972497164</v>
      </c>
      <c r="U357" s="17">
        <v>7.2611877427813901E-2</v>
      </c>
      <c r="V357" s="17"/>
      <c r="W357" s="17">
        <v>9.5293446100222903E-2</v>
      </c>
      <c r="X357" s="17">
        <v>8.5290194256440299E-2</v>
      </c>
      <c r="Y357" s="17">
        <v>2.2681881564029199E-2</v>
      </c>
      <c r="Z357" s="17">
        <v>0.104845219193427</v>
      </c>
      <c r="AA357" s="17">
        <v>0.174742302544351</v>
      </c>
      <c r="AB357" s="17">
        <v>8.1548017972643494E-2</v>
      </c>
      <c r="AC357" s="17">
        <v>0.13160545897227399</v>
      </c>
      <c r="AD357" s="17">
        <v>5.1875390006373701E-2</v>
      </c>
      <c r="AE357" s="17">
        <v>3.2869646589200302E-2</v>
      </c>
      <c r="AF357" s="17">
        <v>8.5912609170583396E-2</v>
      </c>
      <c r="AG357" s="17"/>
      <c r="AH357" s="17">
        <v>6.0055626941987801E-2</v>
      </c>
      <c r="AI357" s="17">
        <v>0.12096996638813901</v>
      </c>
      <c r="AJ357" s="17">
        <v>8.2236460719069801E-2</v>
      </c>
      <c r="AK357" s="17">
        <v>0.123264726446777</v>
      </c>
      <c r="AL357" s="17">
        <v>8.1472414163722001E-2</v>
      </c>
      <c r="AM357" s="17">
        <v>5.9548342612645903E-2</v>
      </c>
      <c r="AN357" s="17">
        <v>8.1285380450013198E-2</v>
      </c>
      <c r="AO357" s="17"/>
      <c r="AP357" s="17">
        <v>8.3257145969925006E-2</v>
      </c>
      <c r="AQ357" s="17">
        <v>0.102043303459219</v>
      </c>
      <c r="AR357" s="17"/>
      <c r="AS357" s="17">
        <v>7.0544527506422303E-2</v>
      </c>
      <c r="AT357" s="17">
        <v>7.6624456346036304E-2</v>
      </c>
      <c r="AU357" s="17">
        <v>8.8620969090595497E-2</v>
      </c>
      <c r="AV357" s="17"/>
      <c r="AW357" s="17">
        <v>8.7823215800038101E-2</v>
      </c>
      <c r="AX357" s="17">
        <v>9.0821278436291203E-2</v>
      </c>
      <c r="AY357" s="17"/>
      <c r="AZ357" s="17">
        <v>0.10304467574131899</v>
      </c>
      <c r="BA357" s="17">
        <v>8.4077670163281104E-2</v>
      </c>
      <c r="BB357" s="17"/>
      <c r="BC357" s="17">
        <v>0.10638882159392</v>
      </c>
      <c r="BD357" s="17">
        <v>7.2611877427813901E-2</v>
      </c>
      <c r="BE357" s="17"/>
      <c r="BF357" s="17">
        <v>4.5413619499653203E-2</v>
      </c>
      <c r="BG357" s="17">
        <v>0.113396537105937</v>
      </c>
      <c r="BH357" s="17"/>
      <c r="BI357" s="17">
        <v>0.127757159125681</v>
      </c>
      <c r="BJ357" s="17">
        <v>9.9042190623967005E-2</v>
      </c>
      <c r="BK357" s="17">
        <v>7.2822193588169604E-2</v>
      </c>
      <c r="BL357" s="17">
        <v>4.7579514585362602E-2</v>
      </c>
    </row>
    <row r="358" spans="2:64" x14ac:dyDescent="0.25">
      <c r="B358" t="s">
        <v>239</v>
      </c>
      <c r="C358" s="17">
        <v>1.9276352491080801E-2</v>
      </c>
      <c r="D358" s="17">
        <v>2.4529288750768301E-2</v>
      </c>
      <c r="E358" s="17">
        <v>0</v>
      </c>
      <c r="F358" s="17">
        <v>5.3270054311930999E-2</v>
      </c>
      <c r="G358" s="17">
        <v>0</v>
      </c>
      <c r="H358" s="17">
        <v>2.7211815844328E-2</v>
      </c>
      <c r="I358" s="17">
        <v>1.04224030206789E-2</v>
      </c>
      <c r="J358" s="17">
        <v>1.6048043475982599E-2</v>
      </c>
      <c r="K358" s="17">
        <v>4.8874110007038299E-2</v>
      </c>
      <c r="L358" s="17">
        <v>1.29809841220365E-2</v>
      </c>
      <c r="M358" s="17">
        <v>1.8755626291765099E-2</v>
      </c>
      <c r="N358" s="17">
        <v>7.4790740741914399E-3</v>
      </c>
      <c r="O358" s="17">
        <v>1.9669288702944099E-2</v>
      </c>
      <c r="P358" s="17">
        <v>0</v>
      </c>
      <c r="Q358" s="17"/>
      <c r="R358" s="17">
        <v>1.89166086073532E-2</v>
      </c>
      <c r="S358" s="17">
        <v>2.34388385563747E-2</v>
      </c>
      <c r="T358" s="17">
        <v>3.12425663013059E-2</v>
      </c>
      <c r="U358" s="17">
        <v>1.49306530678612E-2</v>
      </c>
      <c r="V358" s="17"/>
      <c r="W358" s="17">
        <v>3.5271744649051598E-2</v>
      </c>
      <c r="X358" s="17">
        <v>1.6149457688295999E-2</v>
      </c>
      <c r="Y358" s="17">
        <v>4.0012964177443502E-2</v>
      </c>
      <c r="Z358" s="17">
        <v>2.3729359836512198E-2</v>
      </c>
      <c r="AA358" s="17">
        <v>1.24416699726148E-2</v>
      </c>
      <c r="AB358" s="17">
        <v>1.33749412041861E-2</v>
      </c>
      <c r="AC358" s="17">
        <v>0</v>
      </c>
      <c r="AD358" s="17">
        <v>1.8327337949175002E-2</v>
      </c>
      <c r="AE358" s="17">
        <v>1.41146011840488E-2</v>
      </c>
      <c r="AF358" s="17">
        <v>1.25786803956654E-2</v>
      </c>
      <c r="AG358" s="17"/>
      <c r="AH358" s="17">
        <v>2.4543600706941601E-2</v>
      </c>
      <c r="AI358" s="17">
        <v>2.6419802297289401E-2</v>
      </c>
      <c r="AJ358" s="17">
        <v>2.0719479894311801E-2</v>
      </c>
      <c r="AK358" s="17">
        <v>1.30296402420279E-2</v>
      </c>
      <c r="AL358" s="17">
        <v>1.47653618988541E-2</v>
      </c>
      <c r="AM358" s="17">
        <v>1.5344784040798601E-2</v>
      </c>
      <c r="AN358" s="17">
        <v>3.1823134540998603E-2</v>
      </c>
      <c r="AO358" s="17"/>
      <c r="AP358" s="17">
        <v>1.9764830514715202E-2</v>
      </c>
      <c r="AQ358" s="17">
        <v>1.8483831290297899E-2</v>
      </c>
      <c r="AR358" s="17"/>
      <c r="AS358" s="17">
        <v>3.2360574511101303E-2</v>
      </c>
      <c r="AT358" s="17">
        <v>6.0002957530308799E-3</v>
      </c>
      <c r="AU358" s="17">
        <v>2.0053936283204701E-2</v>
      </c>
      <c r="AV358" s="17"/>
      <c r="AW358" s="17">
        <v>3.4864412399382802E-2</v>
      </c>
      <c r="AX358" s="17">
        <v>1.6873032993176999E-2</v>
      </c>
      <c r="AY358" s="17"/>
      <c r="AZ358" s="17">
        <v>2.55071882854805E-2</v>
      </c>
      <c r="BA358" s="17">
        <v>1.6145544893695699E-2</v>
      </c>
      <c r="BB358" s="17"/>
      <c r="BC358" s="17">
        <v>2.3172842433905601E-2</v>
      </c>
      <c r="BD358" s="17">
        <v>1.49306530678612E-2</v>
      </c>
      <c r="BE358" s="17"/>
      <c r="BF358" s="17">
        <v>1.95632940383513E-2</v>
      </c>
      <c r="BG358" s="17">
        <v>1.9129871486848301E-2</v>
      </c>
      <c r="BH358" s="17"/>
      <c r="BI358" s="17">
        <v>1.64984244940268E-2</v>
      </c>
      <c r="BJ358" s="17">
        <v>2.9312689655601201E-2</v>
      </c>
      <c r="BK358" s="17">
        <v>1.40435184554581E-2</v>
      </c>
      <c r="BL358" s="17">
        <v>8.9601535483479402E-3</v>
      </c>
    </row>
    <row r="359" spans="2:64" x14ac:dyDescent="0.25">
      <c r="B359" t="s">
        <v>240</v>
      </c>
      <c r="C359" s="17">
        <v>9.1980038212677792E-3</v>
      </c>
      <c r="D359" s="17">
        <v>3.6679722499640601E-3</v>
      </c>
      <c r="E359" s="17">
        <v>4.2524264728033001E-2</v>
      </c>
      <c r="F359" s="17">
        <v>0</v>
      </c>
      <c r="G359" s="17">
        <v>3.68449346167831E-2</v>
      </c>
      <c r="H359" s="17">
        <v>0</v>
      </c>
      <c r="I359" s="17">
        <v>0</v>
      </c>
      <c r="J359" s="17">
        <v>0</v>
      </c>
      <c r="K359" s="17">
        <v>1.8777688919824301E-2</v>
      </c>
      <c r="L359" s="17">
        <v>0</v>
      </c>
      <c r="M359" s="17">
        <v>1.01868799773889E-2</v>
      </c>
      <c r="N359" s="17">
        <v>0</v>
      </c>
      <c r="O359" s="17">
        <v>3.4563179213752702E-2</v>
      </c>
      <c r="P359" s="17">
        <v>0</v>
      </c>
      <c r="Q359" s="17"/>
      <c r="R359" s="17">
        <v>2.06386713837294E-2</v>
      </c>
      <c r="S359" s="17">
        <v>9.1701402122256904E-3</v>
      </c>
      <c r="T359" s="17">
        <v>6.6952079690863102E-3</v>
      </c>
      <c r="U359" s="17">
        <v>3.8302853208791099E-3</v>
      </c>
      <c r="V359" s="17"/>
      <c r="W359" s="17">
        <v>7.2675513027279101E-3</v>
      </c>
      <c r="X359" s="17">
        <v>1.85923099999349E-2</v>
      </c>
      <c r="Y359" s="17">
        <v>0</v>
      </c>
      <c r="Z359" s="17">
        <v>1.6636487785561899E-2</v>
      </c>
      <c r="AA359" s="17">
        <v>0</v>
      </c>
      <c r="AB359" s="17">
        <v>0</v>
      </c>
      <c r="AC359" s="17">
        <v>0</v>
      </c>
      <c r="AD359" s="17">
        <v>0</v>
      </c>
      <c r="AE359" s="17">
        <v>0</v>
      </c>
      <c r="AF359" s="17">
        <v>8.1887585971792999E-3</v>
      </c>
      <c r="AG359" s="17"/>
      <c r="AH359" s="17">
        <v>1.08986097417345E-2</v>
      </c>
      <c r="AI359" s="17">
        <v>2.9470749159027601E-2</v>
      </c>
      <c r="AJ359" s="17">
        <v>1.08821715109092E-2</v>
      </c>
      <c r="AK359" s="17">
        <v>5.60749997535504E-3</v>
      </c>
      <c r="AL359" s="17">
        <v>5.0027436829649099E-3</v>
      </c>
      <c r="AM359" s="17">
        <v>6.9404259499861697E-3</v>
      </c>
      <c r="AN359" s="17">
        <v>0</v>
      </c>
      <c r="AO359" s="17"/>
      <c r="AP359" s="17">
        <v>3.9185304582798897E-3</v>
      </c>
      <c r="AQ359" s="17">
        <v>1.7763577637680598E-2</v>
      </c>
      <c r="AR359" s="17"/>
      <c r="AS359" s="17">
        <v>0</v>
      </c>
      <c r="AT359" s="17">
        <v>0</v>
      </c>
      <c r="AU359" s="17">
        <v>0</v>
      </c>
      <c r="AV359" s="17"/>
      <c r="AW359" s="17">
        <v>0</v>
      </c>
      <c r="AX359" s="17">
        <v>1.06161239757633E-2</v>
      </c>
      <c r="AY359" s="17"/>
      <c r="AZ359" s="17">
        <v>1.95494363714892E-2</v>
      </c>
      <c r="BA359" s="17">
        <v>3.9967202789890103E-3</v>
      </c>
      <c r="BB359" s="17"/>
      <c r="BC359" s="17">
        <v>1.4010868015447099E-2</v>
      </c>
      <c r="BD359" s="17">
        <v>3.8302853208791099E-3</v>
      </c>
      <c r="BE359" s="17"/>
      <c r="BF359" s="17">
        <v>2.5718896264222001E-3</v>
      </c>
      <c r="BG359" s="17">
        <v>1.25805737929302E-2</v>
      </c>
      <c r="BH359" s="17"/>
      <c r="BI359" s="17">
        <v>3.2526144983699601E-2</v>
      </c>
      <c r="BJ359" s="17">
        <v>2.8131234050163198E-3</v>
      </c>
      <c r="BK359" s="17">
        <v>2.6705260284834E-3</v>
      </c>
      <c r="BL359" s="17">
        <v>0</v>
      </c>
    </row>
    <row r="360" spans="2:64" x14ac:dyDescent="0.25">
      <c r="B360" t="s">
        <v>80</v>
      </c>
      <c r="C360" s="17">
        <v>7.9488972574284795E-3</v>
      </c>
      <c r="D360" s="17">
        <v>7.3359444999281098E-3</v>
      </c>
      <c r="E360" s="17">
        <v>3.5538251538014001E-2</v>
      </c>
      <c r="F360" s="17">
        <v>3.1202321916094799E-2</v>
      </c>
      <c r="G360" s="17">
        <v>0</v>
      </c>
      <c r="H360" s="17">
        <v>0</v>
      </c>
      <c r="I360" s="17">
        <v>0</v>
      </c>
      <c r="J360" s="17">
        <v>0</v>
      </c>
      <c r="K360" s="17">
        <v>3.7555377839648602E-2</v>
      </c>
      <c r="L360" s="17">
        <v>0</v>
      </c>
      <c r="M360" s="17">
        <v>0</v>
      </c>
      <c r="N360" s="17">
        <v>8.8951471101066104E-3</v>
      </c>
      <c r="O360" s="17">
        <v>0</v>
      </c>
      <c r="P360" s="17">
        <v>0.35196951786603697</v>
      </c>
      <c r="Q360" s="17"/>
      <c r="R360" s="17">
        <v>1.3898567726390599E-2</v>
      </c>
      <c r="S360" s="17">
        <v>0</v>
      </c>
      <c r="T360" s="17">
        <v>1.33904159381726E-2</v>
      </c>
      <c r="U360" s="17">
        <v>5.8734456797066301E-3</v>
      </c>
      <c r="V360" s="17"/>
      <c r="W360" s="17">
        <v>2.4215883901188898E-2</v>
      </c>
      <c r="X360" s="17">
        <v>0</v>
      </c>
      <c r="Y360" s="17">
        <v>2.2654892673502101E-2</v>
      </c>
      <c r="Z360" s="17">
        <v>1.0240257187542E-2</v>
      </c>
      <c r="AA360" s="17">
        <v>0</v>
      </c>
      <c r="AB360" s="17">
        <v>0</v>
      </c>
      <c r="AC360" s="17">
        <v>0</v>
      </c>
      <c r="AD360" s="17">
        <v>0</v>
      </c>
      <c r="AE360" s="17">
        <v>0</v>
      </c>
      <c r="AF360" s="17">
        <v>8.6260524062867407E-3</v>
      </c>
      <c r="AG360" s="17"/>
      <c r="AH360" s="17">
        <v>7.8151619001502002E-3</v>
      </c>
      <c r="AI360" s="17">
        <v>0</v>
      </c>
      <c r="AJ360" s="17">
        <v>0</v>
      </c>
      <c r="AK360" s="17">
        <v>2.3389301201290701E-2</v>
      </c>
      <c r="AL360" s="17">
        <v>6.6449579108991503E-3</v>
      </c>
      <c r="AM360" s="17">
        <v>0</v>
      </c>
      <c r="AN360" s="17">
        <v>0</v>
      </c>
      <c r="AO360" s="17"/>
      <c r="AP360" s="17">
        <v>4.4880936015922399E-3</v>
      </c>
      <c r="AQ360" s="17">
        <v>1.3563807522152299E-2</v>
      </c>
      <c r="AR360" s="17"/>
      <c r="AS360" s="17">
        <v>1.0618439056162899E-2</v>
      </c>
      <c r="AT360" s="17">
        <v>0</v>
      </c>
      <c r="AU360" s="17">
        <v>3.11808513929159E-3</v>
      </c>
      <c r="AV360" s="17"/>
      <c r="AW360" s="17">
        <v>6.5069142468157804E-3</v>
      </c>
      <c r="AX360" s="17">
        <v>8.1712177967026307E-3</v>
      </c>
      <c r="AY360" s="17"/>
      <c r="AZ360" s="17">
        <v>8.5909710132318698E-3</v>
      </c>
      <c r="BA360" s="17">
        <v>7.6262745051875001E-3</v>
      </c>
      <c r="BB360" s="17"/>
      <c r="BC360" s="17">
        <v>9.8098120174791598E-3</v>
      </c>
      <c r="BD360" s="17">
        <v>5.8734456797066301E-3</v>
      </c>
      <c r="BE360" s="17"/>
      <c r="BF360" s="17">
        <v>2.5718896264222001E-3</v>
      </c>
      <c r="BG360" s="17">
        <v>1.06938098887547E-2</v>
      </c>
      <c r="BH360" s="17"/>
      <c r="BI360" s="17">
        <v>1.9620661813314101E-2</v>
      </c>
      <c r="BJ360" s="17">
        <v>8.5709938911274607E-3</v>
      </c>
      <c r="BK360" s="17">
        <v>2.6094783800897502E-3</v>
      </c>
      <c r="BL360" s="17">
        <v>0</v>
      </c>
    </row>
    <row r="361" spans="2:64" x14ac:dyDescent="0.25">
      <c r="B361" t="s">
        <v>241</v>
      </c>
      <c r="C361" s="17">
        <v>0.87315595437282301</v>
      </c>
      <c r="D361" s="17">
        <v>0.87541946484761601</v>
      </c>
      <c r="E361" s="17">
        <v>0.92193748373395301</v>
      </c>
      <c r="F361" s="17">
        <v>0.78758558983999705</v>
      </c>
      <c r="G361" s="17">
        <v>0.90119633848491398</v>
      </c>
      <c r="H361" s="17">
        <v>0.88611592893866098</v>
      </c>
      <c r="I361" s="17">
        <v>0.93729142573200397</v>
      </c>
      <c r="J361" s="17">
        <v>0.89388274784578203</v>
      </c>
      <c r="K361" s="17">
        <v>0.79015218942434096</v>
      </c>
      <c r="L361" s="17">
        <v>0.87687595095397797</v>
      </c>
      <c r="M361" s="17">
        <v>0.87865011054977205</v>
      </c>
      <c r="N361" s="17">
        <v>0.86446442482657204</v>
      </c>
      <c r="O361" s="17">
        <v>0.85500249182677901</v>
      </c>
      <c r="P361" s="17">
        <v>0.64803048213396297</v>
      </c>
      <c r="Q361" s="17"/>
      <c r="R361" s="17">
        <v>0.85689203237917999</v>
      </c>
      <c r="S361" s="17">
        <v>0.83014939140011601</v>
      </c>
      <c r="T361" s="17">
        <v>0.84590983729427105</v>
      </c>
      <c r="U361" s="17">
        <v>0.90275373850373897</v>
      </c>
      <c r="V361" s="17"/>
      <c r="W361" s="17">
        <v>0.83795137404680897</v>
      </c>
      <c r="X361" s="17">
        <v>0.87996803805532897</v>
      </c>
      <c r="Y361" s="17">
        <v>0.91465026158502505</v>
      </c>
      <c r="Z361" s="17">
        <v>0.84454867599695704</v>
      </c>
      <c r="AA361" s="17">
        <v>0.81281602748303405</v>
      </c>
      <c r="AB361" s="17">
        <v>0.90507704082317098</v>
      </c>
      <c r="AC361" s="17">
        <v>0.86839454102772595</v>
      </c>
      <c r="AD361" s="17">
        <v>0.92979727204445095</v>
      </c>
      <c r="AE361" s="17">
        <v>0.95301575222675095</v>
      </c>
      <c r="AF361" s="17">
        <v>0.88469389943028498</v>
      </c>
      <c r="AG361" s="17"/>
      <c r="AH361" s="17">
        <v>0.89668700070918606</v>
      </c>
      <c r="AI361" s="17">
        <v>0.823139482155544</v>
      </c>
      <c r="AJ361" s="17">
        <v>0.88616188787570904</v>
      </c>
      <c r="AK361" s="17">
        <v>0.83470883213454905</v>
      </c>
      <c r="AL361" s="17">
        <v>0.89211452234356003</v>
      </c>
      <c r="AM361" s="17">
        <v>0.91816644739656905</v>
      </c>
      <c r="AN361" s="17">
        <v>0.88689148500898796</v>
      </c>
      <c r="AO361" s="17"/>
      <c r="AP361" s="17">
        <v>0.88857139945548802</v>
      </c>
      <c r="AQ361" s="17">
        <v>0.84814548009065005</v>
      </c>
      <c r="AR361" s="17"/>
      <c r="AS361" s="17">
        <v>0.88647645892631299</v>
      </c>
      <c r="AT361" s="17">
        <v>0.91737524790093306</v>
      </c>
      <c r="AU361" s="17">
        <v>0.88820700948690801</v>
      </c>
      <c r="AV361" s="17"/>
      <c r="AW361" s="17">
        <v>0.87080545755376304</v>
      </c>
      <c r="AX361" s="17">
        <v>0.87351834679806595</v>
      </c>
      <c r="AY361" s="17"/>
      <c r="AZ361" s="17">
        <v>0.84330772858848002</v>
      </c>
      <c r="BA361" s="17">
        <v>0.88815379015884699</v>
      </c>
      <c r="BB361" s="17"/>
      <c r="BC361" s="17">
        <v>0.84661765593924798</v>
      </c>
      <c r="BD361" s="17">
        <v>0.90275373850373897</v>
      </c>
      <c r="BE361" s="17"/>
      <c r="BF361" s="17">
        <v>0.92987930720915102</v>
      </c>
      <c r="BG361" s="17">
        <v>0.84419920772553003</v>
      </c>
      <c r="BH361" s="17"/>
      <c r="BI361" s="17">
        <v>0.80359760958327897</v>
      </c>
      <c r="BJ361" s="17">
        <v>0.86026100242428805</v>
      </c>
      <c r="BK361" s="17">
        <v>0.90785428354779896</v>
      </c>
      <c r="BL361" s="17">
        <v>0.94346033186628997</v>
      </c>
    </row>
    <row r="362" spans="2:64" x14ac:dyDescent="0.25">
      <c r="B362" t="s">
        <v>242</v>
      </c>
      <c r="C362" s="17">
        <v>2.8474356312348501E-2</v>
      </c>
      <c r="D362" s="17">
        <v>2.8197261000732401E-2</v>
      </c>
      <c r="E362" s="17">
        <v>4.2524264728033001E-2</v>
      </c>
      <c r="F362" s="17">
        <v>5.3270054311930999E-2</v>
      </c>
      <c r="G362" s="17">
        <v>3.68449346167831E-2</v>
      </c>
      <c r="H362" s="17">
        <v>2.7211815844328E-2</v>
      </c>
      <c r="I362" s="17">
        <v>1.04224030206789E-2</v>
      </c>
      <c r="J362" s="17">
        <v>1.6048043475982599E-2</v>
      </c>
      <c r="K362" s="17">
        <v>6.76517989268626E-2</v>
      </c>
      <c r="L362" s="17">
        <v>1.29809841220365E-2</v>
      </c>
      <c r="M362" s="17">
        <v>2.89425062691539E-2</v>
      </c>
      <c r="N362" s="17">
        <v>7.4790740741914399E-3</v>
      </c>
      <c r="O362" s="17">
        <v>5.4232467916696801E-2</v>
      </c>
      <c r="P362" s="17">
        <v>0</v>
      </c>
      <c r="Q362" s="17"/>
      <c r="R362" s="17">
        <v>3.9555279991082597E-2</v>
      </c>
      <c r="S362" s="17">
        <v>3.2608978768600402E-2</v>
      </c>
      <c r="T362" s="17">
        <v>3.7937774270392202E-2</v>
      </c>
      <c r="U362" s="17">
        <v>1.8760938388740302E-2</v>
      </c>
      <c r="V362" s="17"/>
      <c r="W362" s="17">
        <v>4.25392959517795E-2</v>
      </c>
      <c r="X362" s="17">
        <v>3.4741767688230903E-2</v>
      </c>
      <c r="Y362" s="17">
        <v>4.0012964177443502E-2</v>
      </c>
      <c r="Z362" s="17">
        <v>4.0365847622074097E-2</v>
      </c>
      <c r="AA362" s="17">
        <v>1.24416699726148E-2</v>
      </c>
      <c r="AB362" s="17">
        <v>1.33749412041861E-2</v>
      </c>
      <c r="AC362" s="17">
        <v>0</v>
      </c>
      <c r="AD362" s="17">
        <v>1.8327337949175002E-2</v>
      </c>
      <c r="AE362" s="17">
        <v>1.41146011840488E-2</v>
      </c>
      <c r="AF362" s="17">
        <v>2.0767438992844701E-2</v>
      </c>
      <c r="AG362" s="17"/>
      <c r="AH362" s="17">
        <v>3.5442210448676098E-2</v>
      </c>
      <c r="AI362" s="17">
        <v>5.5890551456317002E-2</v>
      </c>
      <c r="AJ362" s="17">
        <v>3.16016514052209E-2</v>
      </c>
      <c r="AK362" s="17">
        <v>1.86371402173829E-2</v>
      </c>
      <c r="AL362" s="17">
        <v>1.9768105581819101E-2</v>
      </c>
      <c r="AM362" s="17">
        <v>2.2285209990784701E-2</v>
      </c>
      <c r="AN362" s="17">
        <v>3.1823134540998603E-2</v>
      </c>
      <c r="AO362" s="17"/>
      <c r="AP362" s="17">
        <v>2.3683360972995102E-2</v>
      </c>
      <c r="AQ362" s="17">
        <v>3.6247408927978501E-2</v>
      </c>
      <c r="AR362" s="17"/>
      <c r="AS362" s="17">
        <v>3.2360574511101303E-2</v>
      </c>
      <c r="AT362" s="17">
        <v>6.0002957530308799E-3</v>
      </c>
      <c r="AU362" s="17">
        <v>2.0053936283204701E-2</v>
      </c>
      <c r="AV362" s="17"/>
      <c r="AW362" s="17">
        <v>3.4864412399382802E-2</v>
      </c>
      <c r="AX362" s="17">
        <v>2.74891569689403E-2</v>
      </c>
      <c r="AY362" s="17"/>
      <c r="AZ362" s="17">
        <v>4.5056624656969697E-2</v>
      </c>
      <c r="BA362" s="17">
        <v>2.0142265172684699E-2</v>
      </c>
      <c r="BB362" s="17"/>
      <c r="BC362" s="17">
        <v>3.7183710449352703E-2</v>
      </c>
      <c r="BD362" s="17">
        <v>1.8760938388740302E-2</v>
      </c>
      <c r="BE362" s="17"/>
      <c r="BF362" s="17">
        <v>2.2135183664773499E-2</v>
      </c>
      <c r="BG362" s="17">
        <v>3.1710445279778503E-2</v>
      </c>
      <c r="BH362" s="17"/>
      <c r="BI362" s="17">
        <v>4.9024569477726397E-2</v>
      </c>
      <c r="BJ362" s="17">
        <v>3.21258130606175E-2</v>
      </c>
      <c r="BK362" s="17">
        <v>1.6714044483941499E-2</v>
      </c>
      <c r="BL362" s="17">
        <v>8.9601535483479402E-3</v>
      </c>
    </row>
    <row r="363" spans="2:64" x14ac:dyDescent="0.25">
      <c r="B363" t="s">
        <v>185</v>
      </c>
      <c r="C363" s="17">
        <v>0.84468159806047405</v>
      </c>
      <c r="D363" s="17">
        <v>0.84722220384688396</v>
      </c>
      <c r="E363" s="17">
        <v>0.87941321900591995</v>
      </c>
      <c r="F363" s="17">
        <v>0.73431553552806605</v>
      </c>
      <c r="G363" s="17">
        <v>0.86435140386813103</v>
      </c>
      <c r="H363" s="17">
        <v>0.85890411309433301</v>
      </c>
      <c r="I363" s="17">
        <v>0.92686902271132499</v>
      </c>
      <c r="J363" s="17">
        <v>0.87783470436979905</v>
      </c>
      <c r="K363" s="17">
        <v>0.72250039049747805</v>
      </c>
      <c r="L363" s="17">
        <v>0.863894966831942</v>
      </c>
      <c r="M363" s="17">
        <v>0.84970760428061798</v>
      </c>
      <c r="N363" s="17">
        <v>0.85698535075238003</v>
      </c>
      <c r="O363" s="17">
        <v>0.80077002391008201</v>
      </c>
      <c r="P363" s="17">
        <v>0.64803048213396297</v>
      </c>
      <c r="Q363" s="17"/>
      <c r="R363" s="17">
        <v>0.817336752388098</v>
      </c>
      <c r="S363" s="17">
        <v>0.79754041263151598</v>
      </c>
      <c r="T363" s="17">
        <v>0.80797206302387903</v>
      </c>
      <c r="U363" s="17">
        <v>0.88399280011499903</v>
      </c>
      <c r="V363" s="17"/>
      <c r="W363" s="17">
        <v>0.79541207809502901</v>
      </c>
      <c r="X363" s="17">
        <v>0.84522627036709796</v>
      </c>
      <c r="Y363" s="17">
        <v>0.874637297407582</v>
      </c>
      <c r="Z363" s="17">
        <v>0.80418282837488297</v>
      </c>
      <c r="AA363" s="17">
        <v>0.80037435751041996</v>
      </c>
      <c r="AB363" s="17">
        <v>0.89170209961898494</v>
      </c>
      <c r="AC363" s="17">
        <v>0.86839454102772595</v>
      </c>
      <c r="AD363" s="17">
        <v>0.91146993409527599</v>
      </c>
      <c r="AE363" s="17">
        <v>0.938901151042702</v>
      </c>
      <c r="AF363" s="17">
        <v>0.86392646043744104</v>
      </c>
      <c r="AG363" s="17"/>
      <c r="AH363" s="17">
        <v>0.86124479026051004</v>
      </c>
      <c r="AI363" s="17">
        <v>0.76724893069922695</v>
      </c>
      <c r="AJ363" s="17">
        <v>0.85456023647048795</v>
      </c>
      <c r="AK363" s="17">
        <v>0.816071691917166</v>
      </c>
      <c r="AL363" s="17">
        <v>0.87234641676174096</v>
      </c>
      <c r="AM363" s="17">
        <v>0.89588123740578496</v>
      </c>
      <c r="AN363" s="17">
        <v>0.85506835046799001</v>
      </c>
      <c r="AO363" s="17"/>
      <c r="AP363" s="17">
        <v>0.86488803848249296</v>
      </c>
      <c r="AQ363" s="17">
        <v>0.81189807116267199</v>
      </c>
      <c r="AR363" s="17"/>
      <c r="AS363" s="17">
        <v>0.85411588441521202</v>
      </c>
      <c r="AT363" s="17">
        <v>0.91137495214790198</v>
      </c>
      <c r="AU363" s="17">
        <v>0.86815307320370405</v>
      </c>
      <c r="AV363" s="17"/>
      <c r="AW363" s="17">
        <v>0.83594104515438095</v>
      </c>
      <c r="AX363" s="17">
        <v>0.846029189829126</v>
      </c>
      <c r="AY363" s="17"/>
      <c r="AZ363" s="17">
        <v>0.79825110393151</v>
      </c>
      <c r="BA363" s="17">
        <v>0.86801152498616196</v>
      </c>
      <c r="BB363" s="17"/>
      <c r="BC363" s="17">
        <v>0.809433945489895</v>
      </c>
      <c r="BD363" s="17">
        <v>0.88399280011499903</v>
      </c>
      <c r="BE363" s="17"/>
      <c r="BF363" s="17">
        <v>0.90774412354437795</v>
      </c>
      <c r="BG363" s="17">
        <v>0.81248876244575097</v>
      </c>
      <c r="BH363" s="17"/>
      <c r="BI363" s="17">
        <v>0.75457304010555304</v>
      </c>
      <c r="BJ363" s="17">
        <v>0.82813518936367003</v>
      </c>
      <c r="BK363" s="17">
        <v>0.89114023906385698</v>
      </c>
      <c r="BL363" s="17">
        <v>0.93450017831794197</v>
      </c>
    </row>
    <row r="364" spans="2:64" x14ac:dyDescent="0.25">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row>
    <row r="365" spans="2:64" x14ac:dyDescent="0.25">
      <c r="B365" s="6" t="s">
        <v>251</v>
      </c>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row>
    <row r="366" spans="2:64" x14ac:dyDescent="0.25">
      <c r="B366" s="24" t="s">
        <v>82</v>
      </c>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row>
    <row r="367" spans="2:64" x14ac:dyDescent="0.25">
      <c r="B367" t="s">
        <v>236</v>
      </c>
      <c r="C367" s="17">
        <v>0.682341095522355</v>
      </c>
      <c r="D367" s="17">
        <v>0.68550524456572204</v>
      </c>
      <c r="E367" s="17">
        <v>0.72925139386452698</v>
      </c>
      <c r="F367" s="17">
        <v>0.76748422485491996</v>
      </c>
      <c r="G367" s="17">
        <v>0.63836366612624396</v>
      </c>
      <c r="H367" s="17">
        <v>0.63851331708069303</v>
      </c>
      <c r="I367" s="17">
        <v>0.73687023371445604</v>
      </c>
      <c r="J367" s="17">
        <v>0.68680650603280002</v>
      </c>
      <c r="K367" s="17">
        <v>0.60773310442703599</v>
      </c>
      <c r="L367" s="17">
        <v>0.62166826771184203</v>
      </c>
      <c r="M367" s="17">
        <v>0.699156680320696</v>
      </c>
      <c r="N367" s="17">
        <v>0.68221150062754599</v>
      </c>
      <c r="O367" s="17">
        <v>0.70487327540718603</v>
      </c>
      <c r="P367" s="17">
        <v>0.64803048213396297</v>
      </c>
      <c r="Q367" s="17"/>
      <c r="R367" s="17">
        <v>0.71864952647828595</v>
      </c>
      <c r="S367" s="17">
        <v>0.63245116898729403</v>
      </c>
      <c r="T367" s="17">
        <v>0.56672996625669103</v>
      </c>
      <c r="U367" s="17">
        <v>0.71004884843730098</v>
      </c>
      <c r="V367" s="17"/>
      <c r="W367" s="17">
        <v>0.71297076718913899</v>
      </c>
      <c r="X367" s="17">
        <v>0.66827457701954096</v>
      </c>
      <c r="Y367" s="17">
        <v>0.68648320527807105</v>
      </c>
      <c r="Z367" s="17">
        <v>0.57120488652583701</v>
      </c>
      <c r="AA367" s="17">
        <v>0.59598088158995699</v>
      </c>
      <c r="AB367" s="17">
        <v>0.63464168655331099</v>
      </c>
      <c r="AC367" s="17">
        <v>0.71292920498786905</v>
      </c>
      <c r="AD367" s="17">
        <v>0.661651277398282</v>
      </c>
      <c r="AE367" s="17">
        <v>0.76895614005577395</v>
      </c>
      <c r="AF367" s="17">
        <v>0.72496435831142902</v>
      </c>
      <c r="AG367" s="17"/>
      <c r="AH367" s="17">
        <v>0.67920055744329899</v>
      </c>
      <c r="AI367" s="17">
        <v>0.68786583558449299</v>
      </c>
      <c r="AJ367" s="17">
        <v>0.72942345521141405</v>
      </c>
      <c r="AK367" s="17">
        <v>0.69255598221060399</v>
      </c>
      <c r="AL367" s="17">
        <v>0.64794559881689695</v>
      </c>
      <c r="AM367" s="17">
        <v>0.66430656792628895</v>
      </c>
      <c r="AN367" s="17">
        <v>0.69802105807708603</v>
      </c>
      <c r="AO367" s="17"/>
      <c r="AP367" s="17">
        <v>0.68343375246961702</v>
      </c>
      <c r="AQ367" s="17">
        <v>0.68056833655677396</v>
      </c>
      <c r="AR367" s="17"/>
      <c r="AS367" s="17">
        <v>0.66687802807531604</v>
      </c>
      <c r="AT367" s="17">
        <v>0.77826808959651606</v>
      </c>
      <c r="AU367" s="17">
        <v>0.67029923188715401</v>
      </c>
      <c r="AV367" s="17"/>
      <c r="AW367" s="17">
        <v>0.66853566060029301</v>
      </c>
      <c r="AX367" s="17">
        <v>0.68446957534090902</v>
      </c>
      <c r="AY367" s="17"/>
      <c r="AZ367" s="17">
        <v>0.680135863359704</v>
      </c>
      <c r="BA367" s="17">
        <v>0.68344915836282305</v>
      </c>
      <c r="BB367" s="17"/>
      <c r="BC367" s="17">
        <v>0.65749745815652605</v>
      </c>
      <c r="BD367" s="17">
        <v>0.71004884843730098</v>
      </c>
      <c r="BE367" s="17"/>
      <c r="BF367" s="17">
        <v>0.73009941261386302</v>
      </c>
      <c r="BG367" s="17">
        <v>0.65796091665122602</v>
      </c>
      <c r="BH367" s="17"/>
      <c r="BI367" s="17">
        <v>0.61491486096486603</v>
      </c>
      <c r="BJ367" s="17">
        <v>0.70324878927759105</v>
      </c>
      <c r="BK367" s="17">
        <v>0.696516327405032</v>
      </c>
      <c r="BL367" s="17">
        <v>0.71091105783957698</v>
      </c>
    </row>
    <row r="368" spans="2:64" x14ac:dyDescent="0.25">
      <c r="B368" t="s">
        <v>237</v>
      </c>
      <c r="C368" s="17">
        <v>0.248415349587152</v>
      </c>
      <c r="D368" s="17">
        <v>0.27459909110040398</v>
      </c>
      <c r="E368" s="17">
        <v>0.23521035459745901</v>
      </c>
      <c r="F368" s="17">
        <v>0.110707409107032</v>
      </c>
      <c r="G368" s="17">
        <v>0.293812035807822</v>
      </c>
      <c r="H368" s="17">
        <v>0.25626451377883303</v>
      </c>
      <c r="I368" s="17">
        <v>0.24031677953740599</v>
      </c>
      <c r="J368" s="17">
        <v>0.23613382407571701</v>
      </c>
      <c r="K368" s="17">
        <v>0.26306282088120098</v>
      </c>
      <c r="L368" s="17">
        <v>0.32136008543976402</v>
      </c>
      <c r="M368" s="17">
        <v>0.24954618810007201</v>
      </c>
      <c r="N368" s="17">
        <v>0.255000822550913</v>
      </c>
      <c r="O368" s="17">
        <v>0.16121960562847601</v>
      </c>
      <c r="P368" s="17">
        <v>0</v>
      </c>
      <c r="Q368" s="17"/>
      <c r="R368" s="17">
        <v>0.20227859924493299</v>
      </c>
      <c r="S368" s="17">
        <v>0.27374087856611401</v>
      </c>
      <c r="T368" s="17">
        <v>0.32818506902934902</v>
      </c>
      <c r="U368" s="17">
        <v>0.243339654850389</v>
      </c>
      <c r="V368" s="17"/>
      <c r="W368" s="17">
        <v>0.21882953747540099</v>
      </c>
      <c r="X368" s="17">
        <v>0.26981833487881701</v>
      </c>
      <c r="Y368" s="17">
        <v>0.21109070439717201</v>
      </c>
      <c r="Z368" s="17">
        <v>0.34282475019754499</v>
      </c>
      <c r="AA368" s="17">
        <v>0.22582447608274001</v>
      </c>
      <c r="AB368" s="17">
        <v>0.23897267992538199</v>
      </c>
      <c r="AC368" s="17">
        <v>0.23222859388996001</v>
      </c>
      <c r="AD368" s="17">
        <v>0.29527028448773401</v>
      </c>
      <c r="AE368" s="17">
        <v>0.20814227313789799</v>
      </c>
      <c r="AF368" s="17">
        <v>0.23878464109671499</v>
      </c>
      <c r="AG368" s="17"/>
      <c r="AH368" s="17">
        <v>0.22958964710389501</v>
      </c>
      <c r="AI368" s="17">
        <v>0.25891995584028998</v>
      </c>
      <c r="AJ368" s="17">
        <v>0.20401120062219699</v>
      </c>
      <c r="AK368" s="17">
        <v>0.22516916458757899</v>
      </c>
      <c r="AL368" s="17">
        <v>0.29485506673682699</v>
      </c>
      <c r="AM368" s="17">
        <v>0.28107242884557199</v>
      </c>
      <c r="AN368" s="17">
        <v>0.22732037274672101</v>
      </c>
      <c r="AO368" s="17"/>
      <c r="AP368" s="17">
        <v>0.25096814714820898</v>
      </c>
      <c r="AQ368" s="17">
        <v>0.24427361528067901</v>
      </c>
      <c r="AR368" s="17"/>
      <c r="AS368" s="17">
        <v>0.269643482484347</v>
      </c>
      <c r="AT368" s="17">
        <v>0.18519472123404901</v>
      </c>
      <c r="AU368" s="17">
        <v>0.25682268145628501</v>
      </c>
      <c r="AV368" s="17"/>
      <c r="AW368" s="17">
        <v>0.28745980839754898</v>
      </c>
      <c r="AX368" s="17">
        <v>0.24239559410147099</v>
      </c>
      <c r="AY368" s="17"/>
      <c r="AZ368" s="17">
        <v>0.24560331865412</v>
      </c>
      <c r="BA368" s="17">
        <v>0.24982831056056301</v>
      </c>
      <c r="BB368" s="17"/>
      <c r="BC368" s="17">
        <v>0.25296637614664502</v>
      </c>
      <c r="BD368" s="17">
        <v>0.243339654850389</v>
      </c>
      <c r="BE368" s="17"/>
      <c r="BF368" s="17">
        <v>0.23071446473078699</v>
      </c>
      <c r="BG368" s="17">
        <v>0.25745148748431801</v>
      </c>
      <c r="BH368" s="17"/>
      <c r="BI368" s="17">
        <v>0.25884362437130598</v>
      </c>
      <c r="BJ368" s="17">
        <v>0.23010079186406299</v>
      </c>
      <c r="BK368" s="17">
        <v>0.25635597658078801</v>
      </c>
      <c r="BL368" s="17">
        <v>0.260641715071813</v>
      </c>
    </row>
    <row r="369" spans="2:64" x14ac:dyDescent="0.25">
      <c r="B369" t="s">
        <v>238</v>
      </c>
      <c r="C369" s="17">
        <v>4.2421032163248301E-2</v>
      </c>
      <c r="D369" s="17">
        <v>2.21384416726936E-2</v>
      </c>
      <c r="E369" s="17">
        <v>0</v>
      </c>
      <c r="F369" s="17">
        <v>5.3270054311930999E-2</v>
      </c>
      <c r="G369" s="17">
        <v>3.0979363449151399E-2</v>
      </c>
      <c r="H369" s="17">
        <v>6.6780348599421196E-2</v>
      </c>
      <c r="I369" s="17">
        <v>2.2812986748137601E-2</v>
      </c>
      <c r="J369" s="17">
        <v>7.7059669891483301E-2</v>
      </c>
      <c r="K369" s="17">
        <v>9.1648696852113701E-2</v>
      </c>
      <c r="L369" s="17">
        <v>3.6876429871616698E-2</v>
      </c>
      <c r="M369" s="17">
        <v>3.91814879724166E-2</v>
      </c>
      <c r="N369" s="17">
        <v>4.0350454598966003E-2</v>
      </c>
      <c r="O369" s="17">
        <v>7.4037041569866194E-2</v>
      </c>
      <c r="P369" s="17">
        <v>0</v>
      </c>
      <c r="Q369" s="17"/>
      <c r="R369" s="17">
        <v>3.9823375985446302E-2</v>
      </c>
      <c r="S369" s="17">
        <v>6.7900286513941893E-2</v>
      </c>
      <c r="T369" s="17">
        <v>7.9526591860381607E-2</v>
      </c>
      <c r="U369" s="17">
        <v>2.57276383237212E-2</v>
      </c>
      <c r="V369" s="17"/>
      <c r="W369" s="17">
        <v>2.9335786904429999E-2</v>
      </c>
      <c r="X369" s="17">
        <v>4.5757630413346601E-2</v>
      </c>
      <c r="Y369" s="17">
        <v>5.5957424161333799E-2</v>
      </c>
      <c r="Z369" s="17">
        <v>6.1115500522775902E-2</v>
      </c>
      <c r="AA369" s="17">
        <v>0.141775030841651</v>
      </c>
      <c r="AB369" s="17">
        <v>8.5498028312326405E-2</v>
      </c>
      <c r="AC369" s="17">
        <v>2.3329521052285699E-2</v>
      </c>
      <c r="AD369" s="17">
        <v>3.02002924928878E-2</v>
      </c>
      <c r="AE369" s="17">
        <v>2.29015868063287E-2</v>
      </c>
      <c r="AF369" s="17">
        <v>1.5958530860400898E-2</v>
      </c>
      <c r="AG369" s="17"/>
      <c r="AH369" s="17">
        <v>5.7699445339323002E-2</v>
      </c>
      <c r="AI369" s="17">
        <v>5.3214208575216901E-2</v>
      </c>
      <c r="AJ369" s="17">
        <v>3.46825962671682E-2</v>
      </c>
      <c r="AK369" s="17">
        <v>5.3278052025171399E-2</v>
      </c>
      <c r="AL369" s="17">
        <v>3.87276238527961E-2</v>
      </c>
      <c r="AM369" s="17">
        <v>2.8840820758090701E-2</v>
      </c>
      <c r="AN369" s="17">
        <v>3.7224830399192797E-2</v>
      </c>
      <c r="AO369" s="17"/>
      <c r="AP369" s="17">
        <v>4.3945624157223202E-2</v>
      </c>
      <c r="AQ369" s="17">
        <v>3.9947488995883497E-2</v>
      </c>
      <c r="AR369" s="17"/>
      <c r="AS369" s="17">
        <v>4.7456174441503997E-2</v>
      </c>
      <c r="AT369" s="17">
        <v>3.11534242001585E-2</v>
      </c>
      <c r="AU369" s="17">
        <v>4.7155107450175003E-2</v>
      </c>
      <c r="AV369" s="17"/>
      <c r="AW369" s="17">
        <v>3.1959185876489597E-2</v>
      </c>
      <c r="AX369" s="17">
        <v>4.4034007691501703E-2</v>
      </c>
      <c r="AY369" s="17"/>
      <c r="AZ369" s="17">
        <v>4.3997890185296103E-2</v>
      </c>
      <c r="BA369" s="17">
        <v>4.1628708430393402E-2</v>
      </c>
      <c r="BB369" s="17"/>
      <c r="BC369" s="17">
        <v>5.7388850889915098E-2</v>
      </c>
      <c r="BD369" s="17">
        <v>2.57276383237212E-2</v>
      </c>
      <c r="BE369" s="17"/>
      <c r="BF369" s="17">
        <v>3.4425141182367003E-2</v>
      </c>
      <c r="BG369" s="17">
        <v>4.6502860506873203E-2</v>
      </c>
      <c r="BH369" s="17"/>
      <c r="BI369" s="17">
        <v>5.9970158222022299E-2</v>
      </c>
      <c r="BJ369" s="17">
        <v>4.2950068084045001E-2</v>
      </c>
      <c r="BK369" s="17">
        <v>3.3524173578613897E-2</v>
      </c>
      <c r="BL369" s="17">
        <v>2.84472270886101E-2</v>
      </c>
    </row>
    <row r="370" spans="2:64" x14ac:dyDescent="0.25">
      <c r="B370" t="s">
        <v>239</v>
      </c>
      <c r="C370" s="17">
        <v>1.2403666411182301E-2</v>
      </c>
      <c r="D370" s="17">
        <v>1.0421278161252901E-2</v>
      </c>
      <c r="E370" s="17">
        <v>0</v>
      </c>
      <c r="F370" s="17">
        <v>3.7335989810023E-2</v>
      </c>
      <c r="G370" s="17">
        <v>0</v>
      </c>
      <c r="H370" s="17">
        <v>2.2460009393449699E-2</v>
      </c>
      <c r="I370" s="17">
        <v>0</v>
      </c>
      <c r="J370" s="17">
        <v>0</v>
      </c>
      <c r="K370" s="17">
        <v>1.8777688919824301E-2</v>
      </c>
      <c r="L370" s="17">
        <v>1.0914461627543601E-2</v>
      </c>
      <c r="M370" s="17">
        <v>1.2115643606815E-2</v>
      </c>
      <c r="N370" s="17">
        <v>2.2437222222574299E-2</v>
      </c>
      <c r="O370" s="17">
        <v>1.15210597379176E-2</v>
      </c>
      <c r="P370" s="17">
        <v>0</v>
      </c>
      <c r="Q370" s="17"/>
      <c r="R370" s="17">
        <v>9.3308278348031796E-3</v>
      </c>
      <c r="S370" s="17">
        <v>9.2712115113810604E-3</v>
      </c>
      <c r="T370" s="17">
        <v>1.2458667924321799E-2</v>
      </c>
      <c r="U370" s="17">
        <v>1.50104127088822E-2</v>
      </c>
      <c r="V370" s="17"/>
      <c r="W370" s="17">
        <v>2.4606272884998601E-2</v>
      </c>
      <c r="X370" s="17">
        <v>0</v>
      </c>
      <c r="Y370" s="17">
        <v>0</v>
      </c>
      <c r="Z370" s="17">
        <v>1.4614605566300299E-2</v>
      </c>
      <c r="AA370" s="17">
        <v>2.4628558280863098E-2</v>
      </c>
      <c r="AB370" s="17">
        <v>1.6393380091562899E-2</v>
      </c>
      <c r="AC370" s="17">
        <v>1.6625796738707E-2</v>
      </c>
      <c r="AD370" s="17">
        <v>1.2878145621096701E-2</v>
      </c>
      <c r="AE370" s="17">
        <v>0</v>
      </c>
      <c r="AF370" s="17">
        <v>1.1666417325168399E-2</v>
      </c>
      <c r="AG370" s="17"/>
      <c r="AH370" s="17">
        <v>2.26117403717493E-2</v>
      </c>
      <c r="AI370" s="17">
        <v>0</v>
      </c>
      <c r="AJ370" s="17">
        <v>1.9713960022594599E-2</v>
      </c>
      <c r="AK370" s="17">
        <v>9.5365996466578798E-3</v>
      </c>
      <c r="AL370" s="17">
        <v>1.34689669105146E-2</v>
      </c>
      <c r="AM370" s="17">
        <v>5.5581681920377898E-3</v>
      </c>
      <c r="AN370" s="17">
        <v>2.6154296870875799E-2</v>
      </c>
      <c r="AO370" s="17"/>
      <c r="AP370" s="17">
        <v>1.33375783148931E-2</v>
      </c>
      <c r="AQ370" s="17">
        <v>1.08884601019049E-2</v>
      </c>
      <c r="AR370" s="17"/>
      <c r="AS370" s="17">
        <v>1.0242553568711401E-2</v>
      </c>
      <c r="AT370" s="17">
        <v>5.3837649692761802E-3</v>
      </c>
      <c r="AU370" s="17">
        <v>1.53420663840441E-2</v>
      </c>
      <c r="AV370" s="17"/>
      <c r="AW370" s="17">
        <v>1.20453451256684E-2</v>
      </c>
      <c r="AX370" s="17">
        <v>1.24589112932943E-2</v>
      </c>
      <c r="AY370" s="17"/>
      <c r="AZ370" s="17">
        <v>1.5864910877022201E-2</v>
      </c>
      <c r="BA370" s="17">
        <v>1.06644951623109E-2</v>
      </c>
      <c r="BB370" s="17"/>
      <c r="BC370" s="17">
        <v>1.0066376197733E-2</v>
      </c>
      <c r="BD370" s="17">
        <v>1.50104127088822E-2</v>
      </c>
      <c r="BE370" s="17"/>
      <c r="BF370" s="17">
        <v>2.1890918465612302E-3</v>
      </c>
      <c r="BG370" s="17">
        <v>1.76181121903498E-2</v>
      </c>
      <c r="BH370" s="17"/>
      <c r="BI370" s="17">
        <v>2.3625530652743601E-2</v>
      </c>
      <c r="BJ370" s="17">
        <v>1.4115629881748699E-2</v>
      </c>
      <c r="BK370" s="17">
        <v>8.3235180269931597E-3</v>
      </c>
      <c r="BL370" s="17">
        <v>0</v>
      </c>
    </row>
    <row r="371" spans="2:64" x14ac:dyDescent="0.25">
      <c r="B371" t="s">
        <v>240</v>
      </c>
      <c r="C371" s="17">
        <v>7.9493524101755305E-3</v>
      </c>
      <c r="D371" s="17">
        <v>7.3359444999281098E-3</v>
      </c>
      <c r="E371" s="17">
        <v>0</v>
      </c>
      <c r="F371" s="17">
        <v>0</v>
      </c>
      <c r="G371" s="17">
        <v>3.68449346167831E-2</v>
      </c>
      <c r="H371" s="17">
        <v>1.5981811147603098E-2</v>
      </c>
      <c r="I371" s="17">
        <v>0</v>
      </c>
      <c r="J371" s="17">
        <v>0</v>
      </c>
      <c r="K371" s="17">
        <v>0</v>
      </c>
      <c r="L371" s="17">
        <v>0</v>
      </c>
      <c r="M371" s="17">
        <v>0</v>
      </c>
      <c r="N371" s="17">
        <v>0</v>
      </c>
      <c r="O371" s="17">
        <v>3.4563179213752702E-2</v>
      </c>
      <c r="P371" s="17">
        <v>0</v>
      </c>
      <c r="Q371" s="17"/>
      <c r="R371" s="17">
        <v>2.06386713837294E-2</v>
      </c>
      <c r="S371" s="17">
        <v>6.9972279181047901E-3</v>
      </c>
      <c r="T371" s="17">
        <v>0</v>
      </c>
      <c r="U371" s="17">
        <v>3.67723305484068E-3</v>
      </c>
      <c r="V371" s="17"/>
      <c r="W371" s="17">
        <v>7.2675513027279101E-3</v>
      </c>
      <c r="X371" s="17">
        <v>1.6149457688295999E-2</v>
      </c>
      <c r="Y371" s="17">
        <v>2.3813773489921201E-2</v>
      </c>
      <c r="Z371" s="17">
        <v>0</v>
      </c>
      <c r="AA371" s="17">
        <v>0</v>
      </c>
      <c r="AB371" s="17">
        <v>0</v>
      </c>
      <c r="AC371" s="17">
        <v>1.4886883331178101E-2</v>
      </c>
      <c r="AD371" s="17">
        <v>0</v>
      </c>
      <c r="AE371" s="17">
        <v>0</v>
      </c>
      <c r="AF371" s="17">
        <v>3.9307742464401302E-3</v>
      </c>
      <c r="AG371" s="17"/>
      <c r="AH371" s="17">
        <v>1.08986097417345E-2</v>
      </c>
      <c r="AI371" s="17">
        <v>0</v>
      </c>
      <c r="AJ371" s="17">
        <v>1.2168787876626499E-2</v>
      </c>
      <c r="AK371" s="17">
        <v>0</v>
      </c>
      <c r="AL371" s="17">
        <v>5.0027436829649099E-3</v>
      </c>
      <c r="AM371" s="17">
        <v>1.1917258201116301E-2</v>
      </c>
      <c r="AN371" s="17">
        <v>1.12794419061245E-2</v>
      </c>
      <c r="AO371" s="17"/>
      <c r="AP371" s="17">
        <v>5.3234780005731799E-3</v>
      </c>
      <c r="AQ371" s="17">
        <v>1.2209648758247101E-2</v>
      </c>
      <c r="AR371" s="17"/>
      <c r="AS371" s="17">
        <v>0</v>
      </c>
      <c r="AT371" s="17">
        <v>0</v>
      </c>
      <c r="AU371" s="17">
        <v>7.4664010806398803E-3</v>
      </c>
      <c r="AV371" s="17"/>
      <c r="AW371" s="17">
        <v>0</v>
      </c>
      <c r="AX371" s="17">
        <v>9.1749593013132798E-3</v>
      </c>
      <c r="AY371" s="17"/>
      <c r="AZ371" s="17">
        <v>1.43980169238585E-2</v>
      </c>
      <c r="BA371" s="17">
        <v>4.70909243244146E-3</v>
      </c>
      <c r="BB371" s="17"/>
      <c r="BC371" s="17">
        <v>1.17798681641337E-2</v>
      </c>
      <c r="BD371" s="17">
        <v>3.67723305484068E-3</v>
      </c>
      <c r="BE371" s="17"/>
      <c r="BF371" s="17">
        <v>2.5718896264222001E-3</v>
      </c>
      <c r="BG371" s="17">
        <v>1.06944973927667E-2</v>
      </c>
      <c r="BH371" s="17"/>
      <c r="BI371" s="17">
        <v>2.1738397139370501E-2</v>
      </c>
      <c r="BJ371" s="17">
        <v>6.8937454397816397E-3</v>
      </c>
      <c r="BK371" s="17">
        <v>2.6705260284834E-3</v>
      </c>
      <c r="BL371" s="17">
        <v>0</v>
      </c>
    </row>
    <row r="372" spans="2:64" x14ac:dyDescent="0.25">
      <c r="B372" t="s">
        <v>80</v>
      </c>
      <c r="C372" s="17">
        <v>6.4695039058867802E-3</v>
      </c>
      <c r="D372" s="17">
        <v>0</v>
      </c>
      <c r="E372" s="17">
        <v>3.5538251538014001E-2</v>
      </c>
      <c r="F372" s="17">
        <v>3.1202321916094799E-2</v>
      </c>
      <c r="G372" s="17">
        <v>0</v>
      </c>
      <c r="H372" s="17">
        <v>0</v>
      </c>
      <c r="I372" s="17">
        <v>0</v>
      </c>
      <c r="J372" s="17">
        <v>0</v>
      </c>
      <c r="K372" s="17">
        <v>1.8777688919824301E-2</v>
      </c>
      <c r="L372" s="17">
        <v>9.1807553492337397E-3</v>
      </c>
      <c r="M372" s="17">
        <v>0</v>
      </c>
      <c r="N372" s="17">
        <v>0</v>
      </c>
      <c r="O372" s="17">
        <v>1.37858384428011E-2</v>
      </c>
      <c r="P372" s="17">
        <v>0.35196951786603697</v>
      </c>
      <c r="Q372" s="17"/>
      <c r="R372" s="17">
        <v>9.2789990728024494E-3</v>
      </c>
      <c r="S372" s="17">
        <v>9.6392265031641292E-3</v>
      </c>
      <c r="T372" s="17">
        <v>1.30997049292568E-2</v>
      </c>
      <c r="U372" s="17">
        <v>2.1962126248659501E-3</v>
      </c>
      <c r="V372" s="17"/>
      <c r="W372" s="17">
        <v>6.9900842433037501E-3</v>
      </c>
      <c r="X372" s="17">
        <v>0</v>
      </c>
      <c r="Y372" s="17">
        <v>2.2654892673502101E-2</v>
      </c>
      <c r="Z372" s="17">
        <v>1.0240257187542E-2</v>
      </c>
      <c r="AA372" s="17">
        <v>1.1791053204789501E-2</v>
      </c>
      <c r="AB372" s="17">
        <v>2.4494225117418101E-2</v>
      </c>
      <c r="AC372" s="17">
        <v>0</v>
      </c>
      <c r="AD372" s="17">
        <v>0</v>
      </c>
      <c r="AE372" s="17">
        <v>0</v>
      </c>
      <c r="AF372" s="17">
        <v>4.6952781598466097E-3</v>
      </c>
      <c r="AG372" s="17"/>
      <c r="AH372" s="17">
        <v>0</v>
      </c>
      <c r="AI372" s="17">
        <v>0</v>
      </c>
      <c r="AJ372" s="17">
        <v>0</v>
      </c>
      <c r="AK372" s="17">
        <v>1.94602015299878E-2</v>
      </c>
      <c r="AL372" s="17">
        <v>0</v>
      </c>
      <c r="AM372" s="17">
        <v>8.3047560768943606E-3</v>
      </c>
      <c r="AN372" s="17">
        <v>0</v>
      </c>
      <c r="AO372" s="17"/>
      <c r="AP372" s="17">
        <v>2.9914199094848702E-3</v>
      </c>
      <c r="AQ372" s="17">
        <v>1.21124503065111E-2</v>
      </c>
      <c r="AR372" s="17"/>
      <c r="AS372" s="17">
        <v>5.7797614301216098E-3</v>
      </c>
      <c r="AT372" s="17">
        <v>0</v>
      </c>
      <c r="AU372" s="17">
        <v>2.9145117417020599E-3</v>
      </c>
      <c r="AV372" s="17"/>
      <c r="AW372" s="17">
        <v>0</v>
      </c>
      <c r="AX372" s="17">
        <v>7.4669522715106003E-3</v>
      </c>
      <c r="AY372" s="17"/>
      <c r="AZ372" s="17">
        <v>0</v>
      </c>
      <c r="BA372" s="17">
        <v>9.7202350514688698E-3</v>
      </c>
      <c r="BB372" s="17"/>
      <c r="BC372" s="17">
        <v>1.03010704450476E-2</v>
      </c>
      <c r="BD372" s="17">
        <v>2.1962126248659501E-3</v>
      </c>
      <c r="BE372" s="17"/>
      <c r="BF372" s="17">
        <v>0</v>
      </c>
      <c r="BG372" s="17">
        <v>9.7721257744667802E-3</v>
      </c>
      <c r="BH372" s="17"/>
      <c r="BI372" s="17">
        <v>2.09074286496919E-2</v>
      </c>
      <c r="BJ372" s="17">
        <v>2.6909754527715199E-3</v>
      </c>
      <c r="BK372" s="17">
        <v>2.6094783800897502E-3</v>
      </c>
      <c r="BL372" s="17">
        <v>0</v>
      </c>
    </row>
    <row r="373" spans="2:64" x14ac:dyDescent="0.25">
      <c r="B373" t="s">
        <v>241</v>
      </c>
      <c r="C373" s="17">
        <v>0.93075644510950695</v>
      </c>
      <c r="D373" s="17">
        <v>0.96010433566612496</v>
      </c>
      <c r="E373" s="17">
        <v>0.96446174846198596</v>
      </c>
      <c r="F373" s="17">
        <v>0.87819163396195099</v>
      </c>
      <c r="G373" s="17">
        <v>0.93217570193406596</v>
      </c>
      <c r="H373" s="17">
        <v>0.894777830859526</v>
      </c>
      <c r="I373" s="17">
        <v>0.97718701325186197</v>
      </c>
      <c r="J373" s="17">
        <v>0.92294033010851695</v>
      </c>
      <c r="K373" s="17">
        <v>0.87079592530823802</v>
      </c>
      <c r="L373" s="17">
        <v>0.94302835315160605</v>
      </c>
      <c r="M373" s="17">
        <v>0.94870286842076801</v>
      </c>
      <c r="N373" s="17">
        <v>0.93721232317845904</v>
      </c>
      <c r="O373" s="17">
        <v>0.86609288103566195</v>
      </c>
      <c r="P373" s="17">
        <v>0.64803048213396297</v>
      </c>
      <c r="Q373" s="17"/>
      <c r="R373" s="17">
        <v>0.92092812572321903</v>
      </c>
      <c r="S373" s="17">
        <v>0.90619204755340799</v>
      </c>
      <c r="T373" s="17">
        <v>0.89491503528603999</v>
      </c>
      <c r="U373" s="17">
        <v>0.95338850328768998</v>
      </c>
      <c r="V373" s="17"/>
      <c r="W373" s="17">
        <v>0.93180030466454</v>
      </c>
      <c r="X373" s="17">
        <v>0.93809291189835697</v>
      </c>
      <c r="Y373" s="17">
        <v>0.89757390967524298</v>
      </c>
      <c r="Z373" s="17">
        <v>0.914029636723382</v>
      </c>
      <c r="AA373" s="17">
        <v>0.82180535767269602</v>
      </c>
      <c r="AB373" s="17">
        <v>0.87361436647869295</v>
      </c>
      <c r="AC373" s="17">
        <v>0.94515779887782903</v>
      </c>
      <c r="AD373" s="17">
        <v>0.95692156188601596</v>
      </c>
      <c r="AE373" s="17">
        <v>0.97709841319367097</v>
      </c>
      <c r="AF373" s="17">
        <v>0.96374899940814396</v>
      </c>
      <c r="AG373" s="17"/>
      <c r="AH373" s="17">
        <v>0.90879020454719295</v>
      </c>
      <c r="AI373" s="17">
        <v>0.94678579142478303</v>
      </c>
      <c r="AJ373" s="17">
        <v>0.93343465583361096</v>
      </c>
      <c r="AK373" s="17">
        <v>0.91772514679818296</v>
      </c>
      <c r="AL373" s="17">
        <v>0.94280066555372399</v>
      </c>
      <c r="AM373" s="17">
        <v>0.94537899677186099</v>
      </c>
      <c r="AN373" s="17">
        <v>0.92534143082380704</v>
      </c>
      <c r="AO373" s="17"/>
      <c r="AP373" s="17">
        <v>0.93440189961782605</v>
      </c>
      <c r="AQ373" s="17">
        <v>0.92484195183745299</v>
      </c>
      <c r="AR373" s="17"/>
      <c r="AS373" s="17">
        <v>0.93652151055966304</v>
      </c>
      <c r="AT373" s="17">
        <v>0.96346281083056495</v>
      </c>
      <c r="AU373" s="17">
        <v>0.92712191334343896</v>
      </c>
      <c r="AV373" s="17"/>
      <c r="AW373" s="17">
        <v>0.95599546899784205</v>
      </c>
      <c r="AX373" s="17">
        <v>0.92686516944237995</v>
      </c>
      <c r="AY373" s="17"/>
      <c r="AZ373" s="17">
        <v>0.92573918201382299</v>
      </c>
      <c r="BA373" s="17">
        <v>0.93327746892338503</v>
      </c>
      <c r="BB373" s="17"/>
      <c r="BC373" s="17">
        <v>0.91046383430317102</v>
      </c>
      <c r="BD373" s="17">
        <v>0.95338850328768998</v>
      </c>
      <c r="BE373" s="17"/>
      <c r="BF373" s="17">
        <v>0.96081387734464996</v>
      </c>
      <c r="BG373" s="17">
        <v>0.91541240413554403</v>
      </c>
      <c r="BH373" s="17"/>
      <c r="BI373" s="17">
        <v>0.87375848533617195</v>
      </c>
      <c r="BJ373" s="17">
        <v>0.93334958114165301</v>
      </c>
      <c r="BK373" s="17">
        <v>0.95287230398582001</v>
      </c>
      <c r="BL373" s="17">
        <v>0.97155277291138997</v>
      </c>
    </row>
    <row r="374" spans="2:64" x14ac:dyDescent="0.25">
      <c r="B374" t="s">
        <v>242</v>
      </c>
      <c r="C374" s="17">
        <v>2.0353018821357802E-2</v>
      </c>
      <c r="D374" s="17">
        <v>1.7757222661180998E-2</v>
      </c>
      <c r="E374" s="17">
        <v>0</v>
      </c>
      <c r="F374" s="17">
        <v>3.7335989810023E-2</v>
      </c>
      <c r="G374" s="17">
        <v>3.68449346167831E-2</v>
      </c>
      <c r="H374" s="17">
        <v>3.8441820541052801E-2</v>
      </c>
      <c r="I374" s="17">
        <v>0</v>
      </c>
      <c r="J374" s="17">
        <v>0</v>
      </c>
      <c r="K374" s="17">
        <v>1.8777688919824301E-2</v>
      </c>
      <c r="L374" s="17">
        <v>1.0914461627543601E-2</v>
      </c>
      <c r="M374" s="17">
        <v>1.2115643606815E-2</v>
      </c>
      <c r="N374" s="17">
        <v>2.2437222222574299E-2</v>
      </c>
      <c r="O374" s="17">
        <v>4.6084238951670201E-2</v>
      </c>
      <c r="P374" s="17">
        <v>0</v>
      </c>
      <c r="Q374" s="17"/>
      <c r="R374" s="17">
        <v>2.9969499218532598E-2</v>
      </c>
      <c r="S374" s="17">
        <v>1.6268439429485901E-2</v>
      </c>
      <c r="T374" s="17">
        <v>1.2458667924321799E-2</v>
      </c>
      <c r="U374" s="17">
        <v>1.86876457637229E-2</v>
      </c>
      <c r="V374" s="17"/>
      <c r="W374" s="17">
        <v>3.1873824187726503E-2</v>
      </c>
      <c r="X374" s="17">
        <v>1.6149457688295999E-2</v>
      </c>
      <c r="Y374" s="17">
        <v>2.3813773489921201E-2</v>
      </c>
      <c r="Z374" s="17">
        <v>1.4614605566300299E-2</v>
      </c>
      <c r="AA374" s="17">
        <v>2.4628558280863098E-2</v>
      </c>
      <c r="AB374" s="17">
        <v>1.6393380091562899E-2</v>
      </c>
      <c r="AC374" s="17">
        <v>3.1512680069885099E-2</v>
      </c>
      <c r="AD374" s="17">
        <v>1.2878145621096701E-2</v>
      </c>
      <c r="AE374" s="17">
        <v>0</v>
      </c>
      <c r="AF374" s="17">
        <v>1.55971915716085E-2</v>
      </c>
      <c r="AG374" s="17"/>
      <c r="AH374" s="17">
        <v>3.35103501134838E-2</v>
      </c>
      <c r="AI374" s="17">
        <v>0</v>
      </c>
      <c r="AJ374" s="17">
        <v>3.1882747899220999E-2</v>
      </c>
      <c r="AK374" s="17">
        <v>9.5365996466578798E-3</v>
      </c>
      <c r="AL374" s="17">
        <v>1.84717105934795E-2</v>
      </c>
      <c r="AM374" s="17">
        <v>1.7475426393154098E-2</v>
      </c>
      <c r="AN374" s="17">
        <v>3.7433738777000299E-2</v>
      </c>
      <c r="AO374" s="17"/>
      <c r="AP374" s="17">
        <v>1.8661056315466301E-2</v>
      </c>
      <c r="AQ374" s="17">
        <v>2.30981088601519E-2</v>
      </c>
      <c r="AR374" s="17"/>
      <c r="AS374" s="17">
        <v>1.0242553568711401E-2</v>
      </c>
      <c r="AT374" s="17">
        <v>5.3837649692761802E-3</v>
      </c>
      <c r="AU374" s="17">
        <v>2.2808467464683901E-2</v>
      </c>
      <c r="AV374" s="17"/>
      <c r="AW374" s="17">
        <v>1.20453451256684E-2</v>
      </c>
      <c r="AX374" s="17">
        <v>2.1633870594607599E-2</v>
      </c>
      <c r="AY374" s="17"/>
      <c r="AZ374" s="17">
        <v>3.02629278008806E-2</v>
      </c>
      <c r="BA374" s="17">
        <v>1.5373587594752399E-2</v>
      </c>
      <c r="BB374" s="17"/>
      <c r="BC374" s="17">
        <v>2.18462443618666E-2</v>
      </c>
      <c r="BD374" s="17">
        <v>1.86876457637229E-2</v>
      </c>
      <c r="BE374" s="17"/>
      <c r="BF374" s="17">
        <v>4.7609814729834303E-3</v>
      </c>
      <c r="BG374" s="17">
        <v>2.8312609583116401E-2</v>
      </c>
      <c r="BH374" s="17"/>
      <c r="BI374" s="17">
        <v>4.5363927792114199E-2</v>
      </c>
      <c r="BJ374" s="17">
        <v>2.1009375321530299E-2</v>
      </c>
      <c r="BK374" s="17">
        <v>1.09940440554766E-2</v>
      </c>
      <c r="BL374" s="17">
        <v>0</v>
      </c>
    </row>
    <row r="375" spans="2:64" x14ac:dyDescent="0.25">
      <c r="B375" t="s">
        <v>185</v>
      </c>
      <c r="C375" s="17">
        <v>0.91040342628814896</v>
      </c>
      <c r="D375" s="17">
        <v>0.942347113004944</v>
      </c>
      <c r="E375" s="17">
        <v>0.96446174846198596</v>
      </c>
      <c r="F375" s="17">
        <v>0.84085564415192804</v>
      </c>
      <c r="G375" s="17">
        <v>0.89533076731728201</v>
      </c>
      <c r="H375" s="17">
        <v>0.85633601031847295</v>
      </c>
      <c r="I375" s="17">
        <v>0.97718701325186197</v>
      </c>
      <c r="J375" s="17">
        <v>0.92294033010851695</v>
      </c>
      <c r="K375" s="17">
        <v>0.85201823638841301</v>
      </c>
      <c r="L375" s="17">
        <v>0.93211389152406199</v>
      </c>
      <c r="M375" s="17">
        <v>0.93658722481395296</v>
      </c>
      <c r="N375" s="17">
        <v>0.91477510095588499</v>
      </c>
      <c r="O375" s="17">
        <v>0.82000864208399205</v>
      </c>
      <c r="P375" s="17">
        <v>0.64803048213396297</v>
      </c>
      <c r="Q375" s="17"/>
      <c r="R375" s="17">
        <v>0.89095862650468605</v>
      </c>
      <c r="S375" s="17">
        <v>0.88992360812392202</v>
      </c>
      <c r="T375" s="17">
        <v>0.88245636736171795</v>
      </c>
      <c r="U375" s="17">
        <v>0.93470085752396703</v>
      </c>
      <c r="V375" s="17"/>
      <c r="W375" s="17">
        <v>0.89992648047681301</v>
      </c>
      <c r="X375" s="17">
        <v>0.92194345421006196</v>
      </c>
      <c r="Y375" s="17">
        <v>0.873760136185322</v>
      </c>
      <c r="Z375" s="17">
        <v>0.89941503115708099</v>
      </c>
      <c r="AA375" s="17">
        <v>0.79717679939183295</v>
      </c>
      <c r="AB375" s="17">
        <v>0.85722098638712996</v>
      </c>
      <c r="AC375" s="17">
        <v>0.91364511880794397</v>
      </c>
      <c r="AD375" s="17">
        <v>0.94404341626491906</v>
      </c>
      <c r="AE375" s="17">
        <v>0.97709841319367097</v>
      </c>
      <c r="AF375" s="17">
        <v>0.94815180783653497</v>
      </c>
      <c r="AG375" s="17"/>
      <c r="AH375" s="17">
        <v>0.87527985443370904</v>
      </c>
      <c r="AI375" s="17">
        <v>0.94678579142478303</v>
      </c>
      <c r="AJ375" s="17">
        <v>0.90155190793439</v>
      </c>
      <c r="AK375" s="17">
        <v>0.90818854715152497</v>
      </c>
      <c r="AL375" s="17">
        <v>0.92432895496024503</v>
      </c>
      <c r="AM375" s="17">
        <v>0.92790357037870697</v>
      </c>
      <c r="AN375" s="17">
        <v>0.88790769204680697</v>
      </c>
      <c r="AO375" s="17"/>
      <c r="AP375" s="17">
        <v>0.91574084330235905</v>
      </c>
      <c r="AQ375" s="17">
        <v>0.90174384297730104</v>
      </c>
      <c r="AR375" s="17"/>
      <c r="AS375" s="17">
        <v>0.92627895699095197</v>
      </c>
      <c r="AT375" s="17">
        <v>0.958079045861289</v>
      </c>
      <c r="AU375" s="17">
        <v>0.90431344587875495</v>
      </c>
      <c r="AV375" s="17"/>
      <c r="AW375" s="17">
        <v>0.94395012387217303</v>
      </c>
      <c r="AX375" s="17">
        <v>0.90523129884777198</v>
      </c>
      <c r="AY375" s="17"/>
      <c r="AZ375" s="17">
        <v>0.89547625421294297</v>
      </c>
      <c r="BA375" s="17">
        <v>0.91790388132863299</v>
      </c>
      <c r="BB375" s="17"/>
      <c r="BC375" s="17">
        <v>0.88861758994130402</v>
      </c>
      <c r="BD375" s="17">
        <v>0.93470085752396703</v>
      </c>
      <c r="BE375" s="17"/>
      <c r="BF375" s="17">
        <v>0.95605289587166598</v>
      </c>
      <c r="BG375" s="17">
        <v>0.88709979455242705</v>
      </c>
      <c r="BH375" s="17"/>
      <c r="BI375" s="17">
        <v>0.828394557544058</v>
      </c>
      <c r="BJ375" s="17">
        <v>0.91234020582012298</v>
      </c>
      <c r="BK375" s="17">
        <v>0.94187825993034302</v>
      </c>
      <c r="BL375" s="17">
        <v>0.97155277291138997</v>
      </c>
    </row>
    <row r="376" spans="2:64" x14ac:dyDescent="0.25">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row>
    <row r="377" spans="2:64" x14ac:dyDescent="0.25">
      <c r="B377" s="6" t="s">
        <v>252</v>
      </c>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row>
    <row r="378" spans="2:64" x14ac:dyDescent="0.25">
      <c r="B378" s="24" t="s">
        <v>82</v>
      </c>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row>
    <row r="379" spans="2:64" x14ac:dyDescent="0.25">
      <c r="B379" t="s">
        <v>236</v>
      </c>
      <c r="C379" s="17">
        <v>0.44239931341067901</v>
      </c>
      <c r="D379" s="17">
        <v>0.41415016512854402</v>
      </c>
      <c r="E379" s="17">
        <v>0.58235199181271602</v>
      </c>
      <c r="F379" s="17">
        <v>0.39152594952695402</v>
      </c>
      <c r="G379" s="17">
        <v>0.460439995388842</v>
      </c>
      <c r="H379" s="17">
        <v>0.37816858036332401</v>
      </c>
      <c r="I379" s="17">
        <v>0.54691774221405498</v>
      </c>
      <c r="J379" s="17">
        <v>0.39822580906351202</v>
      </c>
      <c r="K379" s="17">
        <v>0.516198584137602</v>
      </c>
      <c r="L379" s="17">
        <v>0.38900998266470599</v>
      </c>
      <c r="M379" s="17">
        <v>0.45934356029808499</v>
      </c>
      <c r="N379" s="17">
        <v>0.47726400437199301</v>
      </c>
      <c r="O379" s="17">
        <v>0.42024529863806798</v>
      </c>
      <c r="P379" s="17">
        <v>0.35196951786603697</v>
      </c>
      <c r="Q379" s="17"/>
      <c r="R379" s="17">
        <v>0.42914729111067701</v>
      </c>
      <c r="S379" s="17">
        <v>0.43424235670978301</v>
      </c>
      <c r="T379" s="17">
        <v>0.29510651487065098</v>
      </c>
      <c r="U379" s="17">
        <v>0.491525778828444</v>
      </c>
      <c r="V379" s="17"/>
      <c r="W379" s="17">
        <v>0.44778835403687101</v>
      </c>
      <c r="X379" s="17">
        <v>0.32906852437129902</v>
      </c>
      <c r="Y379" s="17">
        <v>0.43084960892197399</v>
      </c>
      <c r="Z379" s="17">
        <v>0.37793756463188299</v>
      </c>
      <c r="AA379" s="17">
        <v>0.42999846529142499</v>
      </c>
      <c r="AB379" s="17">
        <v>0.43498979365152302</v>
      </c>
      <c r="AC379" s="17">
        <v>0.48294937130702398</v>
      </c>
      <c r="AD379" s="17">
        <v>0.46012873961718598</v>
      </c>
      <c r="AE379" s="17">
        <v>0.55847429546076399</v>
      </c>
      <c r="AF379" s="17">
        <v>0.47947320065872601</v>
      </c>
      <c r="AG379" s="17"/>
      <c r="AH379" s="17">
        <v>0.42923127474931499</v>
      </c>
      <c r="AI379" s="17">
        <v>0.44661211841107501</v>
      </c>
      <c r="AJ379" s="17">
        <v>0.41472079522042699</v>
      </c>
      <c r="AK379" s="17">
        <v>0.46005647981875197</v>
      </c>
      <c r="AL379" s="17">
        <v>0.41515450179797098</v>
      </c>
      <c r="AM379" s="17">
        <v>0.44542510711556399</v>
      </c>
      <c r="AN379" s="17">
        <v>0.52289710679457702</v>
      </c>
      <c r="AO379" s="17"/>
      <c r="AP379" s="17">
        <v>0.471866850804041</v>
      </c>
      <c r="AQ379" s="17">
        <v>0.39459030872845802</v>
      </c>
      <c r="AR379" s="17"/>
      <c r="AS379" s="17">
        <v>0.43543448095244303</v>
      </c>
      <c r="AT379" s="17">
        <v>0.58674732898522197</v>
      </c>
      <c r="AU379" s="17">
        <v>0.45177907243362903</v>
      </c>
      <c r="AV379" s="17"/>
      <c r="AW379" s="17">
        <v>0.47794721008998797</v>
      </c>
      <c r="AX379" s="17">
        <v>0.43691864720196399</v>
      </c>
      <c r="AY379" s="17"/>
      <c r="AZ379" s="17">
        <v>0.46802196805890001</v>
      </c>
      <c r="BA379" s="17">
        <v>0.429524700038597</v>
      </c>
      <c r="BB379" s="17"/>
      <c r="BC379" s="17">
        <v>0.39835098889838799</v>
      </c>
      <c r="BD379" s="17">
        <v>0.491525778828444</v>
      </c>
      <c r="BE379" s="17"/>
      <c r="BF379" s="17">
        <v>0.55404000391087604</v>
      </c>
      <c r="BG379" s="17">
        <v>0.38540777414693</v>
      </c>
      <c r="BH379" s="17"/>
      <c r="BI379" s="17">
        <v>0.361628421188397</v>
      </c>
      <c r="BJ379" s="17">
        <v>0.418496776996505</v>
      </c>
      <c r="BK379" s="17">
        <v>0.46851915438611702</v>
      </c>
      <c r="BL379" s="17">
        <v>0.56966821036415805</v>
      </c>
    </row>
    <row r="380" spans="2:64" x14ac:dyDescent="0.25">
      <c r="B380" t="s">
        <v>237</v>
      </c>
      <c r="C380" s="17">
        <v>0.34897744173189099</v>
      </c>
      <c r="D380" s="17">
        <v>0.388044771817594</v>
      </c>
      <c r="E380" s="17">
        <v>0.19625685241073701</v>
      </c>
      <c r="F380" s="17">
        <v>0.42726196222913798</v>
      </c>
      <c r="G380" s="17">
        <v>0.31002866003739499</v>
      </c>
      <c r="H380" s="17">
        <v>0.42915171233280502</v>
      </c>
      <c r="I380" s="17">
        <v>0.33032557281793001</v>
      </c>
      <c r="J380" s="17">
        <v>0.32012602337549101</v>
      </c>
      <c r="K380" s="17">
        <v>0.260395125372342</v>
      </c>
      <c r="L380" s="17">
        <v>0.321513493914446</v>
      </c>
      <c r="M380" s="17">
        <v>0.33656899056692202</v>
      </c>
      <c r="N380" s="17">
        <v>0.32168571986452499</v>
      </c>
      <c r="O380" s="17">
        <v>0.37898600267497301</v>
      </c>
      <c r="P380" s="17">
        <v>0.296060964267926</v>
      </c>
      <c r="Q380" s="17"/>
      <c r="R380" s="17">
        <v>0.25533000576100801</v>
      </c>
      <c r="S380" s="17">
        <v>0.39619378760290103</v>
      </c>
      <c r="T380" s="17">
        <v>0.412145630969112</v>
      </c>
      <c r="U380" s="17">
        <v>0.36650580186742998</v>
      </c>
      <c r="V380" s="17"/>
      <c r="W380" s="17">
        <v>0.29198682113437402</v>
      </c>
      <c r="X380" s="17">
        <v>0.33269730023373301</v>
      </c>
      <c r="Y380" s="17">
        <v>0.39913035767307398</v>
      </c>
      <c r="Z380" s="17">
        <v>0.446260110100829</v>
      </c>
      <c r="AA380" s="17">
        <v>0.240199069297899</v>
      </c>
      <c r="AB380" s="17">
        <v>0.46206529351064402</v>
      </c>
      <c r="AC380" s="17">
        <v>0.38995049311757302</v>
      </c>
      <c r="AD380" s="17">
        <v>0.40037568562340298</v>
      </c>
      <c r="AE380" s="17">
        <v>0.26730200381511099</v>
      </c>
      <c r="AF380" s="17">
        <v>0.363753049633118</v>
      </c>
      <c r="AG380" s="17"/>
      <c r="AH380" s="17">
        <v>0.33914031904950998</v>
      </c>
      <c r="AI380" s="17">
        <v>0.309215390037823</v>
      </c>
      <c r="AJ380" s="17">
        <v>0.36822194145161802</v>
      </c>
      <c r="AK380" s="17">
        <v>0.303802309256818</v>
      </c>
      <c r="AL380" s="17">
        <v>0.41330382727780701</v>
      </c>
      <c r="AM380" s="17">
        <v>0.411554545518447</v>
      </c>
      <c r="AN380" s="17">
        <v>0.28297684025268399</v>
      </c>
      <c r="AO380" s="17"/>
      <c r="AP380" s="17">
        <v>0.36586918639952698</v>
      </c>
      <c r="AQ380" s="17">
        <v>0.32157177531580899</v>
      </c>
      <c r="AR380" s="17"/>
      <c r="AS380" s="17">
        <v>0.41329637744509601</v>
      </c>
      <c r="AT380" s="17">
        <v>0.304067824860553</v>
      </c>
      <c r="AU380" s="17">
        <v>0.37280539577410599</v>
      </c>
      <c r="AV380" s="17"/>
      <c r="AW380" s="17">
        <v>0.41175183474311799</v>
      </c>
      <c r="AX380" s="17">
        <v>0.33929907742097398</v>
      </c>
      <c r="AY380" s="17"/>
      <c r="AZ380" s="17">
        <v>0.30176780298254302</v>
      </c>
      <c r="BA380" s="17">
        <v>0.37269886539693398</v>
      </c>
      <c r="BB380" s="17"/>
      <c r="BC380" s="17">
        <v>0.333260966124442</v>
      </c>
      <c r="BD380" s="17">
        <v>0.36650580186742998</v>
      </c>
      <c r="BE380" s="17"/>
      <c r="BF380" s="17">
        <v>0.30754560855780999</v>
      </c>
      <c r="BG380" s="17">
        <v>0.37012800911489802</v>
      </c>
      <c r="BH380" s="17"/>
      <c r="BI380" s="17">
        <v>0.32484563877196698</v>
      </c>
      <c r="BJ380" s="17">
        <v>0.35700266069907999</v>
      </c>
      <c r="BK380" s="17">
        <v>0.34098281205353598</v>
      </c>
      <c r="BL380" s="17">
        <v>0.396107417571259</v>
      </c>
    </row>
    <row r="381" spans="2:64" x14ac:dyDescent="0.25">
      <c r="B381" t="s">
        <v>238</v>
      </c>
      <c r="C381" s="17">
        <v>0.12861951743488501</v>
      </c>
      <c r="D381" s="17">
        <v>0.139476449653854</v>
      </c>
      <c r="E381" s="17">
        <v>2.98806992655649E-2</v>
      </c>
      <c r="F381" s="17">
        <v>0.12794203393197701</v>
      </c>
      <c r="G381" s="17">
        <v>0.11899654072341299</v>
      </c>
      <c r="H381" s="17">
        <v>0.13406097891207799</v>
      </c>
      <c r="I381" s="17">
        <v>9.0386621095874697E-2</v>
      </c>
      <c r="J381" s="17">
        <v>0.224388523065358</v>
      </c>
      <c r="K381" s="17">
        <v>0.167073223730584</v>
      </c>
      <c r="L381" s="17">
        <v>0.204476385833888</v>
      </c>
      <c r="M381" s="17">
        <v>9.4284045084626705E-2</v>
      </c>
      <c r="N381" s="17">
        <v>9.9451155535069197E-2</v>
      </c>
      <c r="O381" s="17">
        <v>0.10633544207873501</v>
      </c>
      <c r="P381" s="17">
        <v>0</v>
      </c>
      <c r="Q381" s="17"/>
      <c r="R381" s="17">
        <v>0.168267311279274</v>
      </c>
      <c r="S381" s="17">
        <v>0.13358739616521401</v>
      </c>
      <c r="T381" s="17">
        <v>0.173976501346958</v>
      </c>
      <c r="U381" s="17">
        <v>9.3907168440650002E-2</v>
      </c>
      <c r="V381" s="17"/>
      <c r="W381" s="17">
        <v>0.134225515832923</v>
      </c>
      <c r="X381" s="17">
        <v>0.22384805567166999</v>
      </c>
      <c r="Y381" s="17">
        <v>0.100982896060046</v>
      </c>
      <c r="Z381" s="17">
        <v>0.117440020574222</v>
      </c>
      <c r="AA381" s="17">
        <v>0.217559215536723</v>
      </c>
      <c r="AB381" s="17">
        <v>5.9950110227628903E-2</v>
      </c>
      <c r="AC381" s="17">
        <v>8.3967286451245501E-2</v>
      </c>
      <c r="AD381" s="17">
        <v>8.7800365868390004E-2</v>
      </c>
      <c r="AE381" s="17">
        <v>0.12782703677795099</v>
      </c>
      <c r="AF381" s="17">
        <v>0.103575626510181</v>
      </c>
      <c r="AG381" s="17"/>
      <c r="AH381" s="17">
        <v>0.15199356773768799</v>
      </c>
      <c r="AI381" s="17">
        <v>0.17046615732526799</v>
      </c>
      <c r="AJ381" s="17">
        <v>0.13034926577082001</v>
      </c>
      <c r="AK381" s="17">
        <v>0.114521723478098</v>
      </c>
      <c r="AL381" s="17">
        <v>0.13573664236372901</v>
      </c>
      <c r="AM381" s="17">
        <v>8.8481836690209995E-2</v>
      </c>
      <c r="AN381" s="17">
        <v>0.128195036204996</v>
      </c>
      <c r="AO381" s="17"/>
      <c r="AP381" s="17">
        <v>0.115067127673929</v>
      </c>
      <c r="AQ381" s="17">
        <v>0.15060731563083499</v>
      </c>
      <c r="AR381" s="17"/>
      <c r="AS381" s="17">
        <v>9.4374387061416307E-2</v>
      </c>
      <c r="AT381" s="17">
        <v>7.0563537093641798E-2</v>
      </c>
      <c r="AU381" s="17">
        <v>0.13646023949678901</v>
      </c>
      <c r="AV381" s="17"/>
      <c r="AW381" s="17">
        <v>7.2835721375991605E-2</v>
      </c>
      <c r="AX381" s="17">
        <v>0.13722009284478801</v>
      </c>
      <c r="AY381" s="17"/>
      <c r="AZ381" s="17">
        <v>0.13245625354451801</v>
      </c>
      <c r="BA381" s="17">
        <v>0.12669167292773301</v>
      </c>
      <c r="BB381" s="17"/>
      <c r="BC381" s="17">
        <v>0.15974369459844401</v>
      </c>
      <c r="BD381" s="17">
        <v>9.3907168440650002E-2</v>
      </c>
      <c r="BE381" s="17"/>
      <c r="BF381" s="17">
        <v>8.6880598361482E-2</v>
      </c>
      <c r="BG381" s="17">
        <v>0.14992684932740999</v>
      </c>
      <c r="BH381" s="17"/>
      <c r="BI381" s="17">
        <v>0.18328334480313299</v>
      </c>
      <c r="BJ381" s="17">
        <v>0.141514399534207</v>
      </c>
      <c r="BK381" s="17">
        <v>0.119344495942613</v>
      </c>
      <c r="BL381" s="17">
        <v>2.7192870504344099E-2</v>
      </c>
    </row>
    <row r="382" spans="2:64" x14ac:dyDescent="0.25">
      <c r="B382" t="s">
        <v>239</v>
      </c>
      <c r="C382" s="17">
        <v>3.8301092983344401E-2</v>
      </c>
      <c r="D382" s="17">
        <v>4.3656724400151101E-2</v>
      </c>
      <c r="E382" s="17">
        <v>9.5299650069143801E-2</v>
      </c>
      <c r="F382" s="17">
        <v>0</v>
      </c>
      <c r="G382" s="17">
        <v>3.68449346167831E-2</v>
      </c>
      <c r="H382" s="17">
        <v>4.5262456902348903E-2</v>
      </c>
      <c r="I382" s="17">
        <v>3.2370063872140697E-2</v>
      </c>
      <c r="J382" s="17">
        <v>0</v>
      </c>
      <c r="K382" s="17">
        <v>1.8777688919824301E-2</v>
      </c>
      <c r="L382" s="17">
        <v>2.59619682440731E-2</v>
      </c>
      <c r="M382" s="17">
        <v>6.7981727446711299E-2</v>
      </c>
      <c r="N382" s="17">
        <v>3.6207357794537598E-2</v>
      </c>
      <c r="O382" s="17">
        <v>3.6827957918636203E-2</v>
      </c>
      <c r="P382" s="17">
        <v>0</v>
      </c>
      <c r="Q382" s="17"/>
      <c r="R382" s="17">
        <v>5.9121774360145297E-2</v>
      </c>
      <c r="S382" s="17">
        <v>2.7071328317721299E-2</v>
      </c>
      <c r="T382" s="17">
        <v>4.7814357392871799E-2</v>
      </c>
      <c r="U382" s="17">
        <v>2.8315640617038298E-2</v>
      </c>
      <c r="V382" s="17"/>
      <c r="W382" s="17">
        <v>3.8698665074967102E-2</v>
      </c>
      <c r="X382" s="17">
        <v>8.3332087408086203E-2</v>
      </c>
      <c r="Y382" s="17">
        <v>4.63822446714032E-2</v>
      </c>
      <c r="Z382" s="17">
        <v>1.0479823694402301E-2</v>
      </c>
      <c r="AA382" s="17">
        <v>9.2796511357380498E-2</v>
      </c>
      <c r="AB382" s="17">
        <v>1.33749412041861E-2</v>
      </c>
      <c r="AC382" s="17">
        <v>2.9147974967931398E-2</v>
      </c>
      <c r="AD382" s="17">
        <v>2.5214939745712001E-2</v>
      </c>
      <c r="AE382" s="17">
        <v>2.1756003869577802E-2</v>
      </c>
      <c r="AF382" s="17">
        <v>2.4043793030686701E-2</v>
      </c>
      <c r="AG382" s="17"/>
      <c r="AH382" s="17">
        <v>4.3178661675747E-2</v>
      </c>
      <c r="AI382" s="17">
        <v>5.29733322664157E-2</v>
      </c>
      <c r="AJ382" s="17">
        <v>3.98618923391032E-2</v>
      </c>
      <c r="AK382" s="17">
        <v>4.28687560350988E-2</v>
      </c>
      <c r="AL382" s="17">
        <v>5.0027436829649099E-3</v>
      </c>
      <c r="AM382" s="17">
        <v>2.0683607571519901E-2</v>
      </c>
      <c r="AN382" s="17">
        <v>6.5931016747743404E-2</v>
      </c>
      <c r="AO382" s="17"/>
      <c r="AP382" s="17">
        <v>2.6785723849326301E-2</v>
      </c>
      <c r="AQ382" s="17">
        <v>5.6983968633814899E-2</v>
      </c>
      <c r="AR382" s="17"/>
      <c r="AS382" s="17">
        <v>2.45551856272671E-2</v>
      </c>
      <c r="AT382" s="17">
        <v>3.2621013307552599E-2</v>
      </c>
      <c r="AU382" s="17">
        <v>2.4919890892262701E-2</v>
      </c>
      <c r="AV382" s="17"/>
      <c r="AW382" s="17">
        <v>1.75186694010229E-2</v>
      </c>
      <c r="AX382" s="17">
        <v>4.1505263617977801E-2</v>
      </c>
      <c r="AY382" s="17"/>
      <c r="AZ382" s="17">
        <v>4.4745836091309402E-2</v>
      </c>
      <c r="BA382" s="17">
        <v>3.50628033940492E-2</v>
      </c>
      <c r="BB382" s="17"/>
      <c r="BC382" s="17">
        <v>4.7254361705055002E-2</v>
      </c>
      <c r="BD382" s="17">
        <v>2.8315640617038298E-2</v>
      </c>
      <c r="BE382" s="17"/>
      <c r="BF382" s="17">
        <v>2.5791765399882399E-2</v>
      </c>
      <c r="BG382" s="17">
        <v>4.4686988940649597E-2</v>
      </c>
      <c r="BH382" s="17"/>
      <c r="BI382" s="17">
        <v>4.7184115983578197E-2</v>
      </c>
      <c r="BJ382" s="17">
        <v>4.0785090951873999E-2</v>
      </c>
      <c r="BK382" s="17">
        <v>4.3836696515171802E-2</v>
      </c>
      <c r="BL382" s="17">
        <v>0</v>
      </c>
    </row>
    <row r="383" spans="2:64" x14ac:dyDescent="0.25">
      <c r="B383" t="s">
        <v>240</v>
      </c>
      <c r="C383" s="17">
        <v>3.1235634451932701E-2</v>
      </c>
      <c r="D383" s="17">
        <v>1.1003916749892199E-2</v>
      </c>
      <c r="E383" s="17">
        <v>6.0672554903824498E-2</v>
      </c>
      <c r="F383" s="17">
        <v>2.20677323958362E-2</v>
      </c>
      <c r="G383" s="17">
        <v>3.68449346167831E-2</v>
      </c>
      <c r="H383" s="17">
        <v>1.3356271489442999E-2</v>
      </c>
      <c r="I383" s="17">
        <v>0</v>
      </c>
      <c r="J383" s="17">
        <v>3.8173096330426301E-2</v>
      </c>
      <c r="K383" s="17">
        <v>1.8777688919824301E-2</v>
      </c>
      <c r="L383" s="17">
        <v>3.51427235933068E-2</v>
      </c>
      <c r="M383" s="17">
        <v>4.18216766036551E-2</v>
      </c>
      <c r="N383" s="17">
        <v>5.9100700936103201E-2</v>
      </c>
      <c r="O383" s="17">
        <v>5.7605298689587803E-2</v>
      </c>
      <c r="P383" s="17">
        <v>0</v>
      </c>
      <c r="Q383" s="17"/>
      <c r="R383" s="17">
        <v>6.4415102296165594E-2</v>
      </c>
      <c r="S383" s="17">
        <v>8.9051312043806896E-3</v>
      </c>
      <c r="T383" s="17">
        <v>5.7825106811341703E-2</v>
      </c>
      <c r="U383" s="17">
        <v>1.3667665664836501E-2</v>
      </c>
      <c r="V383" s="17"/>
      <c r="W383" s="17">
        <v>6.5976125344848993E-2</v>
      </c>
      <c r="X383" s="17">
        <v>3.1054032315212001E-2</v>
      </c>
      <c r="Y383" s="17">
        <v>0</v>
      </c>
      <c r="Z383" s="17">
        <v>2.3791865123055402E-2</v>
      </c>
      <c r="AA383" s="17">
        <v>1.9446738516572099E-2</v>
      </c>
      <c r="AB383" s="17">
        <v>1.37729678943221E-2</v>
      </c>
      <c r="AC383" s="17">
        <v>0</v>
      </c>
      <c r="AD383" s="17">
        <v>2.6480269145309199E-2</v>
      </c>
      <c r="AE383" s="17">
        <v>2.4640660076595801E-2</v>
      </c>
      <c r="AF383" s="17">
        <v>2.00910800065991E-2</v>
      </c>
      <c r="AG383" s="17"/>
      <c r="AH383" s="17">
        <v>1.8312330104446699E-2</v>
      </c>
      <c r="AI383" s="17">
        <v>2.0733001959418199E-2</v>
      </c>
      <c r="AJ383" s="17">
        <v>4.6846105218032397E-2</v>
      </c>
      <c r="AK383" s="17">
        <v>5.2251380936494098E-2</v>
      </c>
      <c r="AL383" s="17">
        <v>2.5243114351678302E-2</v>
      </c>
      <c r="AM383" s="17">
        <v>2.3806739275055899E-2</v>
      </c>
      <c r="AN383" s="17">
        <v>0</v>
      </c>
      <c r="AO383" s="17"/>
      <c r="AP383" s="17">
        <v>1.25901241017941E-2</v>
      </c>
      <c r="AQ383" s="17">
        <v>6.1486662209446499E-2</v>
      </c>
      <c r="AR383" s="17"/>
      <c r="AS383" s="17">
        <v>9.9493738939447907E-3</v>
      </c>
      <c r="AT383" s="17">
        <v>6.0002957530308799E-3</v>
      </c>
      <c r="AU383" s="17">
        <v>1.1106243747355299E-2</v>
      </c>
      <c r="AV383" s="17"/>
      <c r="AW383" s="17">
        <v>1.34396501430642E-2</v>
      </c>
      <c r="AX383" s="17">
        <v>3.3979364994763998E-2</v>
      </c>
      <c r="AY383" s="17"/>
      <c r="AZ383" s="17">
        <v>3.7094446520420099E-2</v>
      </c>
      <c r="BA383" s="17">
        <v>2.8291757588389199E-2</v>
      </c>
      <c r="BB383" s="17"/>
      <c r="BC383" s="17">
        <v>4.6987624414474898E-2</v>
      </c>
      <c r="BD383" s="17">
        <v>1.3667665664836501E-2</v>
      </c>
      <c r="BE383" s="17"/>
      <c r="BF383" s="17">
        <v>2.1239704139178899E-2</v>
      </c>
      <c r="BG383" s="17">
        <v>3.6338464364078303E-2</v>
      </c>
      <c r="BH383" s="17"/>
      <c r="BI383" s="17">
        <v>6.4377826622086395E-2</v>
      </c>
      <c r="BJ383" s="17">
        <v>3.04774442427173E-2</v>
      </c>
      <c r="BK383" s="17">
        <v>1.9231092670645499E-2</v>
      </c>
      <c r="BL383" s="17">
        <v>7.0315015602386201E-3</v>
      </c>
    </row>
    <row r="384" spans="2:64" x14ac:dyDescent="0.25">
      <c r="B384" t="s">
        <v>80</v>
      </c>
      <c r="C384" s="17">
        <v>1.04669999872675E-2</v>
      </c>
      <c r="D384" s="17">
        <v>3.6679722499640601E-3</v>
      </c>
      <c r="E384" s="17">
        <v>3.5538251538014001E-2</v>
      </c>
      <c r="F384" s="17">
        <v>3.1202321916094799E-2</v>
      </c>
      <c r="G384" s="17">
        <v>3.68449346167831E-2</v>
      </c>
      <c r="H384" s="17">
        <v>0</v>
      </c>
      <c r="I384" s="17">
        <v>0</v>
      </c>
      <c r="J384" s="17">
        <v>1.9086548165213098E-2</v>
      </c>
      <c r="K384" s="17">
        <v>1.8777688919824301E-2</v>
      </c>
      <c r="L384" s="17">
        <v>2.3895445749580201E-2</v>
      </c>
      <c r="M384" s="17">
        <v>0</v>
      </c>
      <c r="N384" s="17">
        <v>6.2910614977718902E-3</v>
      </c>
      <c r="O384" s="17">
        <v>0</v>
      </c>
      <c r="P384" s="17">
        <v>0.35196951786603697</v>
      </c>
      <c r="Q384" s="17"/>
      <c r="R384" s="17">
        <v>2.37185151927293E-2</v>
      </c>
      <c r="S384" s="17">
        <v>0</v>
      </c>
      <c r="T384" s="17">
        <v>1.31318886090654E-2</v>
      </c>
      <c r="U384" s="17">
        <v>6.0779445816016497E-3</v>
      </c>
      <c r="V384" s="17"/>
      <c r="W384" s="17">
        <v>2.13245185760156E-2</v>
      </c>
      <c r="X384" s="17">
        <v>0</v>
      </c>
      <c r="Y384" s="17">
        <v>2.2654892673502101E-2</v>
      </c>
      <c r="Z384" s="17">
        <v>2.4090615875608401E-2</v>
      </c>
      <c r="AA384" s="17">
        <v>0</v>
      </c>
      <c r="AB384" s="17">
        <v>1.58468935116957E-2</v>
      </c>
      <c r="AC384" s="17">
        <v>1.3984874156226099E-2</v>
      </c>
      <c r="AD384" s="17">
        <v>0</v>
      </c>
      <c r="AE384" s="17">
        <v>0</v>
      </c>
      <c r="AF384" s="17">
        <v>9.0632501606885494E-3</v>
      </c>
      <c r="AG384" s="17"/>
      <c r="AH384" s="17">
        <v>1.8143846683292799E-2</v>
      </c>
      <c r="AI384" s="17">
        <v>0</v>
      </c>
      <c r="AJ384" s="17">
        <v>0</v>
      </c>
      <c r="AK384" s="17">
        <v>2.64993504747391E-2</v>
      </c>
      <c r="AL384" s="17">
        <v>5.5591705258498502E-3</v>
      </c>
      <c r="AM384" s="17">
        <v>1.00481638292033E-2</v>
      </c>
      <c r="AN384" s="17">
        <v>0</v>
      </c>
      <c r="AO384" s="17"/>
      <c r="AP384" s="17">
        <v>7.8209871713824895E-3</v>
      </c>
      <c r="AQ384" s="17">
        <v>1.4759969481636E-2</v>
      </c>
      <c r="AR384" s="17"/>
      <c r="AS384" s="17">
        <v>2.2390195019832901E-2</v>
      </c>
      <c r="AT384" s="17">
        <v>0</v>
      </c>
      <c r="AU384" s="17">
        <v>2.92915765585844E-3</v>
      </c>
      <c r="AV384" s="17"/>
      <c r="AW384" s="17">
        <v>6.5069142468157804E-3</v>
      </c>
      <c r="AX384" s="17">
        <v>1.10775539195327E-2</v>
      </c>
      <c r="AY384" s="17"/>
      <c r="AZ384" s="17">
        <v>1.59136928023101E-2</v>
      </c>
      <c r="BA384" s="17">
        <v>7.7302006542976504E-3</v>
      </c>
      <c r="BB384" s="17"/>
      <c r="BC384" s="17">
        <v>1.44023642591959E-2</v>
      </c>
      <c r="BD384" s="17">
        <v>6.0779445816016497E-3</v>
      </c>
      <c r="BE384" s="17"/>
      <c r="BF384" s="17">
        <v>4.50231963077064E-3</v>
      </c>
      <c r="BG384" s="17">
        <v>1.3511914106035E-2</v>
      </c>
      <c r="BH384" s="17"/>
      <c r="BI384" s="17">
        <v>1.8680652630838498E-2</v>
      </c>
      <c r="BJ384" s="17">
        <v>1.17236275756174E-2</v>
      </c>
      <c r="BK384" s="17">
        <v>8.0857484319159807E-3</v>
      </c>
      <c r="BL384" s="17">
        <v>0</v>
      </c>
    </row>
    <row r="385" spans="2:64" x14ac:dyDescent="0.25">
      <c r="B385" t="s">
        <v>241</v>
      </c>
      <c r="C385" s="17">
        <v>0.79137675514257</v>
      </c>
      <c r="D385" s="17">
        <v>0.80219493694613797</v>
      </c>
      <c r="E385" s="17">
        <v>0.778608844223453</v>
      </c>
      <c r="F385" s="17">
        <v>0.818787911756092</v>
      </c>
      <c r="G385" s="17">
        <v>0.77046865542623799</v>
      </c>
      <c r="H385" s="17">
        <v>0.80732029269613004</v>
      </c>
      <c r="I385" s="17">
        <v>0.87724331503198505</v>
      </c>
      <c r="J385" s="17">
        <v>0.71835183243900302</v>
      </c>
      <c r="K385" s="17">
        <v>0.776593709509944</v>
      </c>
      <c r="L385" s="17">
        <v>0.71052347657915205</v>
      </c>
      <c r="M385" s="17">
        <v>0.79591255086500701</v>
      </c>
      <c r="N385" s="17">
        <v>0.798949724236518</v>
      </c>
      <c r="O385" s="17">
        <v>0.79923130131304099</v>
      </c>
      <c r="P385" s="17">
        <v>0.64803048213396297</v>
      </c>
      <c r="Q385" s="17"/>
      <c r="R385" s="17">
        <v>0.68447729687168501</v>
      </c>
      <c r="S385" s="17">
        <v>0.83043614431268398</v>
      </c>
      <c r="T385" s="17">
        <v>0.70725214583976403</v>
      </c>
      <c r="U385" s="17">
        <v>0.85803158069587404</v>
      </c>
      <c r="V385" s="17"/>
      <c r="W385" s="17">
        <v>0.73977517517124503</v>
      </c>
      <c r="X385" s="17">
        <v>0.66176582460503197</v>
      </c>
      <c r="Y385" s="17">
        <v>0.82997996659504902</v>
      </c>
      <c r="Z385" s="17">
        <v>0.82419767473271199</v>
      </c>
      <c r="AA385" s="17">
        <v>0.67019753458932396</v>
      </c>
      <c r="AB385" s="17">
        <v>0.89705508716216698</v>
      </c>
      <c r="AC385" s="17">
        <v>0.87289986442459699</v>
      </c>
      <c r="AD385" s="17">
        <v>0.86050442524058901</v>
      </c>
      <c r="AE385" s="17">
        <v>0.82577629927587604</v>
      </c>
      <c r="AF385" s="17">
        <v>0.84322625029184495</v>
      </c>
      <c r="AG385" s="17"/>
      <c r="AH385" s="17">
        <v>0.76837159379882503</v>
      </c>
      <c r="AI385" s="17">
        <v>0.75582750844889801</v>
      </c>
      <c r="AJ385" s="17">
        <v>0.78294273667204495</v>
      </c>
      <c r="AK385" s="17">
        <v>0.76385878907557003</v>
      </c>
      <c r="AL385" s="17">
        <v>0.82845832907577799</v>
      </c>
      <c r="AM385" s="17">
        <v>0.85697965263401099</v>
      </c>
      <c r="AN385" s="17">
        <v>0.80587394704726101</v>
      </c>
      <c r="AO385" s="17"/>
      <c r="AP385" s="17">
        <v>0.83773603720356804</v>
      </c>
      <c r="AQ385" s="17">
        <v>0.71616208404426795</v>
      </c>
      <c r="AR385" s="17"/>
      <c r="AS385" s="17">
        <v>0.84873085839753903</v>
      </c>
      <c r="AT385" s="17">
        <v>0.89081515384577503</v>
      </c>
      <c r="AU385" s="17">
        <v>0.82458446820773401</v>
      </c>
      <c r="AV385" s="17"/>
      <c r="AW385" s="17">
        <v>0.88969904483310502</v>
      </c>
      <c r="AX385" s="17">
        <v>0.77621772462293803</v>
      </c>
      <c r="AY385" s="17"/>
      <c r="AZ385" s="17">
        <v>0.76978977104144197</v>
      </c>
      <c r="BA385" s="17">
        <v>0.80222356543553097</v>
      </c>
      <c r="BB385" s="17"/>
      <c r="BC385" s="17">
        <v>0.73161195502283005</v>
      </c>
      <c r="BD385" s="17">
        <v>0.85803158069587404</v>
      </c>
      <c r="BE385" s="17"/>
      <c r="BF385" s="17">
        <v>0.86158561246868604</v>
      </c>
      <c r="BG385" s="17">
        <v>0.75553578326182702</v>
      </c>
      <c r="BH385" s="17"/>
      <c r="BI385" s="17">
        <v>0.68647405996036404</v>
      </c>
      <c r="BJ385" s="17">
        <v>0.77549943769558405</v>
      </c>
      <c r="BK385" s="17">
        <v>0.809501966439653</v>
      </c>
      <c r="BL385" s="17">
        <v>0.96577562793541705</v>
      </c>
    </row>
    <row r="386" spans="2:64" x14ac:dyDescent="0.25">
      <c r="B386" t="s">
        <v>242</v>
      </c>
      <c r="C386" s="17">
        <v>6.9536727435277002E-2</v>
      </c>
      <c r="D386" s="17">
        <v>5.4660641150043203E-2</v>
      </c>
      <c r="E386" s="17">
        <v>0.15597220497296799</v>
      </c>
      <c r="F386" s="17">
        <v>2.20677323958362E-2</v>
      </c>
      <c r="G386" s="17">
        <v>7.3689869233566199E-2</v>
      </c>
      <c r="H386" s="17">
        <v>5.8618728391791899E-2</v>
      </c>
      <c r="I386" s="17">
        <v>3.2370063872140697E-2</v>
      </c>
      <c r="J386" s="17">
        <v>3.8173096330426301E-2</v>
      </c>
      <c r="K386" s="17">
        <v>3.7555377839648602E-2</v>
      </c>
      <c r="L386" s="17">
        <v>6.1104691837379897E-2</v>
      </c>
      <c r="M386" s="17">
        <v>0.109803404050366</v>
      </c>
      <c r="N386" s="17">
        <v>9.5308058730640799E-2</v>
      </c>
      <c r="O386" s="17">
        <v>9.4433256608224006E-2</v>
      </c>
      <c r="P386" s="17">
        <v>0</v>
      </c>
      <c r="Q386" s="17"/>
      <c r="R386" s="17">
        <v>0.123536876656311</v>
      </c>
      <c r="S386" s="17">
        <v>3.5976459522102003E-2</v>
      </c>
      <c r="T386" s="17">
        <v>0.105639464204214</v>
      </c>
      <c r="U386" s="17">
        <v>4.1983306281874799E-2</v>
      </c>
      <c r="V386" s="17"/>
      <c r="W386" s="17">
        <v>0.10467479041981601</v>
      </c>
      <c r="X386" s="17">
        <v>0.114386119723298</v>
      </c>
      <c r="Y386" s="17">
        <v>4.63822446714032E-2</v>
      </c>
      <c r="Z386" s="17">
        <v>3.4271688817457797E-2</v>
      </c>
      <c r="AA386" s="17">
        <v>0.112243249873953</v>
      </c>
      <c r="AB386" s="17">
        <v>2.7147909098508099E-2</v>
      </c>
      <c r="AC386" s="17">
        <v>2.9147974967931398E-2</v>
      </c>
      <c r="AD386" s="17">
        <v>5.1695208891021201E-2</v>
      </c>
      <c r="AE386" s="17">
        <v>4.6396663946173602E-2</v>
      </c>
      <c r="AF386" s="17">
        <v>4.4134873037285798E-2</v>
      </c>
      <c r="AG386" s="17"/>
      <c r="AH386" s="17">
        <v>6.1490991780193599E-2</v>
      </c>
      <c r="AI386" s="17">
        <v>7.3706334225833905E-2</v>
      </c>
      <c r="AJ386" s="17">
        <v>8.6707997557135499E-2</v>
      </c>
      <c r="AK386" s="17">
        <v>9.5120136971592897E-2</v>
      </c>
      <c r="AL386" s="17">
        <v>3.0245858034643198E-2</v>
      </c>
      <c r="AM386" s="17">
        <v>4.4490346846575803E-2</v>
      </c>
      <c r="AN386" s="17">
        <v>6.5931016747743404E-2</v>
      </c>
      <c r="AO386" s="17"/>
      <c r="AP386" s="17">
        <v>3.9375847951120299E-2</v>
      </c>
      <c r="AQ386" s="17">
        <v>0.118470630843261</v>
      </c>
      <c r="AR386" s="17"/>
      <c r="AS386" s="17">
        <v>3.4504559521211897E-2</v>
      </c>
      <c r="AT386" s="17">
        <v>3.8621309060583503E-2</v>
      </c>
      <c r="AU386" s="17">
        <v>3.6026134639617999E-2</v>
      </c>
      <c r="AV386" s="17"/>
      <c r="AW386" s="17">
        <v>3.09583195440871E-2</v>
      </c>
      <c r="AX386" s="17">
        <v>7.54846286127418E-2</v>
      </c>
      <c r="AY386" s="17"/>
      <c r="AZ386" s="17">
        <v>8.1840282611729501E-2</v>
      </c>
      <c r="BA386" s="17">
        <v>6.3354560982438399E-2</v>
      </c>
      <c r="BB386" s="17"/>
      <c r="BC386" s="17">
        <v>9.42419861195299E-2</v>
      </c>
      <c r="BD386" s="17">
        <v>4.1983306281874799E-2</v>
      </c>
      <c r="BE386" s="17"/>
      <c r="BF386" s="17">
        <v>4.7031469539061302E-2</v>
      </c>
      <c r="BG386" s="17">
        <v>8.1025453304727907E-2</v>
      </c>
      <c r="BH386" s="17"/>
      <c r="BI386" s="17">
        <v>0.111561942605665</v>
      </c>
      <c r="BJ386" s="17">
        <v>7.1262535194591303E-2</v>
      </c>
      <c r="BK386" s="17">
        <v>6.3067789185817305E-2</v>
      </c>
      <c r="BL386" s="17">
        <v>7.0315015602386201E-3</v>
      </c>
    </row>
    <row r="387" spans="2:64" x14ac:dyDescent="0.25">
      <c r="B387" t="s">
        <v>185</v>
      </c>
      <c r="C387" s="17">
        <v>0.72184002770729305</v>
      </c>
      <c r="D387" s="17">
        <v>0.74753429579609498</v>
      </c>
      <c r="E387" s="17">
        <v>0.62263663925048496</v>
      </c>
      <c r="F387" s="17">
        <v>0.79672017936025596</v>
      </c>
      <c r="G387" s="17">
        <v>0.69677878619267097</v>
      </c>
      <c r="H387" s="17">
        <v>0.74870156430433799</v>
      </c>
      <c r="I387" s="17">
        <v>0.84487325115984402</v>
      </c>
      <c r="J387" s="17">
        <v>0.68017873610857604</v>
      </c>
      <c r="K387" s="17">
        <v>0.73903833167029498</v>
      </c>
      <c r="L387" s="17">
        <v>0.64941878474177195</v>
      </c>
      <c r="M387" s="17">
        <v>0.68610914681464097</v>
      </c>
      <c r="N387" s="17">
        <v>0.70364166550587703</v>
      </c>
      <c r="O387" s="17">
        <v>0.70479804470481699</v>
      </c>
      <c r="P387" s="17">
        <v>0.64803048213396297</v>
      </c>
      <c r="Q387" s="17"/>
      <c r="R387" s="17">
        <v>0.56094042021537505</v>
      </c>
      <c r="S387" s="17">
        <v>0.79445968479058204</v>
      </c>
      <c r="T387" s="17">
        <v>0.60161268163555004</v>
      </c>
      <c r="U387" s="17">
        <v>0.81604827441399896</v>
      </c>
      <c r="V387" s="17"/>
      <c r="W387" s="17">
        <v>0.63510038475142905</v>
      </c>
      <c r="X387" s="17">
        <v>0.54737970488173404</v>
      </c>
      <c r="Y387" s="17">
        <v>0.78359772192364596</v>
      </c>
      <c r="Z387" s="17">
        <v>0.78992598591525398</v>
      </c>
      <c r="AA387" s="17">
        <v>0.55795428471537201</v>
      </c>
      <c r="AB387" s="17">
        <v>0.86990717806365903</v>
      </c>
      <c r="AC387" s="17">
        <v>0.84375188945666602</v>
      </c>
      <c r="AD387" s="17">
        <v>0.80880921634956704</v>
      </c>
      <c r="AE387" s="17">
        <v>0.779379635329702</v>
      </c>
      <c r="AF387" s="17">
        <v>0.79909137725455903</v>
      </c>
      <c r="AG387" s="17"/>
      <c r="AH387" s="17">
        <v>0.70688060201863201</v>
      </c>
      <c r="AI387" s="17">
        <v>0.68212117422306395</v>
      </c>
      <c r="AJ387" s="17">
        <v>0.69623473911490896</v>
      </c>
      <c r="AK387" s="17">
        <v>0.66873865210397698</v>
      </c>
      <c r="AL387" s="17">
        <v>0.79821247104113402</v>
      </c>
      <c r="AM387" s="17">
        <v>0.81248930578743495</v>
      </c>
      <c r="AN387" s="17">
        <v>0.73994293029951796</v>
      </c>
      <c r="AO387" s="17"/>
      <c r="AP387" s="17">
        <v>0.798360189252448</v>
      </c>
      <c r="AQ387" s="17">
        <v>0.59769145320100603</v>
      </c>
      <c r="AR387" s="17"/>
      <c r="AS387" s="17">
        <v>0.81422629887632703</v>
      </c>
      <c r="AT387" s="17">
        <v>0.852193844785191</v>
      </c>
      <c r="AU387" s="17">
        <v>0.788558333568116</v>
      </c>
      <c r="AV387" s="17"/>
      <c r="AW387" s="17">
        <v>0.85874072528901801</v>
      </c>
      <c r="AX387" s="17">
        <v>0.70073309601019595</v>
      </c>
      <c r="AY387" s="17"/>
      <c r="AZ387" s="17">
        <v>0.68794948842971304</v>
      </c>
      <c r="BA387" s="17">
        <v>0.738869004453093</v>
      </c>
      <c r="BB387" s="17"/>
      <c r="BC387" s="17">
        <v>0.6373699689033</v>
      </c>
      <c r="BD387" s="17">
        <v>0.81604827441399896</v>
      </c>
      <c r="BE387" s="17"/>
      <c r="BF387" s="17">
        <v>0.81455414292962502</v>
      </c>
      <c r="BG387" s="17">
        <v>0.67451032995709903</v>
      </c>
      <c r="BH387" s="17"/>
      <c r="BI387" s="17">
        <v>0.57491211735470005</v>
      </c>
      <c r="BJ387" s="17">
        <v>0.70423690250099302</v>
      </c>
      <c r="BK387" s="17">
        <v>0.74643417725383598</v>
      </c>
      <c r="BL387" s="17">
        <v>0.95874412637517903</v>
      </c>
    </row>
    <row r="388" spans="2:64" x14ac:dyDescent="0.25">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row>
    <row r="389" spans="2:64" x14ac:dyDescent="0.25">
      <c r="B389" s="6" t="s">
        <v>253</v>
      </c>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row>
    <row r="390" spans="2:64" x14ac:dyDescent="0.25">
      <c r="B390" s="24" t="s">
        <v>82</v>
      </c>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row>
    <row r="391" spans="2:64" x14ac:dyDescent="0.25">
      <c r="B391" t="s">
        <v>236</v>
      </c>
      <c r="C391" s="17">
        <v>0.23647820491353999</v>
      </c>
      <c r="D391" s="17">
        <v>0.23448445604111001</v>
      </c>
      <c r="E391" s="17">
        <v>0.19192776105585799</v>
      </c>
      <c r="F391" s="17">
        <v>0.312020862336017</v>
      </c>
      <c r="G391" s="17">
        <v>0.26051070802291398</v>
      </c>
      <c r="H391" s="17">
        <v>0.31404153118973399</v>
      </c>
      <c r="I391" s="17">
        <v>0.19092860077149401</v>
      </c>
      <c r="J391" s="17">
        <v>0.29698273380634899</v>
      </c>
      <c r="K391" s="17">
        <v>0.21662805325766399</v>
      </c>
      <c r="L391" s="17">
        <v>0.21745736995592399</v>
      </c>
      <c r="M391" s="17">
        <v>0.22667542144757</v>
      </c>
      <c r="N391" s="17">
        <v>0.189077106269188</v>
      </c>
      <c r="O391" s="17">
        <v>0.27135854900913597</v>
      </c>
      <c r="P391" s="17">
        <v>0</v>
      </c>
      <c r="Q391" s="17"/>
      <c r="R391" s="17">
        <v>0.27133872063645098</v>
      </c>
      <c r="S391" s="17">
        <v>0.19270355023260299</v>
      </c>
      <c r="T391" s="17">
        <v>0.18384749223919999</v>
      </c>
      <c r="U391" s="17">
        <v>0.24610486966748199</v>
      </c>
      <c r="V391" s="17"/>
      <c r="W391" s="17">
        <v>0.25829786687555301</v>
      </c>
      <c r="X391" s="17">
        <v>0.24782872463599101</v>
      </c>
      <c r="Y391" s="17">
        <v>0.211291795692926</v>
      </c>
      <c r="Z391" s="17">
        <v>0.207132404332455</v>
      </c>
      <c r="AA391" s="17">
        <v>0.211760472959441</v>
      </c>
      <c r="AB391" s="17">
        <v>0.215387319891608</v>
      </c>
      <c r="AC391" s="17">
        <v>0.15341518723292399</v>
      </c>
      <c r="AD391" s="17">
        <v>0.30564302170113</v>
      </c>
      <c r="AE391" s="17">
        <v>0.25383182443609897</v>
      </c>
      <c r="AF391" s="17">
        <v>0.26033039547628001</v>
      </c>
      <c r="AG391" s="17"/>
      <c r="AH391" s="17">
        <v>0.31265116122000802</v>
      </c>
      <c r="AI391" s="17">
        <v>0.18167081406264199</v>
      </c>
      <c r="AJ391" s="17">
        <v>0.22338538363691099</v>
      </c>
      <c r="AK391" s="17">
        <v>0.181000492702245</v>
      </c>
      <c r="AL391" s="17">
        <v>0.237788013608312</v>
      </c>
      <c r="AM391" s="17">
        <v>0.26798228224244802</v>
      </c>
      <c r="AN391" s="17">
        <v>0.31062983260683102</v>
      </c>
      <c r="AO391" s="17"/>
      <c r="AP391" s="17">
        <v>0.29030006974587202</v>
      </c>
      <c r="AQ391" s="17">
        <v>0.14915601869127099</v>
      </c>
      <c r="AR391" s="17"/>
      <c r="AS391" s="17">
        <v>0.30535688085511498</v>
      </c>
      <c r="AT391" s="17">
        <v>0.42502103743958197</v>
      </c>
      <c r="AU391" s="17">
        <v>0.234330595961002</v>
      </c>
      <c r="AV391" s="17"/>
      <c r="AW391" s="17">
        <v>0.43650815735890403</v>
      </c>
      <c r="AX391" s="17">
        <v>0.20563819738825001</v>
      </c>
      <c r="AY391" s="17"/>
      <c r="AZ391" s="17">
        <v>0.27597642680437401</v>
      </c>
      <c r="BA391" s="17">
        <v>0.216631536302858</v>
      </c>
      <c r="BB391" s="17"/>
      <c r="BC391" s="17">
        <v>0.22784663638023001</v>
      </c>
      <c r="BD391" s="17">
        <v>0.24610486966748199</v>
      </c>
      <c r="BE391" s="17"/>
      <c r="BF391" s="17">
        <v>0.32923801862728203</v>
      </c>
      <c r="BG391" s="17">
        <v>0.18912517850642099</v>
      </c>
      <c r="BH391" s="17"/>
      <c r="BI391" s="17">
        <v>0.16782398216585301</v>
      </c>
      <c r="BJ391" s="17">
        <v>0.19007075797881201</v>
      </c>
      <c r="BK391" s="17">
        <v>0.275814383330377</v>
      </c>
      <c r="BL391" s="17">
        <v>0.35477224808673602</v>
      </c>
    </row>
    <row r="392" spans="2:64" x14ac:dyDescent="0.25">
      <c r="B392" t="s">
        <v>237</v>
      </c>
      <c r="C392" s="17">
        <v>0.31555521145588</v>
      </c>
      <c r="D392" s="17">
        <v>0.34510162369138397</v>
      </c>
      <c r="E392" s="17">
        <v>0.549814370712012</v>
      </c>
      <c r="F392" s="17">
        <v>0.24881622994990801</v>
      </c>
      <c r="G392" s="17">
        <v>0.179300976978719</v>
      </c>
      <c r="H392" s="17">
        <v>0.38498820787682603</v>
      </c>
      <c r="I392" s="17">
        <v>0.43803121049050903</v>
      </c>
      <c r="J392" s="17">
        <v>0.21959642534896001</v>
      </c>
      <c r="K392" s="17">
        <v>0.30547045940540701</v>
      </c>
      <c r="L392" s="17">
        <v>0.25400098361135798</v>
      </c>
      <c r="M392" s="17">
        <v>0.31736046751388403</v>
      </c>
      <c r="N392" s="17">
        <v>0.314329583946512</v>
      </c>
      <c r="O392" s="17">
        <v>0.225619240432715</v>
      </c>
      <c r="P392" s="17">
        <v>0.35196951786603697</v>
      </c>
      <c r="Q392" s="17"/>
      <c r="R392" s="17">
        <v>0.23466492920454601</v>
      </c>
      <c r="S392" s="17">
        <v>0.40410906850936101</v>
      </c>
      <c r="T392" s="17">
        <v>0.33011942442223402</v>
      </c>
      <c r="U392" s="17">
        <v>0.32622445279622497</v>
      </c>
      <c r="V392" s="17"/>
      <c r="W392" s="17">
        <v>0.28625046692841499</v>
      </c>
      <c r="X392" s="17">
        <v>0.31248145688962198</v>
      </c>
      <c r="Y392" s="17">
        <v>0.34832713025748102</v>
      </c>
      <c r="Z392" s="17">
        <v>0.37225377240132201</v>
      </c>
      <c r="AA392" s="17">
        <v>0.289844556430156</v>
      </c>
      <c r="AB392" s="17">
        <v>0.499631494713355</v>
      </c>
      <c r="AC392" s="17">
        <v>0.42209291920536401</v>
      </c>
      <c r="AD392" s="17">
        <v>0.26413202987634499</v>
      </c>
      <c r="AE392" s="17">
        <v>0.383702427829544</v>
      </c>
      <c r="AF392" s="17">
        <v>0.28496852822540802</v>
      </c>
      <c r="AG392" s="17"/>
      <c r="AH392" s="17">
        <v>0.24702561742489099</v>
      </c>
      <c r="AI392" s="17">
        <v>0.35015298760374303</v>
      </c>
      <c r="AJ392" s="17">
        <v>0.35959933413752898</v>
      </c>
      <c r="AK392" s="17">
        <v>0.32761204955948803</v>
      </c>
      <c r="AL392" s="17">
        <v>0.36212803455183001</v>
      </c>
      <c r="AM392" s="17">
        <v>0.346072129332193</v>
      </c>
      <c r="AN392" s="17">
        <v>0.29874805585706798</v>
      </c>
      <c r="AO392" s="17"/>
      <c r="AP392" s="17">
        <v>0.37695889996840298</v>
      </c>
      <c r="AQ392" s="17">
        <v>0.21593205013048999</v>
      </c>
      <c r="AR392" s="17"/>
      <c r="AS392" s="17">
        <v>0.38051970808420799</v>
      </c>
      <c r="AT392" s="17">
        <v>0.34886604787799003</v>
      </c>
      <c r="AU392" s="17">
        <v>0.40625460324777202</v>
      </c>
      <c r="AV392" s="17"/>
      <c r="AW392" s="17">
        <v>0.383205898377871</v>
      </c>
      <c r="AX392" s="17">
        <v>0.30512503503350102</v>
      </c>
      <c r="AY392" s="17"/>
      <c r="AZ392" s="17">
        <v>0.27946735889935198</v>
      </c>
      <c r="BA392" s="17">
        <v>0.33368827204124202</v>
      </c>
      <c r="BB392" s="17"/>
      <c r="BC392" s="17">
        <v>0.30598883616583999</v>
      </c>
      <c r="BD392" s="17">
        <v>0.32622445279622497</v>
      </c>
      <c r="BE392" s="17"/>
      <c r="BF392" s="17">
        <v>0.38091916448687002</v>
      </c>
      <c r="BG392" s="17">
        <v>0.282187518378122</v>
      </c>
      <c r="BH392" s="17"/>
      <c r="BI392" s="17">
        <v>0.20809769555582799</v>
      </c>
      <c r="BJ392" s="17">
        <v>0.27526766351743598</v>
      </c>
      <c r="BK392" s="17">
        <v>0.361955558504162</v>
      </c>
      <c r="BL392" s="17">
        <v>0.47778016668762602</v>
      </c>
    </row>
    <row r="393" spans="2:64" x14ac:dyDescent="0.25">
      <c r="B393" t="s">
        <v>238</v>
      </c>
      <c r="C393" s="17">
        <v>0.204221316512749</v>
      </c>
      <c r="D393" s="17">
        <v>0.228877667128801</v>
      </c>
      <c r="E393" s="17">
        <v>0</v>
      </c>
      <c r="F393" s="17">
        <v>0.27598543284903199</v>
      </c>
      <c r="G393" s="17">
        <v>0.36258099196819499</v>
      </c>
      <c r="H393" s="17">
        <v>0.17216036133768201</v>
      </c>
      <c r="I393" s="17">
        <v>0.16838265846429101</v>
      </c>
      <c r="J393" s="17">
        <v>0.21647584147907201</v>
      </c>
      <c r="K393" s="17">
        <v>0.24771695961448001</v>
      </c>
      <c r="L393" s="17">
        <v>0.19942867547363999</v>
      </c>
      <c r="M393" s="17">
        <v>0.15840824527248601</v>
      </c>
      <c r="N393" s="17">
        <v>0.17513565037927101</v>
      </c>
      <c r="O393" s="17">
        <v>0.23034596405598201</v>
      </c>
      <c r="P393" s="17">
        <v>0</v>
      </c>
      <c r="Q393" s="17"/>
      <c r="R393" s="17">
        <v>0.212710609206159</v>
      </c>
      <c r="S393" s="17">
        <v>0.20699959652924199</v>
      </c>
      <c r="T393" s="17">
        <v>0.22598746519327001</v>
      </c>
      <c r="U393" s="17">
        <v>0.19300838787260499</v>
      </c>
      <c r="V393" s="17"/>
      <c r="W393" s="17">
        <v>0.22623102610540899</v>
      </c>
      <c r="X393" s="17">
        <v>0.184881198402358</v>
      </c>
      <c r="Y393" s="17">
        <v>0.24897378509814799</v>
      </c>
      <c r="Z393" s="17">
        <v>0.18854551989254001</v>
      </c>
      <c r="AA393" s="17">
        <v>0.24015474356208699</v>
      </c>
      <c r="AB393" s="17">
        <v>0.10363130538177399</v>
      </c>
      <c r="AC393" s="17">
        <v>0.219718551371827</v>
      </c>
      <c r="AD393" s="17">
        <v>0.209038441687774</v>
      </c>
      <c r="AE393" s="17">
        <v>0.17818485609936199</v>
      </c>
      <c r="AF393" s="17">
        <v>0.196883181872197</v>
      </c>
      <c r="AG393" s="17"/>
      <c r="AH393" s="17">
        <v>0.180271709931493</v>
      </c>
      <c r="AI393" s="17">
        <v>0.21518741114493201</v>
      </c>
      <c r="AJ393" s="17">
        <v>0.25433839587321799</v>
      </c>
      <c r="AK393" s="17">
        <v>0.18997047321720201</v>
      </c>
      <c r="AL393" s="17">
        <v>0.17599266723750001</v>
      </c>
      <c r="AM393" s="17">
        <v>0.21608176454563999</v>
      </c>
      <c r="AN393" s="17">
        <v>0.18108118154363201</v>
      </c>
      <c r="AO393" s="17"/>
      <c r="AP393" s="17">
        <v>0.18802962169307399</v>
      </c>
      <c r="AQ393" s="17">
        <v>0.23049120133934101</v>
      </c>
      <c r="AR393" s="17"/>
      <c r="AS393" s="17">
        <v>0.15528413955454001</v>
      </c>
      <c r="AT393" s="17">
        <v>0.15529020226585299</v>
      </c>
      <c r="AU393" s="17">
        <v>0.21326577375584499</v>
      </c>
      <c r="AV393" s="17"/>
      <c r="AW393" s="17">
        <v>0.113755622772523</v>
      </c>
      <c r="AX393" s="17">
        <v>0.218169041049109</v>
      </c>
      <c r="AY393" s="17"/>
      <c r="AZ393" s="17">
        <v>0.18329236661340401</v>
      </c>
      <c r="BA393" s="17">
        <v>0.21473748440936599</v>
      </c>
      <c r="BB393" s="17"/>
      <c r="BC393" s="17">
        <v>0.214275178830626</v>
      </c>
      <c r="BD393" s="17">
        <v>0.19300838787260499</v>
      </c>
      <c r="BE393" s="17"/>
      <c r="BF393" s="17">
        <v>0.15533975441932901</v>
      </c>
      <c r="BG393" s="17">
        <v>0.22917490156170101</v>
      </c>
      <c r="BH393" s="17"/>
      <c r="BI393" s="17">
        <v>0.247714446435922</v>
      </c>
      <c r="BJ393" s="17">
        <v>0.23324226380778401</v>
      </c>
      <c r="BK393" s="17">
        <v>0.19305976582536</v>
      </c>
      <c r="BL393" s="17">
        <v>9.3097248498839005E-2</v>
      </c>
    </row>
    <row r="394" spans="2:64" x14ac:dyDescent="0.25">
      <c r="B394" t="s">
        <v>239</v>
      </c>
      <c r="C394" s="17">
        <v>0.120726497447216</v>
      </c>
      <c r="D394" s="17">
        <v>0.13145972397278</v>
      </c>
      <c r="E394" s="17">
        <v>0</v>
      </c>
      <c r="F394" s="17">
        <v>0.100772831032854</v>
      </c>
      <c r="G394" s="17">
        <v>0.123917453796606</v>
      </c>
      <c r="H394" s="17">
        <v>5.6492461599073701E-2</v>
      </c>
      <c r="I394" s="17">
        <v>0.15037135902638801</v>
      </c>
      <c r="J394" s="17">
        <v>0.112194261532679</v>
      </c>
      <c r="K394" s="17">
        <v>0.11397238998772</v>
      </c>
      <c r="L394" s="17">
        <v>0.160970967297422</v>
      </c>
      <c r="M394" s="17">
        <v>9.6160706988178996E-2</v>
      </c>
      <c r="N394" s="17">
        <v>0.16582263475601899</v>
      </c>
      <c r="O394" s="17">
        <v>9.3410944694001796E-2</v>
      </c>
      <c r="P394" s="17">
        <v>0.296060964267926</v>
      </c>
      <c r="Q394" s="17"/>
      <c r="R394" s="17">
        <v>8.5812409099358902E-2</v>
      </c>
      <c r="S394" s="17">
        <v>9.7433278599549297E-2</v>
      </c>
      <c r="T394" s="17">
        <v>0.14196329553640399</v>
      </c>
      <c r="U394" s="17">
        <v>0.14089939583783401</v>
      </c>
      <c r="V394" s="17"/>
      <c r="W394" s="17">
        <v>0.10095044497382701</v>
      </c>
      <c r="X394" s="17">
        <v>0.111194206230483</v>
      </c>
      <c r="Y394" s="17">
        <v>5.54308107028555E-2</v>
      </c>
      <c r="Z394" s="17">
        <v>0.10304805094632701</v>
      </c>
      <c r="AA394" s="17">
        <v>0.12149035497484199</v>
      </c>
      <c r="AB394" s="17">
        <v>7.58708182640985E-2</v>
      </c>
      <c r="AC394" s="17">
        <v>0.158044569733087</v>
      </c>
      <c r="AD394" s="17">
        <v>0.16139086574025299</v>
      </c>
      <c r="AE394" s="17">
        <v>3.41083146618852E-2</v>
      </c>
      <c r="AF394" s="17">
        <v>0.16621948738276701</v>
      </c>
      <c r="AG394" s="17"/>
      <c r="AH394" s="17">
        <v>0.112040967717964</v>
      </c>
      <c r="AI394" s="17">
        <v>0.14255755488656999</v>
      </c>
      <c r="AJ394" s="17">
        <v>7.79232223695938E-2</v>
      </c>
      <c r="AK394" s="17">
        <v>0.139813625822788</v>
      </c>
      <c r="AL394" s="17">
        <v>0.104416487503237</v>
      </c>
      <c r="AM394" s="17">
        <v>9.11507706174918E-2</v>
      </c>
      <c r="AN394" s="17">
        <v>0.151529231986995</v>
      </c>
      <c r="AO394" s="17"/>
      <c r="AP394" s="17">
        <v>0.102645597782894</v>
      </c>
      <c r="AQ394" s="17">
        <v>0.15006148411987499</v>
      </c>
      <c r="AR394" s="17"/>
      <c r="AS394" s="17">
        <v>9.7676882743953405E-2</v>
      </c>
      <c r="AT394" s="17">
        <v>4.4487747247992898E-2</v>
      </c>
      <c r="AU394" s="17">
        <v>0.119320908133419</v>
      </c>
      <c r="AV394" s="17"/>
      <c r="AW394" s="17">
        <v>4.0561505717816498E-2</v>
      </c>
      <c r="AX394" s="17">
        <v>0.13308609118793199</v>
      </c>
      <c r="AY394" s="17"/>
      <c r="AZ394" s="17">
        <v>0.143599093726752</v>
      </c>
      <c r="BA394" s="17">
        <v>0.109233705698755</v>
      </c>
      <c r="BB394" s="17"/>
      <c r="BC394" s="17">
        <v>0.102638846176012</v>
      </c>
      <c r="BD394" s="17">
        <v>0.14089939583783401</v>
      </c>
      <c r="BE394" s="17"/>
      <c r="BF394" s="17">
        <v>7.3107377694363193E-2</v>
      </c>
      <c r="BG394" s="17">
        <v>0.14503561736523701</v>
      </c>
      <c r="BH394" s="17"/>
      <c r="BI394" s="17">
        <v>0.12576398601432801</v>
      </c>
      <c r="BJ394" s="17">
        <v>0.16105363633419401</v>
      </c>
      <c r="BK394" s="17">
        <v>0.107557083272716</v>
      </c>
      <c r="BL394" s="17">
        <v>5.9207344833589803E-2</v>
      </c>
    </row>
    <row r="395" spans="2:64" x14ac:dyDescent="0.25">
      <c r="B395" t="s">
        <v>240</v>
      </c>
      <c r="C395" s="17">
        <v>0.103881554604147</v>
      </c>
      <c r="D395" s="17">
        <v>5.6408556915961E-2</v>
      </c>
      <c r="E395" s="17">
        <v>0.16770461406274201</v>
      </c>
      <c r="F395" s="17">
        <v>3.1202321916094799E-2</v>
      </c>
      <c r="G395" s="17">
        <v>7.3689869233566199E-2</v>
      </c>
      <c r="H395" s="17">
        <v>5.8961166507241397E-2</v>
      </c>
      <c r="I395" s="17">
        <v>3.7549578997727498E-2</v>
      </c>
      <c r="J395" s="17">
        <v>0.135664189667727</v>
      </c>
      <c r="K395" s="17">
        <v>5.98790709752553E-2</v>
      </c>
      <c r="L395" s="17">
        <v>0.14169479122769199</v>
      </c>
      <c r="M395" s="17">
        <v>0.189279515171066</v>
      </c>
      <c r="N395" s="17">
        <v>0.13240917062746599</v>
      </c>
      <c r="O395" s="17">
        <v>0.16774424207024799</v>
      </c>
      <c r="P395" s="17">
        <v>0</v>
      </c>
      <c r="Q395" s="17"/>
      <c r="R395" s="17">
        <v>0.16529763849235801</v>
      </c>
      <c r="S395" s="17">
        <v>8.0438282551881998E-2</v>
      </c>
      <c r="T395" s="17">
        <v>7.8694315708432994E-2</v>
      </c>
      <c r="U395" s="17">
        <v>8.5634010108919106E-2</v>
      </c>
      <c r="V395" s="17"/>
      <c r="W395" s="17">
        <v>0.10975887615141</v>
      </c>
      <c r="X395" s="17">
        <v>0.126438039794563</v>
      </c>
      <c r="Y395" s="17">
        <v>8.6316665482106106E-2</v>
      </c>
      <c r="Z395" s="17">
        <v>9.3556475561262398E-2</v>
      </c>
      <c r="AA395" s="17">
        <v>0.12267850243202701</v>
      </c>
      <c r="AB395" s="17">
        <v>5.2529209682444802E-2</v>
      </c>
      <c r="AC395" s="17">
        <v>3.2743898300571998E-2</v>
      </c>
      <c r="AD395" s="17">
        <v>5.97956409944983E-2</v>
      </c>
      <c r="AE395" s="17">
        <v>0.12660812977726801</v>
      </c>
      <c r="AF395" s="17">
        <v>8.6903128883501504E-2</v>
      </c>
      <c r="AG395" s="17"/>
      <c r="AH395" s="17">
        <v>0.12693382078123</v>
      </c>
      <c r="AI395" s="17">
        <v>0.11043123230211301</v>
      </c>
      <c r="AJ395" s="17">
        <v>8.4753663982748098E-2</v>
      </c>
      <c r="AK395" s="17">
        <v>0.119554529055238</v>
      </c>
      <c r="AL395" s="17">
        <v>0.103647137775165</v>
      </c>
      <c r="AM395" s="17">
        <v>6.3989607765239001E-2</v>
      </c>
      <c r="AN395" s="17">
        <v>4.5156486456009899E-2</v>
      </c>
      <c r="AO395" s="17"/>
      <c r="AP395" s="17">
        <v>3.6127770744703497E-2</v>
      </c>
      <c r="AQ395" s="17">
        <v>0.213807298534959</v>
      </c>
      <c r="AR395" s="17"/>
      <c r="AS395" s="17">
        <v>5.5382627332063297E-2</v>
      </c>
      <c r="AT395" s="17">
        <v>2.63349651685819E-2</v>
      </c>
      <c r="AU395" s="17">
        <v>2.0420801040264398E-2</v>
      </c>
      <c r="AV395" s="17"/>
      <c r="AW395" s="17">
        <v>2.59688157728847E-2</v>
      </c>
      <c r="AX395" s="17">
        <v>0.115893902867483</v>
      </c>
      <c r="AY395" s="17"/>
      <c r="AZ395" s="17">
        <v>0.104306474419501</v>
      </c>
      <c r="BA395" s="17">
        <v>0.103668045176185</v>
      </c>
      <c r="BB395" s="17"/>
      <c r="BC395" s="17">
        <v>0.120242873389106</v>
      </c>
      <c r="BD395" s="17">
        <v>8.5634010108919106E-2</v>
      </c>
      <c r="BE395" s="17"/>
      <c r="BF395" s="17">
        <v>5.6013697705956399E-2</v>
      </c>
      <c r="BG395" s="17">
        <v>0.12831765253279601</v>
      </c>
      <c r="BH395" s="17"/>
      <c r="BI395" s="17">
        <v>0.21177682757460201</v>
      </c>
      <c r="BJ395" s="17">
        <v>0.115776115114662</v>
      </c>
      <c r="BK395" s="17">
        <v>5.6495014147477401E-2</v>
      </c>
      <c r="BL395" s="17">
        <v>7.0315015602386201E-3</v>
      </c>
    </row>
    <row r="396" spans="2:64" x14ac:dyDescent="0.25">
      <c r="B396" t="s">
        <v>80</v>
      </c>
      <c r="C396" s="17">
        <v>1.9137215066468101E-2</v>
      </c>
      <c r="D396" s="17">
        <v>3.6679722499640601E-3</v>
      </c>
      <c r="E396" s="17">
        <v>9.0553254169389405E-2</v>
      </c>
      <c r="F396" s="17">
        <v>3.1202321916094799E-2</v>
      </c>
      <c r="G396" s="17">
        <v>0</v>
      </c>
      <c r="H396" s="17">
        <v>1.3356271489442999E-2</v>
      </c>
      <c r="I396" s="17">
        <v>1.4736592249589901E-2</v>
      </c>
      <c r="J396" s="17">
        <v>1.9086548165213098E-2</v>
      </c>
      <c r="K396" s="17">
        <v>5.6333066759472902E-2</v>
      </c>
      <c r="L396" s="17">
        <v>2.6447212433964501E-2</v>
      </c>
      <c r="M396" s="17">
        <v>1.2115643606815E-2</v>
      </c>
      <c r="N396" s="17">
        <v>2.3225854021544302E-2</v>
      </c>
      <c r="O396" s="17">
        <v>1.15210597379176E-2</v>
      </c>
      <c r="P396" s="17">
        <v>0.35196951786603697</v>
      </c>
      <c r="Q396" s="17"/>
      <c r="R396" s="17">
        <v>3.0175693361126899E-2</v>
      </c>
      <c r="S396" s="17">
        <v>1.8316223577362199E-2</v>
      </c>
      <c r="T396" s="17">
        <v>3.9388006900459599E-2</v>
      </c>
      <c r="U396" s="17">
        <v>8.1288837169337293E-3</v>
      </c>
      <c r="V396" s="17"/>
      <c r="W396" s="17">
        <v>1.8511318965386998E-2</v>
      </c>
      <c r="X396" s="17">
        <v>1.7176374046983099E-2</v>
      </c>
      <c r="Y396" s="17">
        <v>4.9659812766483097E-2</v>
      </c>
      <c r="Z396" s="17">
        <v>3.5463776866093803E-2</v>
      </c>
      <c r="AA396" s="17">
        <v>1.40713696414459E-2</v>
      </c>
      <c r="AB396" s="17">
        <v>5.2949852066720302E-2</v>
      </c>
      <c r="AC396" s="17">
        <v>1.3984874156226099E-2</v>
      </c>
      <c r="AD396" s="17">
        <v>0</v>
      </c>
      <c r="AE396" s="17">
        <v>2.3564447195841502E-2</v>
      </c>
      <c r="AF396" s="17">
        <v>4.6952781598466097E-3</v>
      </c>
      <c r="AG396" s="17"/>
      <c r="AH396" s="17">
        <v>2.1076722924414499E-2</v>
      </c>
      <c r="AI396" s="17">
        <v>0</v>
      </c>
      <c r="AJ396" s="17">
        <v>0</v>
      </c>
      <c r="AK396" s="17">
        <v>4.2048829643039902E-2</v>
      </c>
      <c r="AL396" s="17">
        <v>1.6027659323956101E-2</v>
      </c>
      <c r="AM396" s="17">
        <v>1.47234454969878E-2</v>
      </c>
      <c r="AN396" s="17">
        <v>1.2855211549464E-2</v>
      </c>
      <c r="AO396" s="17"/>
      <c r="AP396" s="17">
        <v>5.93804006505341E-3</v>
      </c>
      <c r="AQ396" s="17">
        <v>4.0551947184064102E-2</v>
      </c>
      <c r="AR396" s="17"/>
      <c r="AS396" s="17">
        <v>5.7797614301216098E-3</v>
      </c>
      <c r="AT396" s="17">
        <v>0</v>
      </c>
      <c r="AU396" s="17">
        <v>6.4073178616970003E-3</v>
      </c>
      <c r="AV396" s="17"/>
      <c r="AW396" s="17">
        <v>0</v>
      </c>
      <c r="AX396" s="17">
        <v>2.20877324737258E-2</v>
      </c>
      <c r="AY396" s="17"/>
      <c r="AZ396" s="17">
        <v>1.3358279536617199E-2</v>
      </c>
      <c r="BA396" s="17">
        <v>2.20409563715942E-2</v>
      </c>
      <c r="BB396" s="17"/>
      <c r="BC396" s="17">
        <v>2.90076290581853E-2</v>
      </c>
      <c r="BD396" s="17">
        <v>8.1288837169337293E-3</v>
      </c>
      <c r="BE396" s="17"/>
      <c r="BF396" s="17">
        <v>5.3819870661985696E-3</v>
      </c>
      <c r="BG396" s="17">
        <v>2.6159131655722801E-2</v>
      </c>
      <c r="BH396" s="17"/>
      <c r="BI396" s="17">
        <v>3.88230622534659E-2</v>
      </c>
      <c r="BJ396" s="17">
        <v>2.4589563247111802E-2</v>
      </c>
      <c r="BK396" s="17">
        <v>5.1181949199077103E-3</v>
      </c>
      <c r="BL396" s="17">
        <v>8.1114903329709102E-3</v>
      </c>
    </row>
    <row r="397" spans="2:64" x14ac:dyDescent="0.25">
      <c r="B397" t="s">
        <v>241</v>
      </c>
      <c r="C397" s="17">
        <v>0.55203341636941905</v>
      </c>
      <c r="D397" s="17">
        <v>0.57958607973249399</v>
      </c>
      <c r="E397" s="17">
        <v>0.74174213176786896</v>
      </c>
      <c r="F397" s="17">
        <v>0.56083709228592504</v>
      </c>
      <c r="G397" s="17">
        <v>0.43981168500163298</v>
      </c>
      <c r="H397" s="17">
        <v>0.69902973906655996</v>
      </c>
      <c r="I397" s="17">
        <v>0.62895981126200295</v>
      </c>
      <c r="J397" s="17">
        <v>0.51657915915530905</v>
      </c>
      <c r="K397" s="17">
        <v>0.52209851266307095</v>
      </c>
      <c r="L397" s="17">
        <v>0.471458353567282</v>
      </c>
      <c r="M397" s="17">
        <v>0.54403588896145505</v>
      </c>
      <c r="N397" s="17">
        <v>0.50340669021569995</v>
      </c>
      <c r="O397" s="17">
        <v>0.496977789441851</v>
      </c>
      <c r="P397" s="17">
        <v>0.35196951786603697</v>
      </c>
      <c r="Q397" s="17"/>
      <c r="R397" s="17">
        <v>0.50600364984099699</v>
      </c>
      <c r="S397" s="17">
        <v>0.59681261874196401</v>
      </c>
      <c r="T397" s="17">
        <v>0.51396691666143302</v>
      </c>
      <c r="U397" s="17">
        <v>0.57232932246370705</v>
      </c>
      <c r="V397" s="17"/>
      <c r="W397" s="17">
        <v>0.54454833380396805</v>
      </c>
      <c r="X397" s="17">
        <v>0.56031018152561296</v>
      </c>
      <c r="Y397" s="17">
        <v>0.55961892595040696</v>
      </c>
      <c r="Z397" s="17">
        <v>0.57938617673377601</v>
      </c>
      <c r="AA397" s="17">
        <v>0.50160502938959795</v>
      </c>
      <c r="AB397" s="17">
        <v>0.71501881460496197</v>
      </c>
      <c r="AC397" s="17">
        <v>0.57550810643828798</v>
      </c>
      <c r="AD397" s="17">
        <v>0.56977505157747499</v>
      </c>
      <c r="AE397" s="17">
        <v>0.63753425226564298</v>
      </c>
      <c r="AF397" s="17">
        <v>0.54529892370168798</v>
      </c>
      <c r="AG397" s="17"/>
      <c r="AH397" s="17">
        <v>0.55967677864489895</v>
      </c>
      <c r="AI397" s="17">
        <v>0.53182380166638599</v>
      </c>
      <c r="AJ397" s="17">
        <v>0.58298471777444005</v>
      </c>
      <c r="AK397" s="17">
        <v>0.50861254226173302</v>
      </c>
      <c r="AL397" s="17">
        <v>0.59991604816014199</v>
      </c>
      <c r="AM397" s="17">
        <v>0.61405441157464202</v>
      </c>
      <c r="AN397" s="17">
        <v>0.60937788846389895</v>
      </c>
      <c r="AO397" s="17"/>
      <c r="AP397" s="17">
        <v>0.66725896971427501</v>
      </c>
      <c r="AQ397" s="17">
        <v>0.36508806882176098</v>
      </c>
      <c r="AR397" s="17"/>
      <c r="AS397" s="17">
        <v>0.68587658893932202</v>
      </c>
      <c r="AT397" s="17">
        <v>0.773887085317573</v>
      </c>
      <c r="AU397" s="17">
        <v>0.64058519920877499</v>
      </c>
      <c r="AV397" s="17"/>
      <c r="AW397" s="17">
        <v>0.81971405573677603</v>
      </c>
      <c r="AX397" s="17">
        <v>0.51076323242175103</v>
      </c>
      <c r="AY397" s="17"/>
      <c r="AZ397" s="17">
        <v>0.55544378570372599</v>
      </c>
      <c r="BA397" s="17">
        <v>0.55031980834409899</v>
      </c>
      <c r="BB397" s="17"/>
      <c r="BC397" s="17">
        <v>0.533835472546071</v>
      </c>
      <c r="BD397" s="17">
        <v>0.57232932246370705</v>
      </c>
      <c r="BE397" s="17"/>
      <c r="BF397" s="17">
        <v>0.71015718311415299</v>
      </c>
      <c r="BG397" s="17">
        <v>0.47131269688454303</v>
      </c>
      <c r="BH397" s="17"/>
      <c r="BI397" s="17">
        <v>0.375921677721681</v>
      </c>
      <c r="BJ397" s="17">
        <v>0.46533842149624799</v>
      </c>
      <c r="BK397" s="17">
        <v>0.63776994183453894</v>
      </c>
      <c r="BL397" s="17">
        <v>0.83255241477436204</v>
      </c>
    </row>
    <row r="398" spans="2:64" x14ac:dyDescent="0.25">
      <c r="B398" t="s">
        <v>242</v>
      </c>
      <c r="C398" s="17">
        <v>0.224608052051364</v>
      </c>
      <c r="D398" s="17">
        <v>0.187868280888741</v>
      </c>
      <c r="E398" s="17">
        <v>0.16770461406274201</v>
      </c>
      <c r="F398" s="17">
        <v>0.13197515294894799</v>
      </c>
      <c r="G398" s="17">
        <v>0.19760732303017201</v>
      </c>
      <c r="H398" s="17">
        <v>0.115453628106315</v>
      </c>
      <c r="I398" s="17">
        <v>0.187920938024116</v>
      </c>
      <c r="J398" s="17">
        <v>0.247858451200406</v>
      </c>
      <c r="K398" s="17">
        <v>0.17385146096297599</v>
      </c>
      <c r="L398" s="17">
        <v>0.30266575852511401</v>
      </c>
      <c r="M398" s="17">
        <v>0.28544022215924503</v>
      </c>
      <c r="N398" s="17">
        <v>0.29823180538348498</v>
      </c>
      <c r="O398" s="17">
        <v>0.26115518676424998</v>
      </c>
      <c r="P398" s="17">
        <v>0.296060964267926</v>
      </c>
      <c r="Q398" s="17"/>
      <c r="R398" s="17">
        <v>0.25111004759171701</v>
      </c>
      <c r="S398" s="17">
        <v>0.17787156115143099</v>
      </c>
      <c r="T398" s="17">
        <v>0.22065761124483799</v>
      </c>
      <c r="U398" s="17">
        <v>0.226533405946753</v>
      </c>
      <c r="V398" s="17"/>
      <c r="W398" s="17">
        <v>0.21070932112523599</v>
      </c>
      <c r="X398" s="17">
        <v>0.23763224602504601</v>
      </c>
      <c r="Y398" s="17">
        <v>0.141747476184962</v>
      </c>
      <c r="Z398" s="17">
        <v>0.19660452650759</v>
      </c>
      <c r="AA398" s="17">
        <v>0.244168857406869</v>
      </c>
      <c r="AB398" s="17">
        <v>0.12840002794654301</v>
      </c>
      <c r="AC398" s="17">
        <v>0.19078846803365901</v>
      </c>
      <c r="AD398" s="17">
        <v>0.22118650673475099</v>
      </c>
      <c r="AE398" s="17">
        <v>0.16071644443915301</v>
      </c>
      <c r="AF398" s="17">
        <v>0.25312261626626797</v>
      </c>
      <c r="AG398" s="17"/>
      <c r="AH398" s="17">
        <v>0.23897478849919401</v>
      </c>
      <c r="AI398" s="17">
        <v>0.25298878718868201</v>
      </c>
      <c r="AJ398" s="17">
        <v>0.16267688635234201</v>
      </c>
      <c r="AK398" s="17">
        <v>0.259368154878026</v>
      </c>
      <c r="AL398" s="17">
        <v>0.208063625278402</v>
      </c>
      <c r="AM398" s="17">
        <v>0.15514037838273101</v>
      </c>
      <c r="AN398" s="17">
        <v>0.196685718443005</v>
      </c>
      <c r="AO398" s="17"/>
      <c r="AP398" s="17">
        <v>0.138773368527598</v>
      </c>
      <c r="AQ398" s="17">
        <v>0.36386878265483402</v>
      </c>
      <c r="AR398" s="17"/>
      <c r="AS398" s="17">
        <v>0.15305951007601701</v>
      </c>
      <c r="AT398" s="17">
        <v>7.0822712416574798E-2</v>
      </c>
      <c r="AU398" s="17">
        <v>0.139741709173683</v>
      </c>
      <c r="AV398" s="17"/>
      <c r="AW398" s="17">
        <v>6.6530321490701302E-2</v>
      </c>
      <c r="AX398" s="17">
        <v>0.24897999405541499</v>
      </c>
      <c r="AY398" s="17"/>
      <c r="AZ398" s="17">
        <v>0.247905568146253</v>
      </c>
      <c r="BA398" s="17">
        <v>0.21290175087494001</v>
      </c>
      <c r="BB398" s="17"/>
      <c r="BC398" s="17">
        <v>0.22288171956511801</v>
      </c>
      <c r="BD398" s="17">
        <v>0.226533405946753</v>
      </c>
      <c r="BE398" s="17"/>
      <c r="BF398" s="17">
        <v>0.12912107540032</v>
      </c>
      <c r="BG398" s="17">
        <v>0.27335326989803299</v>
      </c>
      <c r="BH398" s="17"/>
      <c r="BI398" s="17">
        <v>0.33754081358893101</v>
      </c>
      <c r="BJ398" s="17">
        <v>0.27682975144885602</v>
      </c>
      <c r="BK398" s="17">
        <v>0.164052097420194</v>
      </c>
      <c r="BL398" s="17">
        <v>6.6238846393828404E-2</v>
      </c>
    </row>
    <row r="399" spans="2:64" x14ac:dyDescent="0.25">
      <c r="B399" t="s">
        <v>185</v>
      </c>
      <c r="C399" s="17">
        <v>0.32742536431805602</v>
      </c>
      <c r="D399" s="17">
        <v>0.39171779884375302</v>
      </c>
      <c r="E399" s="17">
        <v>0.57403751770512701</v>
      </c>
      <c r="F399" s="17">
        <v>0.42886193933697703</v>
      </c>
      <c r="G399" s="17">
        <v>0.242204361971461</v>
      </c>
      <c r="H399" s="17">
        <v>0.58357611096024498</v>
      </c>
      <c r="I399" s="17">
        <v>0.44103887323788699</v>
      </c>
      <c r="J399" s="17">
        <v>0.26872070795490299</v>
      </c>
      <c r="K399" s="17">
        <v>0.34824705170009501</v>
      </c>
      <c r="L399" s="17">
        <v>0.16879259504216901</v>
      </c>
      <c r="M399" s="17">
        <v>0.25859566680221002</v>
      </c>
      <c r="N399" s="17">
        <v>0.20517488483221499</v>
      </c>
      <c r="O399" s="17">
        <v>0.235822602677601</v>
      </c>
      <c r="P399" s="17">
        <v>5.5908553598111602E-2</v>
      </c>
      <c r="Q399" s="17"/>
      <c r="R399" s="17">
        <v>0.25489360224928098</v>
      </c>
      <c r="S399" s="17">
        <v>0.41894105759053302</v>
      </c>
      <c r="T399" s="17">
        <v>0.293309305416596</v>
      </c>
      <c r="U399" s="17">
        <v>0.34579591651695402</v>
      </c>
      <c r="V399" s="17"/>
      <c r="W399" s="17">
        <v>0.33383901267873201</v>
      </c>
      <c r="X399" s="17">
        <v>0.322677935500568</v>
      </c>
      <c r="Y399" s="17">
        <v>0.41787144976544499</v>
      </c>
      <c r="Z399" s="17">
        <v>0.38278165022618699</v>
      </c>
      <c r="AA399" s="17">
        <v>0.257436171982728</v>
      </c>
      <c r="AB399" s="17">
        <v>0.58661878665841904</v>
      </c>
      <c r="AC399" s="17">
        <v>0.38471963840462903</v>
      </c>
      <c r="AD399" s="17">
        <v>0.348588544842724</v>
      </c>
      <c r="AE399" s="17">
        <v>0.47681780782649003</v>
      </c>
      <c r="AF399" s="17">
        <v>0.29217630743542</v>
      </c>
      <c r="AG399" s="17"/>
      <c r="AH399" s="17">
        <v>0.320701990145705</v>
      </c>
      <c r="AI399" s="17">
        <v>0.27883501447770298</v>
      </c>
      <c r="AJ399" s="17">
        <v>0.42030783142209799</v>
      </c>
      <c r="AK399" s="17">
        <v>0.24924438738370699</v>
      </c>
      <c r="AL399" s="17">
        <v>0.39185242288173999</v>
      </c>
      <c r="AM399" s="17">
        <v>0.45891403319191099</v>
      </c>
      <c r="AN399" s="17">
        <v>0.41269217002089398</v>
      </c>
      <c r="AO399" s="17"/>
      <c r="AP399" s="17">
        <v>0.52848560118667798</v>
      </c>
      <c r="AQ399" s="17">
        <v>1.2192861669271199E-3</v>
      </c>
      <c r="AR399" s="17"/>
      <c r="AS399" s="17">
        <v>0.53281707886330498</v>
      </c>
      <c r="AT399" s="17">
        <v>0.70306437290099799</v>
      </c>
      <c r="AU399" s="17">
        <v>0.50084349003509099</v>
      </c>
      <c r="AV399" s="17"/>
      <c r="AW399" s="17">
        <v>0.75318373424607399</v>
      </c>
      <c r="AX399" s="17">
        <v>0.26178323836633499</v>
      </c>
      <c r="AY399" s="17"/>
      <c r="AZ399" s="17">
        <v>0.30753821755747202</v>
      </c>
      <c r="BA399" s="17">
        <v>0.33741805746915898</v>
      </c>
      <c r="BB399" s="17"/>
      <c r="BC399" s="17">
        <v>0.31095375298095301</v>
      </c>
      <c r="BD399" s="17">
        <v>0.34579591651695402</v>
      </c>
      <c r="BE399" s="17"/>
      <c r="BF399" s="17">
        <v>0.58103610771383296</v>
      </c>
      <c r="BG399" s="17">
        <v>0.19795942698651001</v>
      </c>
      <c r="BH399" s="17"/>
      <c r="BI399" s="17">
        <v>3.8380864132750103E-2</v>
      </c>
      <c r="BJ399" s="17">
        <v>0.188508670047392</v>
      </c>
      <c r="BK399" s="17">
        <v>0.473717844414345</v>
      </c>
      <c r="BL399" s="17">
        <v>0.76631356838053299</v>
      </c>
    </row>
    <row r="400" spans="2:64" x14ac:dyDescent="0.25">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row>
    <row r="401" spans="2:64" x14ac:dyDescent="0.25">
      <c r="B401" s="6" t="s">
        <v>254</v>
      </c>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row>
    <row r="402" spans="2:64" x14ac:dyDescent="0.25">
      <c r="B402" s="24" t="s">
        <v>82</v>
      </c>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row>
    <row r="403" spans="2:64" x14ac:dyDescent="0.25">
      <c r="B403" t="s">
        <v>236</v>
      </c>
      <c r="C403" s="17">
        <v>0.239693076330248</v>
      </c>
      <c r="D403" s="17">
        <v>0.28180882317883299</v>
      </c>
      <c r="E403" s="17">
        <v>0.24709559124635899</v>
      </c>
      <c r="F403" s="17">
        <v>0.21344660755064401</v>
      </c>
      <c r="G403" s="17">
        <v>0.31400491501614902</v>
      </c>
      <c r="H403" s="17">
        <v>0.18477431971392499</v>
      </c>
      <c r="I403" s="17">
        <v>0.22772252413851901</v>
      </c>
      <c r="J403" s="17">
        <v>0.21384605453640501</v>
      </c>
      <c r="K403" s="17">
        <v>0.171299947466408</v>
      </c>
      <c r="L403" s="17">
        <v>0.22852425955717601</v>
      </c>
      <c r="M403" s="17">
        <v>0.20701308649460501</v>
      </c>
      <c r="N403" s="17">
        <v>0.22663366720217001</v>
      </c>
      <c r="O403" s="17">
        <v>0.25791764094158398</v>
      </c>
      <c r="P403" s="17">
        <v>0.35196951786603697</v>
      </c>
      <c r="Q403" s="17"/>
      <c r="R403" s="17">
        <v>0.16481473695167301</v>
      </c>
      <c r="S403" s="17">
        <v>0.224145182354032</v>
      </c>
      <c r="T403" s="17">
        <v>0.244738845229414</v>
      </c>
      <c r="U403" s="17">
        <v>0.28287277031716102</v>
      </c>
      <c r="V403" s="17"/>
      <c r="W403" s="17">
        <v>0.17708266749207799</v>
      </c>
      <c r="X403" s="17">
        <v>0.18052693634877501</v>
      </c>
      <c r="Y403" s="17">
        <v>0.31493339211411298</v>
      </c>
      <c r="Z403" s="17">
        <v>0.21354082608741201</v>
      </c>
      <c r="AA403" s="17">
        <v>0.24395408123284901</v>
      </c>
      <c r="AB403" s="17">
        <v>0.32727243493574198</v>
      </c>
      <c r="AC403" s="17">
        <v>0.29657212095185498</v>
      </c>
      <c r="AD403" s="17">
        <v>0.27886039963461501</v>
      </c>
      <c r="AE403" s="17">
        <v>0.32574551708168797</v>
      </c>
      <c r="AF403" s="17">
        <v>0.26653706610147598</v>
      </c>
      <c r="AG403" s="17"/>
      <c r="AH403" s="17">
        <v>0.26281120490996301</v>
      </c>
      <c r="AI403" s="17">
        <v>0.30544586236799598</v>
      </c>
      <c r="AJ403" s="17">
        <v>0.289921940316065</v>
      </c>
      <c r="AK403" s="17">
        <v>0.19275092148003201</v>
      </c>
      <c r="AL403" s="17">
        <v>0.25241062599309499</v>
      </c>
      <c r="AM403" s="17">
        <v>0.27387939764095698</v>
      </c>
      <c r="AN403" s="17">
        <v>0.264778978255308</v>
      </c>
      <c r="AO403" s="17"/>
      <c r="AP403" s="17">
        <v>0.30317315516833598</v>
      </c>
      <c r="AQ403" s="17">
        <v>0.136701117895285</v>
      </c>
      <c r="AR403" s="17"/>
      <c r="AS403" s="17">
        <v>0.26695246266710598</v>
      </c>
      <c r="AT403" s="17">
        <v>0.46506844719767398</v>
      </c>
      <c r="AU403" s="17">
        <v>0.26660718614962697</v>
      </c>
      <c r="AV403" s="17"/>
      <c r="AW403" s="17">
        <v>0.42758954403726901</v>
      </c>
      <c r="AX403" s="17">
        <v>0.210723772447408</v>
      </c>
      <c r="AY403" s="17"/>
      <c r="AZ403" s="17">
        <v>0.27849318988777999</v>
      </c>
      <c r="BA403" s="17">
        <v>0.22019718616178799</v>
      </c>
      <c r="BB403" s="17"/>
      <c r="BC403" s="17">
        <v>0.20097681296990599</v>
      </c>
      <c r="BD403" s="17">
        <v>0.28287277031716102</v>
      </c>
      <c r="BE403" s="17"/>
      <c r="BF403" s="17">
        <v>0.35239373649678302</v>
      </c>
      <c r="BG403" s="17">
        <v>0.18216043236187199</v>
      </c>
      <c r="BH403" s="17"/>
      <c r="BI403" s="17">
        <v>0.137959360660839</v>
      </c>
      <c r="BJ403" s="17">
        <v>0.16366912222670901</v>
      </c>
      <c r="BK403" s="17">
        <v>0.29820014404326201</v>
      </c>
      <c r="BL403" s="17">
        <v>0.440147574853473</v>
      </c>
    </row>
    <row r="404" spans="2:64" x14ac:dyDescent="0.25">
      <c r="B404" t="s">
        <v>237</v>
      </c>
      <c r="C404" s="17">
        <v>0.26634310600130001</v>
      </c>
      <c r="D404" s="17">
        <v>0.29959917044520101</v>
      </c>
      <c r="E404" s="17">
        <v>0.34091395283880699</v>
      </c>
      <c r="F404" s="17">
        <v>0.33212222732109498</v>
      </c>
      <c r="G404" s="17">
        <v>0.18914280312510401</v>
      </c>
      <c r="H404" s="17">
        <v>0.35164063190210099</v>
      </c>
      <c r="I404" s="17">
        <v>0.26602664565850498</v>
      </c>
      <c r="J404" s="17">
        <v>0.22956745944648099</v>
      </c>
      <c r="K404" s="17">
        <v>0.26238210136115903</v>
      </c>
      <c r="L404" s="17">
        <v>0.241838059895396</v>
      </c>
      <c r="M404" s="17">
        <v>0.241521418754609</v>
      </c>
      <c r="N404" s="17">
        <v>0.24334039926644699</v>
      </c>
      <c r="O404" s="17">
        <v>0.219341315000883</v>
      </c>
      <c r="P404" s="17">
        <v>0</v>
      </c>
      <c r="Q404" s="17"/>
      <c r="R404" s="17">
        <v>0.166967528921383</v>
      </c>
      <c r="S404" s="17">
        <v>0.25317188145545499</v>
      </c>
      <c r="T404" s="17">
        <v>0.27576298832412899</v>
      </c>
      <c r="U404" s="17">
        <v>0.320543212528553</v>
      </c>
      <c r="V404" s="17"/>
      <c r="W404" s="17">
        <v>0.16443279347547601</v>
      </c>
      <c r="X404" s="17">
        <v>0.24152111691738601</v>
      </c>
      <c r="Y404" s="17">
        <v>0.171347127248938</v>
      </c>
      <c r="Z404" s="17">
        <v>0.37774760974932298</v>
      </c>
      <c r="AA404" s="17">
        <v>0.26204583707895901</v>
      </c>
      <c r="AB404" s="17">
        <v>0.27730094556474599</v>
      </c>
      <c r="AC404" s="17">
        <v>0.34095551446461903</v>
      </c>
      <c r="AD404" s="17">
        <v>0.295175106177819</v>
      </c>
      <c r="AE404" s="17">
        <v>0.28777470143538603</v>
      </c>
      <c r="AF404" s="17">
        <v>0.29981118266426099</v>
      </c>
      <c r="AG404" s="17"/>
      <c r="AH404" s="17">
        <v>0.20729330696172599</v>
      </c>
      <c r="AI404" s="17">
        <v>0.29834964806682901</v>
      </c>
      <c r="AJ404" s="17">
        <v>0.3265962877063</v>
      </c>
      <c r="AK404" s="17">
        <v>0.21412534746512099</v>
      </c>
      <c r="AL404" s="17">
        <v>0.25138143568312199</v>
      </c>
      <c r="AM404" s="17">
        <v>0.36028930425821498</v>
      </c>
      <c r="AN404" s="17">
        <v>0.27938312730584602</v>
      </c>
      <c r="AO404" s="17"/>
      <c r="AP404" s="17">
        <v>0.33993872437428202</v>
      </c>
      <c r="AQ404" s="17">
        <v>0.14693939688180399</v>
      </c>
      <c r="AR404" s="17"/>
      <c r="AS404" s="17">
        <v>0.366969596745852</v>
      </c>
      <c r="AT404" s="17">
        <v>0.28596803080453598</v>
      </c>
      <c r="AU404" s="17">
        <v>0.365725404965625</v>
      </c>
      <c r="AV404" s="17"/>
      <c r="AW404" s="17">
        <v>0.34023509556695403</v>
      </c>
      <c r="AX404" s="17">
        <v>0.25495066458737797</v>
      </c>
      <c r="AY404" s="17"/>
      <c r="AZ404" s="17">
        <v>0.19645655688897401</v>
      </c>
      <c r="BA404" s="17">
        <v>0.30145899512688901</v>
      </c>
      <c r="BB404" s="17"/>
      <c r="BC404" s="17">
        <v>0.21774559627592299</v>
      </c>
      <c r="BD404" s="17">
        <v>0.320543212528553</v>
      </c>
      <c r="BE404" s="17"/>
      <c r="BF404" s="17">
        <v>0.32986198570818998</v>
      </c>
      <c r="BG404" s="17">
        <v>0.233917305779308</v>
      </c>
      <c r="BH404" s="17"/>
      <c r="BI404" s="17">
        <v>0.184998110277168</v>
      </c>
      <c r="BJ404" s="17">
        <v>0.19400607720348401</v>
      </c>
      <c r="BK404" s="17">
        <v>0.32183787347672999</v>
      </c>
      <c r="BL404" s="17">
        <v>0.43067593868541698</v>
      </c>
    </row>
    <row r="405" spans="2:64" x14ac:dyDescent="0.25">
      <c r="B405" t="s">
        <v>238</v>
      </c>
      <c r="C405" s="17">
        <v>0.19197023753412801</v>
      </c>
      <c r="D405" s="17">
        <v>0.17421702597875799</v>
      </c>
      <c r="E405" s="17">
        <v>0.12518034933470901</v>
      </c>
      <c r="F405" s="17">
        <v>0.23981582189584799</v>
      </c>
      <c r="G405" s="17">
        <v>0.15584147534019599</v>
      </c>
      <c r="H405" s="17">
        <v>0.181606537357138</v>
      </c>
      <c r="I405" s="17">
        <v>0.18922746450564901</v>
      </c>
      <c r="J405" s="17">
        <v>0.23988580599557799</v>
      </c>
      <c r="K405" s="17">
        <v>0.27525986175551398</v>
      </c>
      <c r="L405" s="17">
        <v>0.199913919663531</v>
      </c>
      <c r="M405" s="17">
        <v>0.16864722697574799</v>
      </c>
      <c r="N405" s="17">
        <v>0.20208673269209901</v>
      </c>
      <c r="O405" s="17">
        <v>0.19834294912592099</v>
      </c>
      <c r="P405" s="17">
        <v>0.296060964267926</v>
      </c>
      <c r="Q405" s="17"/>
      <c r="R405" s="17">
        <v>0.15204364770870599</v>
      </c>
      <c r="S405" s="17">
        <v>0.29096346254897199</v>
      </c>
      <c r="T405" s="17">
        <v>0.235301551769832</v>
      </c>
      <c r="U405" s="17">
        <v>0.16994166592878601</v>
      </c>
      <c r="V405" s="17"/>
      <c r="W405" s="17">
        <v>0.17748462571663301</v>
      </c>
      <c r="X405" s="17">
        <v>0.158836526925383</v>
      </c>
      <c r="Y405" s="17">
        <v>0.19608869223866901</v>
      </c>
      <c r="Z405" s="17">
        <v>0.141516033658353</v>
      </c>
      <c r="AA405" s="17">
        <v>0.29738678367509802</v>
      </c>
      <c r="AB405" s="17">
        <v>0.17449990549450101</v>
      </c>
      <c r="AC405" s="17">
        <v>0.20249736087977599</v>
      </c>
      <c r="AD405" s="17">
        <v>0.182733273056013</v>
      </c>
      <c r="AE405" s="17">
        <v>0.220343052057274</v>
      </c>
      <c r="AF405" s="17">
        <v>0.18557792758745001</v>
      </c>
      <c r="AG405" s="17"/>
      <c r="AH405" s="17">
        <v>0.18996414162238101</v>
      </c>
      <c r="AI405" s="17">
        <v>0.20774841639129199</v>
      </c>
      <c r="AJ405" s="17">
        <v>0.143814612833774</v>
      </c>
      <c r="AK405" s="17">
        <v>0.240941027998236</v>
      </c>
      <c r="AL405" s="17">
        <v>0.222751970257863</v>
      </c>
      <c r="AM405" s="17">
        <v>0.14277228745604101</v>
      </c>
      <c r="AN405" s="17">
        <v>0.15287265729751301</v>
      </c>
      <c r="AO405" s="17"/>
      <c r="AP405" s="17">
        <v>0.188945894515306</v>
      </c>
      <c r="AQ405" s="17">
        <v>0.19687702114544101</v>
      </c>
      <c r="AR405" s="17"/>
      <c r="AS405" s="17">
        <v>0.17058327744158799</v>
      </c>
      <c r="AT405" s="17">
        <v>0.147060342889866</v>
      </c>
      <c r="AU405" s="17">
        <v>0.20626618790665199</v>
      </c>
      <c r="AV405" s="17"/>
      <c r="AW405" s="17">
        <v>0.14466265172707801</v>
      </c>
      <c r="AX405" s="17">
        <v>0.199263976718969</v>
      </c>
      <c r="AY405" s="17"/>
      <c r="AZ405" s="17">
        <v>0.16619476844410799</v>
      </c>
      <c r="BA405" s="17">
        <v>0.20492163556739401</v>
      </c>
      <c r="BB405" s="17"/>
      <c r="BC405" s="17">
        <v>0.21172174341518099</v>
      </c>
      <c r="BD405" s="17">
        <v>0.16994166592878601</v>
      </c>
      <c r="BE405" s="17"/>
      <c r="BF405" s="17">
        <v>0.157063976519632</v>
      </c>
      <c r="BG405" s="17">
        <v>0.20978956072395299</v>
      </c>
      <c r="BH405" s="17"/>
      <c r="BI405" s="17">
        <v>0.16891442188956099</v>
      </c>
      <c r="BJ405" s="17">
        <v>0.26112736079503501</v>
      </c>
      <c r="BK405" s="17">
        <v>0.189465461392021</v>
      </c>
      <c r="BL405" s="17">
        <v>8.5449703874428504E-2</v>
      </c>
    </row>
    <row r="406" spans="2:64" x14ac:dyDescent="0.25">
      <c r="B406" t="s">
        <v>239</v>
      </c>
      <c r="C406" s="17">
        <v>0.115623634989745</v>
      </c>
      <c r="D406" s="17">
        <v>0.111199806238913</v>
      </c>
      <c r="E406" s="17">
        <v>5.97613985311298E-2</v>
      </c>
      <c r="F406" s="17">
        <v>0.121008377484129</v>
      </c>
      <c r="G406" s="17">
        <v>9.3882748441893302E-2</v>
      </c>
      <c r="H406" s="17">
        <v>0.122488536099904</v>
      </c>
      <c r="I406" s="17">
        <v>0.17521589925081099</v>
      </c>
      <c r="J406" s="17">
        <v>0.13056733246726099</v>
      </c>
      <c r="K406" s="17">
        <v>9.5194701067896098E-2</v>
      </c>
      <c r="L406" s="17">
        <v>0.101295125790935</v>
      </c>
      <c r="M406" s="17">
        <v>0.18451619438966799</v>
      </c>
      <c r="N406" s="17">
        <v>7.8705777086847201E-2</v>
      </c>
      <c r="O406" s="17">
        <v>0.106040056499927</v>
      </c>
      <c r="P406" s="17">
        <v>0</v>
      </c>
      <c r="Q406" s="17"/>
      <c r="R406" s="17">
        <v>0.13929675255333801</v>
      </c>
      <c r="S406" s="17">
        <v>8.3743140350213796E-2</v>
      </c>
      <c r="T406" s="17">
        <v>0.117732756774772</v>
      </c>
      <c r="U406" s="17">
        <v>0.11268996295302</v>
      </c>
      <c r="V406" s="17"/>
      <c r="W406" s="17">
        <v>0.17980328214640201</v>
      </c>
      <c r="X406" s="17">
        <v>0.128161896257243</v>
      </c>
      <c r="Y406" s="17">
        <v>5.99613615184744E-2</v>
      </c>
      <c r="Z406" s="17">
        <v>4.8722593974646199E-2</v>
      </c>
      <c r="AA406" s="17">
        <v>6.5294026072482497E-2</v>
      </c>
      <c r="AB406" s="17">
        <v>7.3757304100949994E-2</v>
      </c>
      <c r="AC406" s="17">
        <v>6.9620901985665395E-2</v>
      </c>
      <c r="AD406" s="17">
        <v>0.15287543904479101</v>
      </c>
      <c r="AE406" s="17">
        <v>6.1797307659553498E-2</v>
      </c>
      <c r="AF406" s="17">
        <v>0.11559029231104299</v>
      </c>
      <c r="AG406" s="17"/>
      <c r="AH406" s="17">
        <v>9.1517978697673599E-2</v>
      </c>
      <c r="AI406" s="17">
        <v>8.6147809231744102E-2</v>
      </c>
      <c r="AJ406" s="17">
        <v>0.11125400356476101</v>
      </c>
      <c r="AK406" s="17">
        <v>0.126452966133066</v>
      </c>
      <c r="AL406" s="17">
        <v>9.5428899264085598E-2</v>
      </c>
      <c r="AM406" s="17">
        <v>8.8618370437601998E-2</v>
      </c>
      <c r="AN406" s="17">
        <v>0.14278277146165599</v>
      </c>
      <c r="AO406" s="17"/>
      <c r="AP406" s="17">
        <v>8.2039215801994095E-2</v>
      </c>
      <c r="AQ406" s="17">
        <v>0.17011199052360601</v>
      </c>
      <c r="AR406" s="17"/>
      <c r="AS406" s="17">
        <v>0.11235546001836801</v>
      </c>
      <c r="AT406" s="17">
        <v>4.6994663693730801E-2</v>
      </c>
      <c r="AU406" s="17">
        <v>7.5759867219377802E-2</v>
      </c>
      <c r="AV406" s="17"/>
      <c r="AW406" s="17">
        <v>4.1302853911349503E-2</v>
      </c>
      <c r="AX406" s="17">
        <v>0.12708218617031999</v>
      </c>
      <c r="AY406" s="17"/>
      <c r="AZ406" s="17">
        <v>0.138661421729811</v>
      </c>
      <c r="BA406" s="17">
        <v>0.104047840002889</v>
      </c>
      <c r="BB406" s="17"/>
      <c r="BC406" s="17">
        <v>0.11825405704000599</v>
      </c>
      <c r="BD406" s="17">
        <v>0.11268996295302</v>
      </c>
      <c r="BE406" s="17"/>
      <c r="BF406" s="17">
        <v>6.0780906344988603E-2</v>
      </c>
      <c r="BG406" s="17">
        <v>0.143620340392451</v>
      </c>
      <c r="BH406" s="17"/>
      <c r="BI406" s="17">
        <v>0.13774127192160501</v>
      </c>
      <c r="BJ406" s="17">
        <v>0.17623515432134099</v>
      </c>
      <c r="BK406" s="17">
        <v>8.7664957942940602E-2</v>
      </c>
      <c r="BL406" s="17">
        <v>1.5991655108586598E-2</v>
      </c>
    </row>
    <row r="407" spans="2:64" x14ac:dyDescent="0.25">
      <c r="B407" t="s">
        <v>240</v>
      </c>
      <c r="C407" s="17">
        <v>0.15669060913505201</v>
      </c>
      <c r="D407" s="17">
        <v>0.121476770825153</v>
      </c>
      <c r="E407" s="17">
        <v>0.130837901607158</v>
      </c>
      <c r="F407" s="17">
        <v>6.2404643832189702E-2</v>
      </c>
      <c r="G407" s="17">
        <v>0.21028312345987399</v>
      </c>
      <c r="H407" s="17">
        <v>0.11679562080044199</v>
      </c>
      <c r="I407" s="17">
        <v>0.12941688271905799</v>
      </c>
      <c r="J407" s="17">
        <v>0.167046799389062</v>
      </c>
      <c r="K407" s="17">
        <v>0.13953032158955</v>
      </c>
      <c r="L407" s="17">
        <v>0.20453318934338199</v>
      </c>
      <c r="M407" s="17">
        <v>0.19830207338537001</v>
      </c>
      <c r="N407" s="17">
        <v>0.186968065864525</v>
      </c>
      <c r="O407" s="17">
        <v>0.19305114025096701</v>
      </c>
      <c r="P407" s="17">
        <v>0</v>
      </c>
      <c r="Q407" s="17"/>
      <c r="R407" s="17">
        <v>0.32327762162447399</v>
      </c>
      <c r="S407" s="17">
        <v>0.12215881422248499</v>
      </c>
      <c r="T407" s="17">
        <v>8.0639170361415005E-2</v>
      </c>
      <c r="U407" s="17">
        <v>0.10002197066471499</v>
      </c>
      <c r="V407" s="17"/>
      <c r="W407" s="17">
        <v>0.26782813663891802</v>
      </c>
      <c r="X407" s="17">
        <v>0.26160071277918601</v>
      </c>
      <c r="Y407" s="17">
        <v>0.166995878404743</v>
      </c>
      <c r="Z407" s="17">
        <v>0.16565074495441601</v>
      </c>
      <c r="AA407" s="17">
        <v>0.13131927194061099</v>
      </c>
      <c r="AB407" s="17">
        <v>7.6438911665401704E-2</v>
      </c>
      <c r="AC407" s="17">
        <v>5.9743430823151401E-2</v>
      </c>
      <c r="AD407" s="17">
        <v>9.0355782086762093E-2</v>
      </c>
      <c r="AE407" s="17">
        <v>9.2925297470455595E-2</v>
      </c>
      <c r="AF407" s="17">
        <v>0.11934311413688201</v>
      </c>
      <c r="AG407" s="17"/>
      <c r="AH407" s="17">
        <v>0.24841336780825601</v>
      </c>
      <c r="AI407" s="17">
        <v>0.102308263942138</v>
      </c>
      <c r="AJ407" s="17">
        <v>0.115069537912439</v>
      </c>
      <c r="AK407" s="17">
        <v>0.17255640280630899</v>
      </c>
      <c r="AL407" s="17">
        <v>0.14354817009196899</v>
      </c>
      <c r="AM407" s="17">
        <v>0.10625025552718</v>
      </c>
      <c r="AN407" s="17">
        <v>0.120486688910279</v>
      </c>
      <c r="AO407" s="17"/>
      <c r="AP407" s="17">
        <v>6.8666222042942898E-2</v>
      </c>
      <c r="AQ407" s="17">
        <v>0.29950397960639202</v>
      </c>
      <c r="AR407" s="17"/>
      <c r="AS407" s="17">
        <v>7.7359441696963405E-2</v>
      </c>
      <c r="AT407" s="17">
        <v>3.3857449814924903E-2</v>
      </c>
      <c r="AU407" s="17">
        <v>7.0887714211664898E-2</v>
      </c>
      <c r="AV407" s="17"/>
      <c r="AW407" s="17">
        <v>4.6209854757349497E-2</v>
      </c>
      <c r="AX407" s="17">
        <v>0.173724194629398</v>
      </c>
      <c r="AY407" s="17"/>
      <c r="AZ407" s="17">
        <v>0.18177964286749701</v>
      </c>
      <c r="BA407" s="17">
        <v>0.14408412422476299</v>
      </c>
      <c r="BB407" s="17"/>
      <c r="BC407" s="17">
        <v>0.207501481763158</v>
      </c>
      <c r="BD407" s="17">
        <v>0.10002197066471499</v>
      </c>
      <c r="BE407" s="17"/>
      <c r="BF407" s="17">
        <v>7.19352293016709E-2</v>
      </c>
      <c r="BG407" s="17">
        <v>0.199957446127426</v>
      </c>
      <c r="BH407" s="17"/>
      <c r="BI407" s="17">
        <v>0.32090039789436597</v>
      </c>
      <c r="BJ407" s="17">
        <v>0.166987160123057</v>
      </c>
      <c r="BK407" s="17">
        <v>8.1833681697239799E-2</v>
      </c>
      <c r="BL407" s="17">
        <v>2.77351274780946E-2</v>
      </c>
    </row>
    <row r="408" spans="2:64" x14ac:dyDescent="0.25">
      <c r="B408" t="s">
        <v>80</v>
      </c>
      <c r="C408" s="17">
        <v>2.96793360095273E-2</v>
      </c>
      <c r="D408" s="17">
        <v>1.1698403333142199E-2</v>
      </c>
      <c r="E408" s="17">
        <v>9.6210806441838506E-2</v>
      </c>
      <c r="F408" s="17">
        <v>3.1202321916094799E-2</v>
      </c>
      <c r="G408" s="17">
        <v>3.68449346167831E-2</v>
      </c>
      <c r="H408" s="17">
        <v>4.2694354126489198E-2</v>
      </c>
      <c r="I408" s="17">
        <v>1.2390583727458699E-2</v>
      </c>
      <c r="J408" s="17">
        <v>1.9086548165213098E-2</v>
      </c>
      <c r="K408" s="17">
        <v>5.6333066759472902E-2</v>
      </c>
      <c r="L408" s="17">
        <v>2.3895445749580201E-2</v>
      </c>
      <c r="M408" s="17">
        <v>0</v>
      </c>
      <c r="N408" s="17">
        <v>6.22653578879123E-2</v>
      </c>
      <c r="O408" s="17">
        <v>2.5306898180718702E-2</v>
      </c>
      <c r="P408" s="17">
        <v>0.35196951786603697</v>
      </c>
      <c r="Q408" s="17"/>
      <c r="R408" s="17">
        <v>5.3599712240424299E-2</v>
      </c>
      <c r="S408" s="17">
        <v>2.58175190688416E-2</v>
      </c>
      <c r="T408" s="17">
        <v>4.5824687540438697E-2</v>
      </c>
      <c r="U408" s="17">
        <v>1.3930417607765099E-2</v>
      </c>
      <c r="V408" s="17"/>
      <c r="W408" s="17">
        <v>3.3368494530493897E-2</v>
      </c>
      <c r="X408" s="17">
        <v>2.9352810772025999E-2</v>
      </c>
      <c r="Y408" s="17">
        <v>9.0673548475062704E-2</v>
      </c>
      <c r="Z408" s="17">
        <v>5.2822191575849803E-2</v>
      </c>
      <c r="AA408" s="17">
        <v>0</v>
      </c>
      <c r="AB408" s="17">
        <v>7.0730498238659595E-2</v>
      </c>
      <c r="AC408" s="17">
        <v>3.0610670894933099E-2</v>
      </c>
      <c r="AD408" s="17">
        <v>0</v>
      </c>
      <c r="AE408" s="17">
        <v>1.14141242956425E-2</v>
      </c>
      <c r="AF408" s="17">
        <v>1.3140417198888201E-2</v>
      </c>
      <c r="AG408" s="17"/>
      <c r="AH408" s="17">
        <v>0</v>
      </c>
      <c r="AI408" s="17">
        <v>0</v>
      </c>
      <c r="AJ408" s="17">
        <v>1.3343617666660699E-2</v>
      </c>
      <c r="AK408" s="17">
        <v>5.3173334117235398E-2</v>
      </c>
      <c r="AL408" s="17">
        <v>3.4478898709864599E-2</v>
      </c>
      <c r="AM408" s="17">
        <v>2.81903846800052E-2</v>
      </c>
      <c r="AN408" s="17">
        <v>3.9695776769397097E-2</v>
      </c>
      <c r="AO408" s="17"/>
      <c r="AP408" s="17">
        <v>1.7236788097139799E-2</v>
      </c>
      <c r="AQ408" s="17">
        <v>4.9866493947471897E-2</v>
      </c>
      <c r="AR408" s="17"/>
      <c r="AS408" s="17">
        <v>5.7797614301216098E-3</v>
      </c>
      <c r="AT408" s="17">
        <v>2.10510655992684E-2</v>
      </c>
      <c r="AU408" s="17">
        <v>1.47536395470531E-2</v>
      </c>
      <c r="AV408" s="17"/>
      <c r="AW408" s="17">
        <v>0</v>
      </c>
      <c r="AX408" s="17">
        <v>3.4255205446527902E-2</v>
      </c>
      <c r="AY408" s="17"/>
      <c r="AZ408" s="17">
        <v>3.8414420181828501E-2</v>
      </c>
      <c r="BA408" s="17">
        <v>2.5290218916276402E-2</v>
      </c>
      <c r="BB408" s="17"/>
      <c r="BC408" s="17">
        <v>4.3800308535825803E-2</v>
      </c>
      <c r="BD408" s="17">
        <v>1.3930417607765099E-2</v>
      </c>
      <c r="BE408" s="17"/>
      <c r="BF408" s="17">
        <v>2.79641656287355E-2</v>
      </c>
      <c r="BG408" s="17">
        <v>3.0554914614988701E-2</v>
      </c>
      <c r="BH408" s="17"/>
      <c r="BI408" s="17">
        <v>4.94864373564608E-2</v>
      </c>
      <c r="BJ408" s="17">
        <v>3.7975125330374601E-2</v>
      </c>
      <c r="BK408" s="17">
        <v>2.09978814478065E-2</v>
      </c>
      <c r="BL408" s="17">
        <v>0</v>
      </c>
    </row>
    <row r="409" spans="2:64" x14ac:dyDescent="0.25">
      <c r="B409" t="s">
        <v>241</v>
      </c>
      <c r="C409" s="17">
        <v>0.50603618233154801</v>
      </c>
      <c r="D409" s="17">
        <v>0.58140799362403295</v>
      </c>
      <c r="E409" s="17">
        <v>0.58800954408516504</v>
      </c>
      <c r="F409" s="17">
        <v>0.54556883487173802</v>
      </c>
      <c r="G409" s="17">
        <v>0.50314771814125303</v>
      </c>
      <c r="H409" s="17">
        <v>0.53641495161602704</v>
      </c>
      <c r="I409" s="17">
        <v>0.49374916979702399</v>
      </c>
      <c r="J409" s="17">
        <v>0.44341351398288598</v>
      </c>
      <c r="K409" s="17">
        <v>0.433682048827567</v>
      </c>
      <c r="L409" s="17">
        <v>0.47036231945257201</v>
      </c>
      <c r="M409" s="17">
        <v>0.44853450524921401</v>
      </c>
      <c r="N409" s="17">
        <v>0.469974066468617</v>
      </c>
      <c r="O409" s="17">
        <v>0.47725895594246698</v>
      </c>
      <c r="P409" s="17">
        <v>0.35196951786603697</v>
      </c>
      <c r="Q409" s="17"/>
      <c r="R409" s="17">
        <v>0.33178226587305598</v>
      </c>
      <c r="S409" s="17">
        <v>0.47731706380948802</v>
      </c>
      <c r="T409" s="17">
        <v>0.52050183355354296</v>
      </c>
      <c r="U409" s="17">
        <v>0.60341598284571396</v>
      </c>
      <c r="V409" s="17"/>
      <c r="W409" s="17">
        <v>0.34151546096755397</v>
      </c>
      <c r="X409" s="17">
        <v>0.42204805326616202</v>
      </c>
      <c r="Y409" s="17">
        <v>0.486280519363051</v>
      </c>
      <c r="Z409" s="17">
        <v>0.59128843583673496</v>
      </c>
      <c r="AA409" s="17">
        <v>0.50599991831180902</v>
      </c>
      <c r="AB409" s="17">
        <v>0.60457338050048803</v>
      </c>
      <c r="AC409" s="17">
        <v>0.63752763541647395</v>
      </c>
      <c r="AD409" s="17">
        <v>0.57403550581243301</v>
      </c>
      <c r="AE409" s="17">
        <v>0.61352021851707395</v>
      </c>
      <c r="AF409" s="17">
        <v>0.56634824876573697</v>
      </c>
      <c r="AG409" s="17"/>
      <c r="AH409" s="17">
        <v>0.47010451187169</v>
      </c>
      <c r="AI409" s="17">
        <v>0.60379551043482504</v>
      </c>
      <c r="AJ409" s="17">
        <v>0.616518228022365</v>
      </c>
      <c r="AK409" s="17">
        <v>0.406876268945153</v>
      </c>
      <c r="AL409" s="17">
        <v>0.50379206167621704</v>
      </c>
      <c r="AM409" s="17">
        <v>0.63416870189917196</v>
      </c>
      <c r="AN409" s="17">
        <v>0.54416210556115496</v>
      </c>
      <c r="AO409" s="17"/>
      <c r="AP409" s="17">
        <v>0.64311187954261795</v>
      </c>
      <c r="AQ409" s="17">
        <v>0.28364051477709001</v>
      </c>
      <c r="AR409" s="17"/>
      <c r="AS409" s="17">
        <v>0.63392205941295798</v>
      </c>
      <c r="AT409" s="17">
        <v>0.75103647800220996</v>
      </c>
      <c r="AU409" s="17">
        <v>0.63233259111525297</v>
      </c>
      <c r="AV409" s="17"/>
      <c r="AW409" s="17">
        <v>0.76782463960422298</v>
      </c>
      <c r="AX409" s="17">
        <v>0.465674437034786</v>
      </c>
      <c r="AY409" s="17"/>
      <c r="AZ409" s="17">
        <v>0.474949746776755</v>
      </c>
      <c r="BA409" s="17">
        <v>0.52165618128867797</v>
      </c>
      <c r="BB409" s="17"/>
      <c r="BC409" s="17">
        <v>0.41872240924582899</v>
      </c>
      <c r="BD409" s="17">
        <v>0.60341598284571396</v>
      </c>
      <c r="BE409" s="17"/>
      <c r="BF409" s="17">
        <v>0.68225572220497299</v>
      </c>
      <c r="BG409" s="17">
        <v>0.41607773814118099</v>
      </c>
      <c r="BH409" s="17"/>
      <c r="BI409" s="17">
        <v>0.32295747093800697</v>
      </c>
      <c r="BJ409" s="17">
        <v>0.35767519943019299</v>
      </c>
      <c r="BK409" s="17">
        <v>0.62003801751999199</v>
      </c>
      <c r="BL409" s="17">
        <v>0.87082351353888998</v>
      </c>
    </row>
    <row r="410" spans="2:64" x14ac:dyDescent="0.25">
      <c r="B410" t="s">
        <v>242</v>
      </c>
      <c r="C410" s="17">
        <v>0.27231424412479699</v>
      </c>
      <c r="D410" s="17">
        <v>0.232676577064067</v>
      </c>
      <c r="E410" s="17">
        <v>0.19059930013828799</v>
      </c>
      <c r="F410" s="17">
        <v>0.18341302131631901</v>
      </c>
      <c r="G410" s="17">
        <v>0.30416587190176803</v>
      </c>
      <c r="H410" s="17">
        <v>0.23928415690034599</v>
      </c>
      <c r="I410" s="17">
        <v>0.30463278196986898</v>
      </c>
      <c r="J410" s="17">
        <v>0.29761413185632302</v>
      </c>
      <c r="K410" s="17">
        <v>0.23472502265744599</v>
      </c>
      <c r="L410" s="17">
        <v>0.30582831513431702</v>
      </c>
      <c r="M410" s="17">
        <v>0.38281826777503802</v>
      </c>
      <c r="N410" s="17">
        <v>0.26567384295137197</v>
      </c>
      <c r="O410" s="17">
        <v>0.29909119675089302</v>
      </c>
      <c r="P410" s="17">
        <v>0</v>
      </c>
      <c r="Q410" s="17"/>
      <c r="R410" s="17">
        <v>0.462574374177813</v>
      </c>
      <c r="S410" s="17">
        <v>0.205901954572698</v>
      </c>
      <c r="T410" s="17">
        <v>0.19837192713618701</v>
      </c>
      <c r="U410" s="17">
        <v>0.21271193361773499</v>
      </c>
      <c r="V410" s="17"/>
      <c r="W410" s="17">
        <v>0.44763141878531898</v>
      </c>
      <c r="X410" s="17">
        <v>0.38976260903642901</v>
      </c>
      <c r="Y410" s="17">
        <v>0.22695723992321701</v>
      </c>
      <c r="Z410" s="17">
        <v>0.21437333892906199</v>
      </c>
      <c r="AA410" s="17">
        <v>0.19661329801309399</v>
      </c>
      <c r="AB410" s="17">
        <v>0.150196215766352</v>
      </c>
      <c r="AC410" s="17">
        <v>0.12936433280881701</v>
      </c>
      <c r="AD410" s="17">
        <v>0.24323122113155299</v>
      </c>
      <c r="AE410" s="17">
        <v>0.15472260513000899</v>
      </c>
      <c r="AF410" s="17">
        <v>0.23493340644792399</v>
      </c>
      <c r="AG410" s="17"/>
      <c r="AH410" s="17">
        <v>0.33993134650592899</v>
      </c>
      <c r="AI410" s="17">
        <v>0.18845607317388199</v>
      </c>
      <c r="AJ410" s="17">
        <v>0.22632354147720099</v>
      </c>
      <c r="AK410" s="17">
        <v>0.29900936893937502</v>
      </c>
      <c r="AL410" s="17">
        <v>0.23897706935605401</v>
      </c>
      <c r="AM410" s="17">
        <v>0.19486862596478199</v>
      </c>
      <c r="AN410" s="17">
        <v>0.26326946037193499</v>
      </c>
      <c r="AO410" s="17"/>
      <c r="AP410" s="17">
        <v>0.15070543784493701</v>
      </c>
      <c r="AQ410" s="17">
        <v>0.46961597012999801</v>
      </c>
      <c r="AR410" s="17"/>
      <c r="AS410" s="17">
        <v>0.18971490171533201</v>
      </c>
      <c r="AT410" s="17">
        <v>8.0852113508655704E-2</v>
      </c>
      <c r="AU410" s="17">
        <v>0.14664758143104301</v>
      </c>
      <c r="AV410" s="17"/>
      <c r="AW410" s="17">
        <v>8.7512708668698994E-2</v>
      </c>
      <c r="AX410" s="17">
        <v>0.300806380799718</v>
      </c>
      <c r="AY410" s="17"/>
      <c r="AZ410" s="17">
        <v>0.32044106459730798</v>
      </c>
      <c r="BA410" s="17">
        <v>0.24813196422765199</v>
      </c>
      <c r="BB410" s="17"/>
      <c r="BC410" s="17">
        <v>0.32575553880316399</v>
      </c>
      <c r="BD410" s="17">
        <v>0.21271193361773499</v>
      </c>
      <c r="BE410" s="17"/>
      <c r="BF410" s="17">
        <v>0.13271613564665999</v>
      </c>
      <c r="BG410" s="17">
        <v>0.34357778651987803</v>
      </c>
      <c r="BH410" s="17"/>
      <c r="BI410" s="17">
        <v>0.45864166981597099</v>
      </c>
      <c r="BJ410" s="17">
        <v>0.34322231444439699</v>
      </c>
      <c r="BK410" s="17">
        <v>0.16949863964018</v>
      </c>
      <c r="BL410" s="17">
        <v>4.3726782586681202E-2</v>
      </c>
    </row>
    <row r="411" spans="2:64" x14ac:dyDescent="0.25">
      <c r="B411" t="s">
        <v>185</v>
      </c>
      <c r="C411" s="17">
        <v>0.233721938206751</v>
      </c>
      <c r="D411" s="17">
        <v>0.34873141655996698</v>
      </c>
      <c r="E411" s="17">
        <v>0.39741024394687802</v>
      </c>
      <c r="F411" s="17">
        <v>0.36215581355541898</v>
      </c>
      <c r="G411" s="17">
        <v>0.19898184623948501</v>
      </c>
      <c r="H411" s="17">
        <v>0.29713079471567999</v>
      </c>
      <c r="I411" s="17">
        <v>0.18911638782715601</v>
      </c>
      <c r="J411" s="17">
        <v>0.14579938212656299</v>
      </c>
      <c r="K411" s="17">
        <v>0.19895702617012101</v>
      </c>
      <c r="L411" s="17">
        <v>0.16453400431825599</v>
      </c>
      <c r="M411" s="17">
        <v>6.5716237474176598E-2</v>
      </c>
      <c r="N411" s="17">
        <v>0.204300223517245</v>
      </c>
      <c r="O411" s="17">
        <v>0.17816775919157399</v>
      </c>
      <c r="P411" s="17">
        <v>0.35196951786603697</v>
      </c>
      <c r="Q411" s="17"/>
      <c r="R411" s="17">
        <v>-0.13079210830475699</v>
      </c>
      <c r="S411" s="17">
        <v>0.27141510923678902</v>
      </c>
      <c r="T411" s="17">
        <v>0.322129906417356</v>
      </c>
      <c r="U411" s="17">
        <v>0.39070404922797902</v>
      </c>
      <c r="V411" s="17"/>
      <c r="W411" s="17">
        <v>-0.10611595781776501</v>
      </c>
      <c r="X411" s="17">
        <v>3.2285444229732702E-2</v>
      </c>
      <c r="Y411" s="17">
        <v>0.25932327943983402</v>
      </c>
      <c r="Z411" s="17">
        <v>0.376915096907673</v>
      </c>
      <c r="AA411" s="17">
        <v>0.309386620298715</v>
      </c>
      <c r="AB411" s="17">
        <v>0.45437716473413597</v>
      </c>
      <c r="AC411" s="17">
        <v>0.50816330260765696</v>
      </c>
      <c r="AD411" s="17">
        <v>0.33080428468088002</v>
      </c>
      <c r="AE411" s="17">
        <v>0.45879761338706498</v>
      </c>
      <c r="AF411" s="17">
        <v>0.33141484231781299</v>
      </c>
      <c r="AG411" s="17"/>
      <c r="AH411" s="17">
        <v>0.13017316536576001</v>
      </c>
      <c r="AI411" s="17">
        <v>0.41533943726094302</v>
      </c>
      <c r="AJ411" s="17">
        <v>0.39019468654516398</v>
      </c>
      <c r="AK411" s="17">
        <v>0.107866900005778</v>
      </c>
      <c r="AL411" s="17">
        <v>0.26481499232016298</v>
      </c>
      <c r="AM411" s="17">
        <v>0.43930007593439002</v>
      </c>
      <c r="AN411" s="17">
        <v>0.28089264518921903</v>
      </c>
      <c r="AO411" s="17"/>
      <c r="AP411" s="17">
        <v>0.492406441697681</v>
      </c>
      <c r="AQ411" s="17">
        <v>-0.18597545535290799</v>
      </c>
      <c r="AR411" s="17"/>
      <c r="AS411" s="17">
        <v>0.44420715769762598</v>
      </c>
      <c r="AT411" s="17">
        <v>0.67018436449355401</v>
      </c>
      <c r="AU411" s="17">
        <v>0.48568500968421002</v>
      </c>
      <c r="AV411" s="17"/>
      <c r="AW411" s="17">
        <v>0.680311930935524</v>
      </c>
      <c r="AX411" s="17">
        <v>0.16486805623506801</v>
      </c>
      <c r="AY411" s="17"/>
      <c r="AZ411" s="17">
        <v>0.15450868217944599</v>
      </c>
      <c r="BA411" s="17">
        <v>0.27352421706102598</v>
      </c>
      <c r="BB411" s="17"/>
      <c r="BC411" s="17">
        <v>9.2966870442664398E-2</v>
      </c>
      <c r="BD411" s="17">
        <v>0.39070404922797902</v>
      </c>
      <c r="BE411" s="17"/>
      <c r="BF411" s="17">
        <v>0.54953958655831303</v>
      </c>
      <c r="BG411" s="17">
        <v>7.2499951621303099E-2</v>
      </c>
      <c r="BH411" s="17"/>
      <c r="BI411" s="17">
        <v>-0.13568419887796401</v>
      </c>
      <c r="BJ411" s="17">
        <v>1.44528849857953E-2</v>
      </c>
      <c r="BK411" s="17">
        <v>0.45053937787981202</v>
      </c>
      <c r="BL411" s="17">
        <v>0.82709673095220904</v>
      </c>
    </row>
    <row r="412" spans="2:64" x14ac:dyDescent="0.25">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row>
    <row r="413" spans="2:64" x14ac:dyDescent="0.25">
      <c r="B413" s="6" t="s">
        <v>255</v>
      </c>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row>
    <row r="414" spans="2:64" x14ac:dyDescent="0.25">
      <c r="B414" s="24" t="s">
        <v>82</v>
      </c>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row>
    <row r="415" spans="2:64" x14ac:dyDescent="0.25">
      <c r="B415" t="s">
        <v>236</v>
      </c>
      <c r="C415" s="17">
        <v>0.175175334629253</v>
      </c>
      <c r="D415" s="17">
        <v>0.17580153847897201</v>
      </c>
      <c r="E415" s="17">
        <v>0.215886431063224</v>
      </c>
      <c r="F415" s="17">
        <v>0.13394152035970699</v>
      </c>
      <c r="G415" s="17">
        <v>0.231853308909519</v>
      </c>
      <c r="H415" s="17">
        <v>0.14198056771974399</v>
      </c>
      <c r="I415" s="17">
        <v>0.221440154202828</v>
      </c>
      <c r="J415" s="17">
        <v>0.18295280006584499</v>
      </c>
      <c r="K415" s="17">
        <v>0.114653109507763</v>
      </c>
      <c r="L415" s="17">
        <v>0.141970803934381</v>
      </c>
      <c r="M415" s="17">
        <v>0.17152076260948601</v>
      </c>
      <c r="N415" s="17">
        <v>0.156328663900592</v>
      </c>
      <c r="O415" s="17">
        <v>0.22408051783567401</v>
      </c>
      <c r="P415" s="17">
        <v>0</v>
      </c>
      <c r="Q415" s="17"/>
      <c r="R415" s="17">
        <v>0.115481029326826</v>
      </c>
      <c r="S415" s="17">
        <v>0.17101157297444899</v>
      </c>
      <c r="T415" s="17">
        <v>0.17157435919380001</v>
      </c>
      <c r="U415" s="17">
        <v>0.20902469310916699</v>
      </c>
      <c r="V415" s="17"/>
      <c r="W415" s="17">
        <v>0.108200518464899</v>
      </c>
      <c r="X415" s="17">
        <v>8.6501573471068793E-2</v>
      </c>
      <c r="Y415" s="17">
        <v>0.204847774091867</v>
      </c>
      <c r="Z415" s="17">
        <v>0.21745202790305199</v>
      </c>
      <c r="AA415" s="17">
        <v>0.12010143522028301</v>
      </c>
      <c r="AB415" s="17">
        <v>0.28446034357529199</v>
      </c>
      <c r="AC415" s="17">
        <v>0.183944490400681</v>
      </c>
      <c r="AD415" s="17">
        <v>0.21673050627258</v>
      </c>
      <c r="AE415" s="17">
        <v>0.29961771413813898</v>
      </c>
      <c r="AF415" s="17">
        <v>0.19440620286152099</v>
      </c>
      <c r="AG415" s="17"/>
      <c r="AH415" s="17">
        <v>0.179390519505542</v>
      </c>
      <c r="AI415" s="17">
        <v>0.18370591893649699</v>
      </c>
      <c r="AJ415" s="17">
        <v>0.105576736944128</v>
      </c>
      <c r="AK415" s="17">
        <v>0.14768925361326399</v>
      </c>
      <c r="AL415" s="17">
        <v>0.18862651271936001</v>
      </c>
      <c r="AM415" s="17">
        <v>0.25982366094204101</v>
      </c>
      <c r="AN415" s="17">
        <v>0.19659496199610799</v>
      </c>
      <c r="AO415" s="17"/>
      <c r="AP415" s="17">
        <v>0.234820466107098</v>
      </c>
      <c r="AQ415" s="17">
        <v>7.8405308276851798E-2</v>
      </c>
      <c r="AR415" s="17"/>
      <c r="AS415" s="17">
        <v>0.19498280095291601</v>
      </c>
      <c r="AT415" s="17">
        <v>0.34070898805017702</v>
      </c>
      <c r="AU415" s="17">
        <v>0.22431186626826799</v>
      </c>
      <c r="AV415" s="17"/>
      <c r="AW415" s="17">
        <v>0.30922172723478197</v>
      </c>
      <c r="AX415" s="17">
        <v>0.15450847096131501</v>
      </c>
      <c r="AY415" s="17"/>
      <c r="AZ415" s="17">
        <v>0.16332786116565101</v>
      </c>
      <c r="BA415" s="17">
        <v>0.18112833373781501</v>
      </c>
      <c r="BB415" s="17"/>
      <c r="BC415" s="17">
        <v>0.14482494173660701</v>
      </c>
      <c r="BD415" s="17">
        <v>0.20902469310916699</v>
      </c>
      <c r="BE415" s="17"/>
      <c r="BF415" s="17">
        <v>0.25762374879261302</v>
      </c>
      <c r="BG415" s="17">
        <v>0.13308618226041599</v>
      </c>
      <c r="BH415" s="17"/>
      <c r="BI415" s="17">
        <v>0.11012683781824401</v>
      </c>
      <c r="BJ415" s="17">
        <v>9.9605140859662794E-2</v>
      </c>
      <c r="BK415" s="17">
        <v>0.22884321427318399</v>
      </c>
      <c r="BL415" s="17">
        <v>0.31541271089662598</v>
      </c>
    </row>
    <row r="416" spans="2:64" x14ac:dyDescent="0.25">
      <c r="B416" t="s">
        <v>237</v>
      </c>
      <c r="C416" s="17">
        <v>0.323554531622261</v>
      </c>
      <c r="D416" s="17">
        <v>0.40908319698620599</v>
      </c>
      <c r="E416" s="17">
        <v>0.347899966028826</v>
      </c>
      <c r="F416" s="17">
        <v>0.41396007222571002</v>
      </c>
      <c r="G416" s="17">
        <v>0.140134078026179</v>
      </c>
      <c r="H416" s="17">
        <v>0.364996903391544</v>
      </c>
      <c r="I416" s="17">
        <v>0.39037368351794899</v>
      </c>
      <c r="J416" s="17">
        <v>0.32946565942303901</v>
      </c>
      <c r="K416" s="17">
        <v>0.24939016440412501</v>
      </c>
      <c r="L416" s="17">
        <v>0.24780141612787901</v>
      </c>
      <c r="M416" s="17">
        <v>0.32669274055594699</v>
      </c>
      <c r="N416" s="17">
        <v>0.28083076218479203</v>
      </c>
      <c r="O416" s="17">
        <v>0.23312715344368401</v>
      </c>
      <c r="P416" s="17">
        <v>0.35196951786603697</v>
      </c>
      <c r="Q416" s="17"/>
      <c r="R416" s="17">
        <v>0.16935486012540299</v>
      </c>
      <c r="S416" s="17">
        <v>0.36241689753851303</v>
      </c>
      <c r="T416" s="17">
        <v>0.38738437270977699</v>
      </c>
      <c r="U416" s="17">
        <v>0.37557567530687203</v>
      </c>
      <c r="V416" s="17"/>
      <c r="W416" s="17">
        <v>0.229296006640859</v>
      </c>
      <c r="X416" s="17">
        <v>0.27752234196792303</v>
      </c>
      <c r="Y416" s="17">
        <v>0.22728186316954399</v>
      </c>
      <c r="Z416" s="17">
        <v>0.327699745993425</v>
      </c>
      <c r="AA416" s="17">
        <v>0.27332826083544198</v>
      </c>
      <c r="AB416" s="17">
        <v>0.33528695137928299</v>
      </c>
      <c r="AC416" s="17">
        <v>0.35109425138254802</v>
      </c>
      <c r="AD416" s="17">
        <v>0.390120567956805</v>
      </c>
      <c r="AE416" s="17">
        <v>0.41725945513672502</v>
      </c>
      <c r="AF416" s="17">
        <v>0.389688149600533</v>
      </c>
      <c r="AG416" s="17"/>
      <c r="AH416" s="17">
        <v>0.20676030711749699</v>
      </c>
      <c r="AI416" s="17">
        <v>0.27078158193776503</v>
      </c>
      <c r="AJ416" s="17">
        <v>0.38497783699916699</v>
      </c>
      <c r="AK416" s="17">
        <v>0.31430642954140098</v>
      </c>
      <c r="AL416" s="17">
        <v>0.39679086350603399</v>
      </c>
      <c r="AM416" s="17">
        <v>0.36118173735171899</v>
      </c>
      <c r="AN416" s="17">
        <v>0.31042501086198898</v>
      </c>
      <c r="AO416" s="17"/>
      <c r="AP416" s="17">
        <v>0.41697340975209601</v>
      </c>
      <c r="AQ416" s="17">
        <v>0.17198897925536599</v>
      </c>
      <c r="AR416" s="17"/>
      <c r="AS416" s="17">
        <v>0.460886001881048</v>
      </c>
      <c r="AT416" s="17">
        <v>0.411478256521219</v>
      </c>
      <c r="AU416" s="17">
        <v>0.40581202159604701</v>
      </c>
      <c r="AV416" s="17"/>
      <c r="AW416" s="17">
        <v>0.43604083567415902</v>
      </c>
      <c r="AX416" s="17">
        <v>0.30621173660060003</v>
      </c>
      <c r="AY416" s="17"/>
      <c r="AZ416" s="17">
        <v>0.29832068691652103</v>
      </c>
      <c r="BA416" s="17">
        <v>0.33623377969151302</v>
      </c>
      <c r="BB416" s="17"/>
      <c r="BC416" s="17">
        <v>0.27691074809266802</v>
      </c>
      <c r="BD416" s="17">
        <v>0.37557567530687203</v>
      </c>
      <c r="BE416" s="17"/>
      <c r="BF416" s="17">
        <v>0.39545218436798202</v>
      </c>
      <c r="BG416" s="17">
        <v>0.28685144530964202</v>
      </c>
      <c r="BH416" s="17"/>
      <c r="BI416" s="17">
        <v>0.16980897031064199</v>
      </c>
      <c r="BJ416" s="17">
        <v>0.254067039980444</v>
      </c>
      <c r="BK416" s="17">
        <v>0.43122133263269702</v>
      </c>
      <c r="BL416" s="17">
        <v>0.488534206163586</v>
      </c>
    </row>
    <row r="417" spans="2:64" x14ac:dyDescent="0.25">
      <c r="B417" t="s">
        <v>238</v>
      </c>
      <c r="C417" s="17">
        <v>0.26645113613041299</v>
      </c>
      <c r="D417" s="17">
        <v>0.23868384112101201</v>
      </c>
      <c r="E417" s="17">
        <v>0.25036069866941701</v>
      </c>
      <c r="F417" s="17">
        <v>0.29608679783410902</v>
      </c>
      <c r="G417" s="17">
        <v>0.38088455498764401</v>
      </c>
      <c r="H417" s="17">
        <v>0.29693199898029599</v>
      </c>
      <c r="I417" s="17">
        <v>0.15975428000646899</v>
      </c>
      <c r="J417" s="17">
        <v>0.238600894333516</v>
      </c>
      <c r="K417" s="17">
        <v>0.32935318076797898</v>
      </c>
      <c r="L417" s="17">
        <v>0.30266575852511401</v>
      </c>
      <c r="M417" s="17">
        <v>0.18694995650624099</v>
      </c>
      <c r="N417" s="17">
        <v>0.31208662670578002</v>
      </c>
      <c r="O417" s="17">
        <v>0.30144171560956201</v>
      </c>
      <c r="P417" s="17">
        <v>0.296060964267926</v>
      </c>
      <c r="Q417" s="17"/>
      <c r="R417" s="17">
        <v>0.247829404328201</v>
      </c>
      <c r="S417" s="17">
        <v>0.30117141189468299</v>
      </c>
      <c r="T417" s="17">
        <v>0.29107626758948901</v>
      </c>
      <c r="U417" s="17">
        <v>0.25863664001756798</v>
      </c>
      <c r="V417" s="17"/>
      <c r="W417" s="17">
        <v>0.26603933734396701</v>
      </c>
      <c r="X417" s="17">
        <v>0.20627322565957901</v>
      </c>
      <c r="Y417" s="17">
        <v>0.27995439596208299</v>
      </c>
      <c r="Z417" s="17">
        <v>0.25088678557871003</v>
      </c>
      <c r="AA417" s="17">
        <v>0.37212139441005598</v>
      </c>
      <c r="AB417" s="17">
        <v>0.239601366132209</v>
      </c>
      <c r="AC417" s="17">
        <v>0.38593740694790202</v>
      </c>
      <c r="AD417" s="17">
        <v>0.25321174674973501</v>
      </c>
      <c r="AE417" s="17">
        <v>0.15596968275539799</v>
      </c>
      <c r="AF417" s="17">
        <v>0.26753753670005398</v>
      </c>
      <c r="AG417" s="17"/>
      <c r="AH417" s="17">
        <v>0.197025401150798</v>
      </c>
      <c r="AI417" s="17">
        <v>0.336228474110917</v>
      </c>
      <c r="AJ417" s="17">
        <v>0.31724305275110398</v>
      </c>
      <c r="AK417" s="17">
        <v>0.31323045574235397</v>
      </c>
      <c r="AL417" s="17">
        <v>0.23187717606453401</v>
      </c>
      <c r="AM417" s="17">
        <v>0.23277582529770099</v>
      </c>
      <c r="AN417" s="17">
        <v>0.27241967010884499</v>
      </c>
      <c r="AO417" s="17"/>
      <c r="AP417" s="17">
        <v>0.23050871543297999</v>
      </c>
      <c r="AQ417" s="17">
        <v>0.32476518309251201</v>
      </c>
      <c r="AR417" s="17"/>
      <c r="AS417" s="17">
        <v>0.185724993639585</v>
      </c>
      <c r="AT417" s="17">
        <v>0.195568619458175</v>
      </c>
      <c r="AU417" s="17">
        <v>0.26123411693110099</v>
      </c>
      <c r="AV417" s="17"/>
      <c r="AW417" s="17">
        <v>0.174600291930259</v>
      </c>
      <c r="AX417" s="17">
        <v>0.28061241893685002</v>
      </c>
      <c r="AY417" s="17"/>
      <c r="AZ417" s="17">
        <v>0.26433568693241499</v>
      </c>
      <c r="BA417" s="17">
        <v>0.26751408573132002</v>
      </c>
      <c r="BB417" s="17"/>
      <c r="BC417" s="17">
        <v>0.273457857614474</v>
      </c>
      <c r="BD417" s="17">
        <v>0.25863664001756798</v>
      </c>
      <c r="BE417" s="17"/>
      <c r="BF417" s="17">
        <v>0.23210683804047799</v>
      </c>
      <c r="BG417" s="17">
        <v>0.28398358244822702</v>
      </c>
      <c r="BH417" s="17"/>
      <c r="BI417" s="17">
        <v>0.29439257586845402</v>
      </c>
      <c r="BJ417" s="17">
        <v>0.34602586281672099</v>
      </c>
      <c r="BK417" s="17">
        <v>0.22195352299542201</v>
      </c>
      <c r="BL417" s="17">
        <v>0.139067669702647</v>
      </c>
    </row>
    <row r="418" spans="2:64" x14ac:dyDescent="0.25">
      <c r="B418" t="s">
        <v>239</v>
      </c>
      <c r="C418" s="17">
        <v>7.2007829374226798E-2</v>
      </c>
      <c r="D418" s="17">
        <v>7.0577189741386395E-2</v>
      </c>
      <c r="E418" s="17">
        <v>0</v>
      </c>
      <c r="F418" s="17">
        <v>6.2404643832189702E-2</v>
      </c>
      <c r="G418" s="17">
        <v>2.6058450375958799E-2</v>
      </c>
      <c r="H418" s="17">
        <v>7.0690444069408095E-2</v>
      </c>
      <c r="I418" s="17">
        <v>9.9565870404526302E-2</v>
      </c>
      <c r="J418" s="17">
        <v>8.6317226758373999E-2</v>
      </c>
      <c r="K418" s="17">
        <v>5.0547314796682702E-2</v>
      </c>
      <c r="L418" s="17">
        <v>9.3848076720010803E-2</v>
      </c>
      <c r="M418" s="17">
        <v>8.9210094336815496E-2</v>
      </c>
      <c r="N418" s="17">
        <v>8.1309862699181903E-2</v>
      </c>
      <c r="O418" s="17">
        <v>6.0251203127065001E-2</v>
      </c>
      <c r="P418" s="17">
        <v>0</v>
      </c>
      <c r="Q418" s="17"/>
      <c r="R418" s="17">
        <v>0.10009736822474601</v>
      </c>
      <c r="S418" s="17">
        <v>4.1821793787035801E-2</v>
      </c>
      <c r="T418" s="17">
        <v>6.2552383543107895E-2</v>
      </c>
      <c r="U418" s="17">
        <v>6.9303283356575096E-2</v>
      </c>
      <c r="V418" s="17"/>
      <c r="W418" s="17">
        <v>8.1007275567490197E-2</v>
      </c>
      <c r="X418" s="17">
        <v>0.12680774857722299</v>
      </c>
      <c r="Y418" s="17">
        <v>8.1397940774064301E-2</v>
      </c>
      <c r="Z418" s="17">
        <v>2.18950578871197E-2</v>
      </c>
      <c r="AA418" s="17">
        <v>0.107897600123825</v>
      </c>
      <c r="AB418" s="17">
        <v>4.0578445158718501E-2</v>
      </c>
      <c r="AC418" s="17">
        <v>7.9023851268870002E-2</v>
      </c>
      <c r="AD418" s="17">
        <v>9.5287445066448803E-2</v>
      </c>
      <c r="AE418" s="17">
        <v>2.3564447195841502E-2</v>
      </c>
      <c r="AF418" s="17">
        <v>5.74923363990405E-2</v>
      </c>
      <c r="AG418" s="17"/>
      <c r="AH418" s="17">
        <v>8.2522815749642306E-2</v>
      </c>
      <c r="AI418" s="17">
        <v>0.109829688546201</v>
      </c>
      <c r="AJ418" s="17">
        <v>7.5430656261383497E-2</v>
      </c>
      <c r="AK418" s="17">
        <v>5.3973174011867103E-2</v>
      </c>
      <c r="AL418" s="17">
        <v>5.4922964364099998E-2</v>
      </c>
      <c r="AM418" s="17">
        <v>5.2400900740081802E-2</v>
      </c>
      <c r="AN418" s="17">
        <v>9.7402385543002706E-2</v>
      </c>
      <c r="AO418" s="17"/>
      <c r="AP418" s="17">
        <v>5.3015631730594398E-2</v>
      </c>
      <c r="AQ418" s="17">
        <v>0.102821332856015</v>
      </c>
      <c r="AR418" s="17"/>
      <c r="AS418" s="17">
        <v>6.2438531980798198E-2</v>
      </c>
      <c r="AT418" s="17">
        <v>1.8391879655617501E-2</v>
      </c>
      <c r="AU418" s="17">
        <v>6.1843893825916103E-2</v>
      </c>
      <c r="AV418" s="17"/>
      <c r="AW418" s="17">
        <v>4.7403563320363599E-2</v>
      </c>
      <c r="AX418" s="17">
        <v>7.5801240015878693E-2</v>
      </c>
      <c r="AY418" s="17"/>
      <c r="AZ418" s="17">
        <v>8.0338720877824801E-2</v>
      </c>
      <c r="BA418" s="17">
        <v>6.7821806941104901E-2</v>
      </c>
      <c r="BB418" s="17"/>
      <c r="BC418" s="17">
        <v>7.4432809873655595E-2</v>
      </c>
      <c r="BD418" s="17">
        <v>6.9303283356575096E-2</v>
      </c>
      <c r="BE418" s="17"/>
      <c r="BF418" s="17">
        <v>3.1032873645448999E-2</v>
      </c>
      <c r="BG418" s="17">
        <v>9.2925165049814407E-2</v>
      </c>
      <c r="BH418" s="17"/>
      <c r="BI418" s="17">
        <v>6.3875227592438105E-2</v>
      </c>
      <c r="BJ418" s="17">
        <v>0.111944226393319</v>
      </c>
      <c r="BK418" s="17">
        <v>5.3960756372304401E-2</v>
      </c>
      <c r="BL418" s="17">
        <v>4.3158894302225602E-2</v>
      </c>
    </row>
    <row r="419" spans="2:64" x14ac:dyDescent="0.25">
      <c r="B419" t="s">
        <v>240</v>
      </c>
      <c r="C419" s="17">
        <v>0.107472681535439</v>
      </c>
      <c r="D419" s="17">
        <v>6.5375930749909203E-2</v>
      </c>
      <c r="E419" s="17">
        <v>5.97613985311298E-2</v>
      </c>
      <c r="F419" s="17">
        <v>3.1202321916094799E-2</v>
      </c>
      <c r="G419" s="17">
        <v>0.221069607700699</v>
      </c>
      <c r="H419" s="17">
        <v>8.7457538163396201E-2</v>
      </c>
      <c r="I419" s="17">
        <v>5.4632179769448598E-2</v>
      </c>
      <c r="J419" s="17">
        <v>5.4221139806408802E-2</v>
      </c>
      <c r="K419" s="17">
        <v>0.165400018940939</v>
      </c>
      <c r="L419" s="17">
        <v>0.109380827526432</v>
      </c>
      <c r="M419" s="17">
        <v>0.18025787209541699</v>
      </c>
      <c r="N419" s="17">
        <v>0.128655996727392</v>
      </c>
      <c r="O419" s="17">
        <v>0.15989139868402999</v>
      </c>
      <c r="P419" s="17">
        <v>0</v>
      </c>
      <c r="Q419" s="17"/>
      <c r="R419" s="17">
        <v>0.258471967583215</v>
      </c>
      <c r="S419" s="17">
        <v>7.1388387775130305E-2</v>
      </c>
      <c r="T419" s="17">
        <v>5.4913270046995998E-2</v>
      </c>
      <c r="U419" s="17">
        <v>5.3234913614550898E-2</v>
      </c>
      <c r="V419" s="17"/>
      <c r="W419" s="17">
        <v>0.232429651086937</v>
      </c>
      <c r="X419" s="17">
        <v>0.20173370005938501</v>
      </c>
      <c r="Y419" s="17">
        <v>8.8128378403211499E-2</v>
      </c>
      <c r="Z419" s="17">
        <v>0.11068635466956001</v>
      </c>
      <c r="AA419" s="17">
        <v>6.9681478602430097E-2</v>
      </c>
      <c r="AB419" s="17">
        <v>4.7123041687777201E-2</v>
      </c>
      <c r="AC419" s="17">
        <v>0</v>
      </c>
      <c r="AD419" s="17">
        <v>1.39501632714803E-2</v>
      </c>
      <c r="AE419" s="17">
        <v>7.9012822197318797E-2</v>
      </c>
      <c r="AF419" s="17">
        <v>5.8239616059047802E-2</v>
      </c>
      <c r="AG419" s="17"/>
      <c r="AH419" s="17">
        <v>0.23758773788467899</v>
      </c>
      <c r="AI419" s="17">
        <v>9.9454336468620105E-2</v>
      </c>
      <c r="AJ419" s="17">
        <v>0.103494818039316</v>
      </c>
      <c r="AK419" s="17">
        <v>9.6015648918822194E-2</v>
      </c>
      <c r="AL419" s="17">
        <v>8.2435894581158201E-2</v>
      </c>
      <c r="AM419" s="17">
        <v>7.36767758106706E-2</v>
      </c>
      <c r="AN419" s="17">
        <v>3.9506842315392199E-2</v>
      </c>
      <c r="AO419" s="17"/>
      <c r="AP419" s="17">
        <v>3.6186045398754099E-2</v>
      </c>
      <c r="AQ419" s="17">
        <v>0.22313022954643399</v>
      </c>
      <c r="AR419" s="17"/>
      <c r="AS419" s="17">
        <v>5.0856838421445998E-2</v>
      </c>
      <c r="AT419" s="17">
        <v>1.3785295653412501E-2</v>
      </c>
      <c r="AU419" s="17">
        <v>2.8754026189952799E-2</v>
      </c>
      <c r="AV419" s="17"/>
      <c r="AW419" s="17">
        <v>2.71951509615843E-2</v>
      </c>
      <c r="AX419" s="17">
        <v>0.11984962617169601</v>
      </c>
      <c r="AY419" s="17"/>
      <c r="AZ419" s="17">
        <v>0.117162970334439</v>
      </c>
      <c r="BA419" s="17">
        <v>0.10260360284457801</v>
      </c>
      <c r="BB419" s="17"/>
      <c r="BC419" s="17">
        <v>0.156103959643587</v>
      </c>
      <c r="BD419" s="17">
        <v>5.3234913614550898E-2</v>
      </c>
      <c r="BE419" s="17"/>
      <c r="BF419" s="17">
        <v>4.83080438614195E-2</v>
      </c>
      <c r="BG419" s="17">
        <v>0.137675681498239</v>
      </c>
      <c r="BH419" s="17"/>
      <c r="BI419" s="17">
        <v>0.23441437343829299</v>
      </c>
      <c r="BJ419" s="17">
        <v>0.120391656645829</v>
      </c>
      <c r="BK419" s="17">
        <v>5.2906448057507001E-2</v>
      </c>
      <c r="BL419" s="17">
        <v>0</v>
      </c>
    </row>
    <row r="420" spans="2:64" x14ac:dyDescent="0.25">
      <c r="B420" t="s">
        <v>80</v>
      </c>
      <c r="C420" s="17">
        <v>5.5338486708406999E-2</v>
      </c>
      <c r="D420" s="17">
        <v>4.0478302922513899E-2</v>
      </c>
      <c r="E420" s="17">
        <v>0.12609150570740299</v>
      </c>
      <c r="F420" s="17">
        <v>6.2404643832189702E-2</v>
      </c>
      <c r="G420" s="17">
        <v>0</v>
      </c>
      <c r="H420" s="17">
        <v>3.7942547675610901E-2</v>
      </c>
      <c r="I420" s="17">
        <v>7.4233832098779207E-2</v>
      </c>
      <c r="J420" s="17">
        <v>0.10844227961281799</v>
      </c>
      <c r="K420" s="17">
        <v>9.0656211582511803E-2</v>
      </c>
      <c r="L420" s="17">
        <v>0.104333117166184</v>
      </c>
      <c r="M420" s="17">
        <v>4.5368573896093903E-2</v>
      </c>
      <c r="N420" s="17">
        <v>4.0788087782261902E-2</v>
      </c>
      <c r="O420" s="17">
        <v>2.12080112999854E-2</v>
      </c>
      <c r="P420" s="17">
        <v>0.35196951786603697</v>
      </c>
      <c r="Q420" s="17"/>
      <c r="R420" s="17">
        <v>0.108765370411609</v>
      </c>
      <c r="S420" s="17">
        <v>5.2189936030189198E-2</v>
      </c>
      <c r="T420" s="17">
        <v>3.2499346916830901E-2</v>
      </c>
      <c r="U420" s="17">
        <v>3.4224794595266103E-2</v>
      </c>
      <c r="V420" s="17"/>
      <c r="W420" s="17">
        <v>8.3027210895846901E-2</v>
      </c>
      <c r="X420" s="17">
        <v>0.101161410264822</v>
      </c>
      <c r="Y420" s="17">
        <v>0.11838964759923</v>
      </c>
      <c r="Z420" s="17">
        <v>7.1380027968133003E-2</v>
      </c>
      <c r="AA420" s="17">
        <v>5.68698308079639E-2</v>
      </c>
      <c r="AB420" s="17">
        <v>5.2949852066720302E-2</v>
      </c>
      <c r="AC420" s="17">
        <v>0</v>
      </c>
      <c r="AD420" s="17">
        <v>3.0699570682950601E-2</v>
      </c>
      <c r="AE420" s="17">
        <v>2.4575878576578201E-2</v>
      </c>
      <c r="AF420" s="17">
        <v>3.2636158379803097E-2</v>
      </c>
      <c r="AG420" s="17"/>
      <c r="AH420" s="17">
        <v>9.6713218591842204E-2</v>
      </c>
      <c r="AI420" s="17">
        <v>0</v>
      </c>
      <c r="AJ420" s="17">
        <v>1.3276899004901199E-2</v>
      </c>
      <c r="AK420" s="17">
        <v>7.4785038172292206E-2</v>
      </c>
      <c r="AL420" s="17">
        <v>4.5346588764814899E-2</v>
      </c>
      <c r="AM420" s="17">
        <v>2.0141099857786501E-2</v>
      </c>
      <c r="AN420" s="17">
        <v>8.36511291746629E-2</v>
      </c>
      <c r="AO420" s="17"/>
      <c r="AP420" s="17">
        <v>2.84957315784772E-2</v>
      </c>
      <c r="AQ420" s="17">
        <v>9.8888966972821707E-2</v>
      </c>
      <c r="AR420" s="17"/>
      <c r="AS420" s="17">
        <v>4.5110833124207203E-2</v>
      </c>
      <c r="AT420" s="17">
        <v>2.0066960661398701E-2</v>
      </c>
      <c r="AU420" s="17">
        <v>1.80440751887153E-2</v>
      </c>
      <c r="AV420" s="17"/>
      <c r="AW420" s="17">
        <v>5.5384308788526499E-3</v>
      </c>
      <c r="AX420" s="17">
        <v>6.3016507313660097E-2</v>
      </c>
      <c r="AY420" s="17"/>
      <c r="AZ420" s="17">
        <v>7.6514073773148603E-2</v>
      </c>
      <c r="BA420" s="17">
        <v>4.4698391053668199E-2</v>
      </c>
      <c r="BB420" s="17"/>
      <c r="BC420" s="17">
        <v>7.4269683039008702E-2</v>
      </c>
      <c r="BD420" s="17">
        <v>3.4224794595266103E-2</v>
      </c>
      <c r="BE420" s="17"/>
      <c r="BF420" s="17">
        <v>3.5476311292058402E-2</v>
      </c>
      <c r="BG420" s="17">
        <v>6.5477943433661603E-2</v>
      </c>
      <c r="BH420" s="17"/>
      <c r="BI420" s="17">
        <v>0.12738201497193</v>
      </c>
      <c r="BJ420" s="17">
        <v>6.7966073304024599E-2</v>
      </c>
      <c r="BK420" s="17">
        <v>1.11147256688855E-2</v>
      </c>
      <c r="BL420" s="17">
        <v>1.3826518934914199E-2</v>
      </c>
    </row>
    <row r="421" spans="2:64" x14ac:dyDescent="0.25">
      <c r="B421" t="s">
        <v>241</v>
      </c>
      <c r="C421" s="17">
        <v>0.498729866251514</v>
      </c>
      <c r="D421" s="17">
        <v>0.58488473546517805</v>
      </c>
      <c r="E421" s="17">
        <v>0.56378639709205003</v>
      </c>
      <c r="F421" s="17">
        <v>0.54790159258541704</v>
      </c>
      <c r="G421" s="17">
        <v>0.37198738693569799</v>
      </c>
      <c r="H421" s="17">
        <v>0.50697747111128799</v>
      </c>
      <c r="I421" s="17">
        <v>0.61181383772077702</v>
      </c>
      <c r="J421" s="17">
        <v>0.51241845948888398</v>
      </c>
      <c r="K421" s="17">
        <v>0.36404327391188801</v>
      </c>
      <c r="L421" s="17">
        <v>0.38977222006225998</v>
      </c>
      <c r="M421" s="17">
        <v>0.498213503165433</v>
      </c>
      <c r="N421" s="17">
        <v>0.437159426085384</v>
      </c>
      <c r="O421" s="17">
        <v>0.45720767127935802</v>
      </c>
      <c r="P421" s="17">
        <v>0.35196951786603697</v>
      </c>
      <c r="Q421" s="17"/>
      <c r="R421" s="17">
        <v>0.28483588945222899</v>
      </c>
      <c r="S421" s="17">
        <v>0.53342847051296105</v>
      </c>
      <c r="T421" s="17">
        <v>0.55895873190357703</v>
      </c>
      <c r="U421" s="17">
        <v>0.58460036841604002</v>
      </c>
      <c r="V421" s="17"/>
      <c r="W421" s="17">
        <v>0.337496525105759</v>
      </c>
      <c r="X421" s="17">
        <v>0.36402391543899199</v>
      </c>
      <c r="Y421" s="17">
        <v>0.43212963726141101</v>
      </c>
      <c r="Z421" s="17">
        <v>0.54515177389647695</v>
      </c>
      <c r="AA421" s="17">
        <v>0.39342969605572498</v>
      </c>
      <c r="AB421" s="17">
        <v>0.61974729495457503</v>
      </c>
      <c r="AC421" s="17">
        <v>0.53503874178322797</v>
      </c>
      <c r="AD421" s="17">
        <v>0.606851074229386</v>
      </c>
      <c r="AE421" s="17">
        <v>0.716877169274864</v>
      </c>
      <c r="AF421" s="17">
        <v>0.58409435246205399</v>
      </c>
      <c r="AG421" s="17"/>
      <c r="AH421" s="17">
        <v>0.38615082662303901</v>
      </c>
      <c r="AI421" s="17">
        <v>0.45448750087426198</v>
      </c>
      <c r="AJ421" s="17">
        <v>0.49055457394329499</v>
      </c>
      <c r="AK421" s="17">
        <v>0.46199568315466499</v>
      </c>
      <c r="AL421" s="17">
        <v>0.58541737622539303</v>
      </c>
      <c r="AM421" s="17">
        <v>0.62100539829376</v>
      </c>
      <c r="AN421" s="17">
        <v>0.50701997285809797</v>
      </c>
      <c r="AO421" s="17"/>
      <c r="AP421" s="17">
        <v>0.65179387585919402</v>
      </c>
      <c r="AQ421" s="17">
        <v>0.25039428753221799</v>
      </c>
      <c r="AR421" s="17"/>
      <c r="AS421" s="17">
        <v>0.65586880283396398</v>
      </c>
      <c r="AT421" s="17">
        <v>0.75218724457139596</v>
      </c>
      <c r="AU421" s="17">
        <v>0.63012388786431495</v>
      </c>
      <c r="AV421" s="17"/>
      <c r="AW421" s="17">
        <v>0.745262562908941</v>
      </c>
      <c r="AX421" s="17">
        <v>0.46072020756191501</v>
      </c>
      <c r="AY421" s="17"/>
      <c r="AZ421" s="17">
        <v>0.46164854808217198</v>
      </c>
      <c r="BA421" s="17">
        <v>0.51736211342932903</v>
      </c>
      <c r="BB421" s="17"/>
      <c r="BC421" s="17">
        <v>0.42173568982927501</v>
      </c>
      <c r="BD421" s="17">
        <v>0.58460036841604002</v>
      </c>
      <c r="BE421" s="17"/>
      <c r="BF421" s="17">
        <v>0.65307593316059498</v>
      </c>
      <c r="BG421" s="17">
        <v>0.41993762757005798</v>
      </c>
      <c r="BH421" s="17"/>
      <c r="BI421" s="17">
        <v>0.27993580812888602</v>
      </c>
      <c r="BJ421" s="17">
        <v>0.35367218084010699</v>
      </c>
      <c r="BK421" s="17">
        <v>0.66006454690588101</v>
      </c>
      <c r="BL421" s="17">
        <v>0.80394691706021304</v>
      </c>
    </row>
    <row r="422" spans="2:64" x14ac:dyDescent="0.25">
      <c r="B422" t="s">
        <v>242</v>
      </c>
      <c r="C422" s="17">
        <v>0.17948051090966599</v>
      </c>
      <c r="D422" s="17">
        <v>0.13595312049129599</v>
      </c>
      <c r="E422" s="17">
        <v>5.97613985311298E-2</v>
      </c>
      <c r="F422" s="17">
        <v>9.3606965748284504E-2</v>
      </c>
      <c r="G422" s="17">
        <v>0.247128058076658</v>
      </c>
      <c r="H422" s="17">
        <v>0.15814798223280399</v>
      </c>
      <c r="I422" s="17">
        <v>0.154198050173975</v>
      </c>
      <c r="J422" s="17">
        <v>0.140538366564783</v>
      </c>
      <c r="K422" s="17">
        <v>0.21594733373762201</v>
      </c>
      <c r="L422" s="17">
        <v>0.20322890424644299</v>
      </c>
      <c r="M422" s="17">
        <v>0.26946796643223198</v>
      </c>
      <c r="N422" s="17">
        <v>0.209965859426574</v>
      </c>
      <c r="O422" s="17">
        <v>0.22014260181109499</v>
      </c>
      <c r="P422" s="17">
        <v>0</v>
      </c>
      <c r="Q422" s="17"/>
      <c r="R422" s="17">
        <v>0.35856933580796102</v>
      </c>
      <c r="S422" s="17">
        <v>0.113210181562166</v>
      </c>
      <c r="T422" s="17">
        <v>0.117465653590104</v>
      </c>
      <c r="U422" s="17">
        <v>0.122538196971126</v>
      </c>
      <c r="V422" s="17"/>
      <c r="W422" s="17">
        <v>0.31343692665442802</v>
      </c>
      <c r="X422" s="17">
        <v>0.328541448636608</v>
      </c>
      <c r="Y422" s="17">
        <v>0.16952631917727601</v>
      </c>
      <c r="Z422" s="17">
        <v>0.13258141255667999</v>
      </c>
      <c r="AA422" s="17">
        <v>0.177579078726255</v>
      </c>
      <c r="AB422" s="17">
        <v>8.7701486846495702E-2</v>
      </c>
      <c r="AC422" s="17">
        <v>7.9023851268870002E-2</v>
      </c>
      <c r="AD422" s="17">
        <v>0.109237608337929</v>
      </c>
      <c r="AE422" s="17">
        <v>0.10257726939316</v>
      </c>
      <c r="AF422" s="17">
        <v>0.115731952458088</v>
      </c>
      <c r="AG422" s="17"/>
      <c r="AH422" s="17">
        <v>0.320110553634321</v>
      </c>
      <c r="AI422" s="17">
        <v>0.20928402501482099</v>
      </c>
      <c r="AJ422" s="17">
        <v>0.17892547430069999</v>
      </c>
      <c r="AK422" s="17">
        <v>0.14998882293068899</v>
      </c>
      <c r="AL422" s="17">
        <v>0.13735885894525801</v>
      </c>
      <c r="AM422" s="17">
        <v>0.126077676550752</v>
      </c>
      <c r="AN422" s="17">
        <v>0.13690922785839499</v>
      </c>
      <c r="AO422" s="17"/>
      <c r="AP422" s="17">
        <v>8.9201677129348497E-2</v>
      </c>
      <c r="AQ422" s="17">
        <v>0.32595156240244899</v>
      </c>
      <c r="AR422" s="17"/>
      <c r="AS422" s="17">
        <v>0.11329537040224399</v>
      </c>
      <c r="AT422" s="17">
        <v>3.2177175309029998E-2</v>
      </c>
      <c r="AU422" s="17">
        <v>9.0597920015868902E-2</v>
      </c>
      <c r="AV422" s="17"/>
      <c r="AW422" s="17">
        <v>7.4598714281947906E-2</v>
      </c>
      <c r="AX422" s="17">
        <v>0.19565086618757499</v>
      </c>
      <c r="AY422" s="17"/>
      <c r="AZ422" s="17">
        <v>0.19750169121226399</v>
      </c>
      <c r="BA422" s="17">
        <v>0.17042540978568299</v>
      </c>
      <c r="BB422" s="17"/>
      <c r="BC422" s="17">
        <v>0.230536769517242</v>
      </c>
      <c r="BD422" s="17">
        <v>0.122538196971126</v>
      </c>
      <c r="BE422" s="17"/>
      <c r="BF422" s="17">
        <v>7.9340917506868502E-2</v>
      </c>
      <c r="BG422" s="17">
        <v>0.23060084654805299</v>
      </c>
      <c r="BH422" s="17"/>
      <c r="BI422" s="17">
        <v>0.29828960103073099</v>
      </c>
      <c r="BJ422" s="17">
        <v>0.23233588303914801</v>
      </c>
      <c r="BK422" s="17">
        <v>0.106867204429811</v>
      </c>
      <c r="BL422" s="17">
        <v>4.3158894302225602E-2</v>
      </c>
    </row>
    <row r="423" spans="2:64" x14ac:dyDescent="0.25">
      <c r="B423" t="s">
        <v>185</v>
      </c>
      <c r="C423" s="17">
        <v>0.31924935534184801</v>
      </c>
      <c r="D423" s="17">
        <v>0.44893161497388201</v>
      </c>
      <c r="E423" s="17">
        <v>0.50402499856091998</v>
      </c>
      <c r="F423" s="17">
        <v>0.45429462683713201</v>
      </c>
      <c r="G423" s="17">
        <v>0.124859328859041</v>
      </c>
      <c r="H423" s="17">
        <v>0.34882948887848397</v>
      </c>
      <c r="I423" s="17">
        <v>0.45761578754680199</v>
      </c>
      <c r="J423" s="17">
        <v>0.37188009292410101</v>
      </c>
      <c r="K423" s="17">
        <v>0.148095940174266</v>
      </c>
      <c r="L423" s="17">
        <v>0.18654331581581701</v>
      </c>
      <c r="M423" s="17">
        <v>0.228745536733201</v>
      </c>
      <c r="N423" s="17">
        <v>0.22719356665880999</v>
      </c>
      <c r="O423" s="17">
        <v>0.237065069468263</v>
      </c>
      <c r="P423" s="17">
        <v>0.35196951786603697</v>
      </c>
      <c r="Q423" s="17"/>
      <c r="R423" s="17">
        <v>-7.3733446355731994E-2</v>
      </c>
      <c r="S423" s="17">
        <v>0.42021828895079499</v>
      </c>
      <c r="T423" s="17">
        <v>0.44149307831347301</v>
      </c>
      <c r="U423" s="17">
        <v>0.46206217144491402</v>
      </c>
      <c r="V423" s="17"/>
      <c r="W423" s="17">
        <v>2.40595984513312E-2</v>
      </c>
      <c r="X423" s="17">
        <v>3.5482466802383601E-2</v>
      </c>
      <c r="Y423" s="17">
        <v>0.26260331808413601</v>
      </c>
      <c r="Z423" s="17">
        <v>0.41257036133979702</v>
      </c>
      <c r="AA423" s="17">
        <v>0.21585061732947</v>
      </c>
      <c r="AB423" s="17">
        <v>0.532045808108079</v>
      </c>
      <c r="AC423" s="17">
        <v>0.45601489051435801</v>
      </c>
      <c r="AD423" s="17">
        <v>0.497613465891457</v>
      </c>
      <c r="AE423" s="17">
        <v>0.61429989988170297</v>
      </c>
      <c r="AF423" s="17">
        <v>0.46836240000396601</v>
      </c>
      <c r="AG423" s="17"/>
      <c r="AH423" s="17">
        <v>6.6040272988718104E-2</v>
      </c>
      <c r="AI423" s="17">
        <v>0.24520347585944099</v>
      </c>
      <c r="AJ423" s="17">
        <v>0.311629099642595</v>
      </c>
      <c r="AK423" s="17">
        <v>0.312006860223976</v>
      </c>
      <c r="AL423" s="17">
        <v>0.44805851728013502</v>
      </c>
      <c r="AM423" s="17">
        <v>0.49492772174300798</v>
      </c>
      <c r="AN423" s="17">
        <v>0.37011074499970298</v>
      </c>
      <c r="AO423" s="17"/>
      <c r="AP423" s="17">
        <v>0.562592198729846</v>
      </c>
      <c r="AQ423" s="17">
        <v>-7.5557274870231006E-2</v>
      </c>
      <c r="AR423" s="17"/>
      <c r="AS423" s="17">
        <v>0.54257343243171996</v>
      </c>
      <c r="AT423" s="17">
        <v>0.72001006926236599</v>
      </c>
      <c r="AU423" s="17">
        <v>0.53952596784844598</v>
      </c>
      <c r="AV423" s="17"/>
      <c r="AW423" s="17">
        <v>0.67066384862699302</v>
      </c>
      <c r="AX423" s="17">
        <v>0.26506934137434002</v>
      </c>
      <c r="AY423" s="17"/>
      <c r="AZ423" s="17">
        <v>0.26414685686990802</v>
      </c>
      <c r="BA423" s="17">
        <v>0.34693670364364498</v>
      </c>
      <c r="BB423" s="17"/>
      <c r="BC423" s="17">
        <v>0.191198920312033</v>
      </c>
      <c r="BD423" s="17">
        <v>0.46206217144491402</v>
      </c>
      <c r="BE423" s="17"/>
      <c r="BF423" s="17">
        <v>0.57373501565372598</v>
      </c>
      <c r="BG423" s="17">
        <v>0.18933678102200499</v>
      </c>
      <c r="BH423" s="17"/>
      <c r="BI423" s="17">
        <v>-1.8353792901845099E-2</v>
      </c>
      <c r="BJ423" s="17">
        <v>0.121336297800959</v>
      </c>
      <c r="BK423" s="17">
        <v>0.55319734247607</v>
      </c>
      <c r="BL423" s="17">
        <v>0.76078802275798696</v>
      </c>
    </row>
    <row r="424" spans="2:64" x14ac:dyDescent="0.25">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row>
    <row r="425" spans="2:64" x14ac:dyDescent="0.25">
      <c r="B425" s="6" t="s">
        <v>259</v>
      </c>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row>
    <row r="426" spans="2:64" x14ac:dyDescent="0.25">
      <c r="B426" s="24" t="s">
        <v>82</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row>
    <row r="427" spans="2:64" x14ac:dyDescent="0.25">
      <c r="B427" t="s">
        <v>256</v>
      </c>
      <c r="C427" s="17">
        <v>0.337963504031978</v>
      </c>
      <c r="D427" s="17">
        <v>0.39404362793450798</v>
      </c>
      <c r="E427" s="17">
        <v>0.26417989749033</v>
      </c>
      <c r="F427" s="17">
        <v>0.46239701896675001</v>
      </c>
      <c r="G427" s="17">
        <v>0.32341409301565599</v>
      </c>
      <c r="H427" s="17">
        <v>0.31167222414925799</v>
      </c>
      <c r="I427" s="17">
        <v>0.43807862109542101</v>
      </c>
      <c r="J427" s="17">
        <v>0.30966563402719499</v>
      </c>
      <c r="K427" s="17">
        <v>0.29815009784848401</v>
      </c>
      <c r="L427" s="17">
        <v>0.30319178467167202</v>
      </c>
      <c r="M427" s="17">
        <v>0.19910366345616701</v>
      </c>
      <c r="N427" s="17">
        <v>0.33898096887706702</v>
      </c>
      <c r="O427" s="17">
        <v>0.32307952721101002</v>
      </c>
      <c r="P427" s="17">
        <v>0.35196951786603697</v>
      </c>
      <c r="Q427" s="17"/>
      <c r="R427" s="17">
        <v>0.207384028592523</v>
      </c>
      <c r="S427" s="17">
        <v>0.27970483153647102</v>
      </c>
      <c r="T427" s="17">
        <v>0.33801951546440201</v>
      </c>
      <c r="U427" s="17">
        <v>0.425523331476996</v>
      </c>
      <c r="V427" s="17"/>
      <c r="W427" s="17">
        <v>0.22813268993028901</v>
      </c>
      <c r="X427" s="17">
        <v>0.16372398308453701</v>
      </c>
      <c r="Y427" s="17">
        <v>0.36513425618798401</v>
      </c>
      <c r="Z427" s="17">
        <v>0.33457903119326299</v>
      </c>
      <c r="AA427" s="17">
        <v>0.32828071849337698</v>
      </c>
      <c r="AB427" s="17">
        <v>0.399622650740873</v>
      </c>
      <c r="AC427" s="17">
        <v>0.33820591798576899</v>
      </c>
      <c r="AD427" s="17">
        <v>0.35184009074065897</v>
      </c>
      <c r="AE427" s="17">
        <v>0.45485823617318299</v>
      </c>
      <c r="AF427" s="17">
        <v>0.44853445793588398</v>
      </c>
      <c r="AG427" s="17"/>
      <c r="AH427" s="17">
        <v>0.32352277168782201</v>
      </c>
      <c r="AI427" s="17">
        <v>0.35139117502463402</v>
      </c>
      <c r="AJ427" s="17">
        <v>0.23740605725411201</v>
      </c>
      <c r="AK427" s="17">
        <v>0.247099729927302</v>
      </c>
      <c r="AL427" s="17">
        <v>0.40264553947572901</v>
      </c>
      <c r="AM427" s="17">
        <v>0.465340558884898</v>
      </c>
      <c r="AN427" s="17">
        <v>0.401851683335613</v>
      </c>
      <c r="AO427" s="17"/>
      <c r="AP427" s="17">
        <v>0.430729263097406</v>
      </c>
      <c r="AQ427" s="17">
        <v>0.18745759136253801</v>
      </c>
      <c r="AR427" s="17"/>
      <c r="AS427" s="17">
        <v>0.403367332594534</v>
      </c>
      <c r="AT427" s="17">
        <v>0.56844185951782999</v>
      </c>
      <c r="AU427" s="17">
        <v>0.38571865378571901</v>
      </c>
      <c r="AV427" s="17"/>
      <c r="AW427" s="17">
        <v>0.50133319761780704</v>
      </c>
      <c r="AX427" s="17">
        <v>0.31277566332113599</v>
      </c>
      <c r="AY427" s="17"/>
      <c r="AZ427" s="17">
        <v>0.27112462011743799</v>
      </c>
      <c r="BA427" s="17">
        <v>0.37154803305270201</v>
      </c>
      <c r="BB427" s="17"/>
      <c r="BC427" s="17">
        <v>0.259454625757507</v>
      </c>
      <c r="BD427" s="17">
        <v>0.425523331476996</v>
      </c>
      <c r="BE427" s="17"/>
      <c r="BF427" s="17">
        <v>1</v>
      </c>
      <c r="BG427" s="17">
        <v>0</v>
      </c>
      <c r="BH427" s="17"/>
      <c r="BI427" s="17">
        <v>0.140291056097054</v>
      </c>
      <c r="BJ427" s="17">
        <v>0.28186768819203201</v>
      </c>
      <c r="BK427" s="17">
        <v>0.41138735345431998</v>
      </c>
      <c r="BL427" s="17">
        <v>0.61467934591987505</v>
      </c>
    </row>
    <row r="428" spans="2:64" x14ac:dyDescent="0.25">
      <c r="B428" t="s">
        <v>257</v>
      </c>
      <c r="C428" s="17">
        <v>0.41570874068328001</v>
      </c>
      <c r="D428" s="17">
        <v>0.41939768192904298</v>
      </c>
      <c r="E428" s="17">
        <v>0.33540922812548302</v>
      </c>
      <c r="F428" s="17">
        <v>0.227548486107991</v>
      </c>
      <c r="G428" s="17">
        <v>0.421782323351859</v>
      </c>
      <c r="H428" s="17">
        <v>0.49821617132273099</v>
      </c>
      <c r="I428" s="17">
        <v>0.35357976015092402</v>
      </c>
      <c r="J428" s="17">
        <v>0.48949785022315201</v>
      </c>
      <c r="K428" s="17">
        <v>0.461224950968601</v>
      </c>
      <c r="L428" s="17">
        <v>0.38669442723131697</v>
      </c>
      <c r="M428" s="17">
        <v>0.49264767717458302</v>
      </c>
      <c r="N428" s="17">
        <v>0.44647244170863598</v>
      </c>
      <c r="O428" s="17">
        <v>0.34620825706820102</v>
      </c>
      <c r="P428" s="17">
        <v>0.64803048213396297</v>
      </c>
      <c r="Q428" s="17"/>
      <c r="R428" s="17">
        <v>0.36299777603615002</v>
      </c>
      <c r="S428" s="17">
        <v>0.45967097269102603</v>
      </c>
      <c r="T428" s="17">
        <v>0.48543394351090102</v>
      </c>
      <c r="U428" s="17">
        <v>0.410872010569866</v>
      </c>
      <c r="V428" s="17"/>
      <c r="W428" s="17">
        <v>0.32239827883467098</v>
      </c>
      <c r="X428" s="17">
        <v>0.52840612708745405</v>
      </c>
      <c r="Y428" s="17">
        <v>0.291797021266328</v>
      </c>
      <c r="Z428" s="17">
        <v>0.49010485069634402</v>
      </c>
      <c r="AA428" s="17">
        <v>0.516238361265416</v>
      </c>
      <c r="AB428" s="17">
        <v>0.39993550777219</v>
      </c>
      <c r="AC428" s="17">
        <v>0.44980638807157602</v>
      </c>
      <c r="AD428" s="17">
        <v>0.41242367305834798</v>
      </c>
      <c r="AE428" s="17">
        <v>0.40497322373658101</v>
      </c>
      <c r="AF428" s="17">
        <v>0.39985993796098401</v>
      </c>
      <c r="AG428" s="17"/>
      <c r="AH428" s="17">
        <v>0.37318133049456298</v>
      </c>
      <c r="AI428" s="17">
        <v>0.39292873780072102</v>
      </c>
      <c r="AJ428" s="17">
        <v>0.51013710153439795</v>
      </c>
      <c r="AK428" s="17">
        <v>0.468328401605283</v>
      </c>
      <c r="AL428" s="17">
        <v>0.43943003061608099</v>
      </c>
      <c r="AM428" s="17">
        <v>0.38887398776917298</v>
      </c>
      <c r="AN428" s="17">
        <v>0.35627340722416401</v>
      </c>
      <c r="AO428" s="17"/>
      <c r="AP428" s="17">
        <v>0.43753634401889002</v>
      </c>
      <c r="AQ428" s="17">
        <v>0.38029499110036002</v>
      </c>
      <c r="AR428" s="17"/>
      <c r="AS428" s="17">
        <v>0.48796945077057002</v>
      </c>
      <c r="AT428" s="17">
        <v>0.33653749882242201</v>
      </c>
      <c r="AU428" s="17">
        <v>0.45018887660393803</v>
      </c>
      <c r="AV428" s="17"/>
      <c r="AW428" s="17">
        <v>0.39276809000667601</v>
      </c>
      <c r="AX428" s="17">
        <v>0.41924566018384701</v>
      </c>
      <c r="AY428" s="17"/>
      <c r="AZ428" s="17">
        <v>0.41863753187897701</v>
      </c>
      <c r="BA428" s="17">
        <v>0.414237111189386</v>
      </c>
      <c r="BB428" s="17"/>
      <c r="BC428" s="17">
        <v>0.42004550409180602</v>
      </c>
      <c r="BD428" s="17">
        <v>0.410872010569866</v>
      </c>
      <c r="BE428" s="17"/>
      <c r="BF428" s="17">
        <v>0</v>
      </c>
      <c r="BG428" s="17">
        <v>0.62792420541020999</v>
      </c>
      <c r="BH428" s="17"/>
      <c r="BI428" s="17">
        <v>0.32434251774869799</v>
      </c>
      <c r="BJ428" s="17">
        <v>0.50152510562077002</v>
      </c>
      <c r="BK428" s="17">
        <v>0.45114683021136198</v>
      </c>
      <c r="BL428" s="17">
        <v>0.29058534078867299</v>
      </c>
    </row>
    <row r="429" spans="2:64" x14ac:dyDescent="0.25">
      <c r="B429" t="s">
        <v>258</v>
      </c>
      <c r="C429" s="17">
        <v>0.21142461326114001</v>
      </c>
      <c r="D429" s="17">
        <v>0.17091739280542101</v>
      </c>
      <c r="E429" s="17">
        <v>0.364872622846173</v>
      </c>
      <c r="F429" s="17">
        <v>0.21644752917697399</v>
      </c>
      <c r="G429" s="17">
        <v>0.15599992211739899</v>
      </c>
      <c r="H429" s="17">
        <v>0.156079152322387</v>
      </c>
      <c r="I429" s="17">
        <v>0.13645379517700701</v>
      </c>
      <c r="J429" s="17">
        <v>0.16266341941922699</v>
      </c>
      <c r="K429" s="17">
        <v>0.24062495118291499</v>
      </c>
      <c r="L429" s="17">
        <v>0.27117083573090101</v>
      </c>
      <c r="M429" s="17">
        <v>0.28401737215562001</v>
      </c>
      <c r="N429" s="17">
        <v>0.195007711278191</v>
      </c>
      <c r="O429" s="17">
        <v>0.28419730624008499</v>
      </c>
      <c r="P429" s="17">
        <v>0</v>
      </c>
      <c r="Q429" s="17"/>
      <c r="R429" s="17">
        <v>0.34823934082847902</v>
      </c>
      <c r="S429" s="17">
        <v>0.225056128692455</v>
      </c>
      <c r="T429" s="17">
        <v>0.16587744940223401</v>
      </c>
      <c r="U429" s="17">
        <v>0.14697990675450601</v>
      </c>
      <c r="V429" s="17"/>
      <c r="W429" s="17">
        <v>0.37023380754948698</v>
      </c>
      <c r="X429" s="17">
        <v>0.27262977867063098</v>
      </c>
      <c r="Y429" s="17">
        <v>0.32041382987218597</v>
      </c>
      <c r="Z429" s="17">
        <v>0.17531611811039299</v>
      </c>
      <c r="AA429" s="17">
        <v>0.144870053626939</v>
      </c>
      <c r="AB429" s="17">
        <v>0.13677073219712099</v>
      </c>
      <c r="AC429" s="17">
        <v>0.19001262512177799</v>
      </c>
      <c r="AD429" s="17">
        <v>0.22651602043400401</v>
      </c>
      <c r="AE429" s="17">
        <v>0.14016854009023599</v>
      </c>
      <c r="AF429" s="17">
        <v>0.13202623917437101</v>
      </c>
      <c r="AG429" s="17"/>
      <c r="AH429" s="17">
        <v>0.26413284231874201</v>
      </c>
      <c r="AI429" s="17">
        <v>0.23114483358507301</v>
      </c>
      <c r="AJ429" s="17">
        <v>0.25245684121149098</v>
      </c>
      <c r="AK429" s="17">
        <v>0.229068002412704</v>
      </c>
      <c r="AL429" s="17">
        <v>0.15056088485202601</v>
      </c>
      <c r="AM429" s="17">
        <v>0.12516738915763001</v>
      </c>
      <c r="AN429" s="17">
        <v>0.21999188163757999</v>
      </c>
      <c r="AO429" s="17"/>
      <c r="AP429" s="17">
        <v>0.117373573842387</v>
      </c>
      <c r="AQ429" s="17">
        <v>0.36401580281034801</v>
      </c>
      <c r="AR429" s="17"/>
      <c r="AS429" s="17">
        <v>0.100972772408634</v>
      </c>
      <c r="AT429" s="17">
        <v>9.5020641659747801E-2</v>
      </c>
      <c r="AU429" s="17">
        <v>0.141613877993817</v>
      </c>
      <c r="AV429" s="17"/>
      <c r="AW429" s="17">
        <v>0.105898712375517</v>
      </c>
      <c r="AX429" s="17">
        <v>0.227694274567561</v>
      </c>
      <c r="AY429" s="17"/>
      <c r="AZ429" s="17">
        <v>0.25790021529336699</v>
      </c>
      <c r="BA429" s="17">
        <v>0.188072020970661</v>
      </c>
      <c r="BB429" s="17"/>
      <c r="BC429" s="17">
        <v>0.26920775155867099</v>
      </c>
      <c r="BD429" s="17">
        <v>0.14697990675450601</v>
      </c>
      <c r="BE429" s="17"/>
      <c r="BF429" s="17">
        <v>0</v>
      </c>
      <c r="BG429" s="17">
        <v>0.31935492159234702</v>
      </c>
      <c r="BH429" s="17"/>
      <c r="BI429" s="17">
        <v>0.42845688646340502</v>
      </c>
      <c r="BJ429" s="17">
        <v>0.19563542432513101</v>
      </c>
      <c r="BK429" s="17">
        <v>0.12788595888832099</v>
      </c>
      <c r="BL429" s="17">
        <v>8.8439245499009694E-2</v>
      </c>
    </row>
    <row r="430" spans="2:64" x14ac:dyDescent="0.25">
      <c r="B430" t="s">
        <v>80</v>
      </c>
      <c r="C430" s="17">
        <v>3.4903142023602202E-2</v>
      </c>
      <c r="D430" s="17">
        <v>1.5641297331028599E-2</v>
      </c>
      <c r="E430" s="17">
        <v>3.5538251538014001E-2</v>
      </c>
      <c r="F430" s="17">
        <v>9.3606965748284504E-2</v>
      </c>
      <c r="G430" s="17">
        <v>9.8803661515085905E-2</v>
      </c>
      <c r="H430" s="17">
        <v>3.4032452205624002E-2</v>
      </c>
      <c r="I430" s="17">
        <v>7.1887823576647997E-2</v>
      </c>
      <c r="J430" s="17">
        <v>3.8173096330426301E-2</v>
      </c>
      <c r="K430" s="17">
        <v>0</v>
      </c>
      <c r="L430" s="17">
        <v>3.8942952366109597E-2</v>
      </c>
      <c r="M430" s="17">
        <v>2.423128721363E-2</v>
      </c>
      <c r="N430" s="17">
        <v>1.9538878136107201E-2</v>
      </c>
      <c r="O430" s="17">
        <v>4.6514909480703998E-2</v>
      </c>
      <c r="P430" s="17">
        <v>0</v>
      </c>
      <c r="Q430" s="17"/>
      <c r="R430" s="17">
        <v>8.1378854542848406E-2</v>
      </c>
      <c r="S430" s="17">
        <v>3.5568067080048303E-2</v>
      </c>
      <c r="T430" s="17">
        <v>1.0669091622462001E-2</v>
      </c>
      <c r="U430" s="17">
        <v>1.66247511986326E-2</v>
      </c>
      <c r="V430" s="17"/>
      <c r="W430" s="17">
        <v>7.9235223685553802E-2</v>
      </c>
      <c r="X430" s="17">
        <v>3.5240111157377102E-2</v>
      </c>
      <c r="Y430" s="17">
        <v>2.2654892673502101E-2</v>
      </c>
      <c r="Z430" s="17">
        <v>0</v>
      </c>
      <c r="AA430" s="17">
        <v>1.0610866614268201E-2</v>
      </c>
      <c r="AB430" s="17">
        <v>6.3671109289816299E-2</v>
      </c>
      <c r="AC430" s="17">
        <v>2.1975068820877401E-2</v>
      </c>
      <c r="AD430" s="17">
        <v>9.2202157669893092E-3</v>
      </c>
      <c r="AE430" s="17">
        <v>0</v>
      </c>
      <c r="AF430" s="17">
        <v>1.9579364928761001E-2</v>
      </c>
      <c r="AG430" s="17"/>
      <c r="AH430" s="17">
        <v>3.9163055498872897E-2</v>
      </c>
      <c r="AI430" s="17">
        <v>2.4535253589571E-2</v>
      </c>
      <c r="AJ430" s="17">
        <v>0</v>
      </c>
      <c r="AK430" s="17">
        <v>5.5503866054711803E-2</v>
      </c>
      <c r="AL430" s="17">
        <v>7.3635450561635599E-3</v>
      </c>
      <c r="AM430" s="17">
        <v>2.0618064188299399E-2</v>
      </c>
      <c r="AN430" s="17">
        <v>2.18830278026436E-2</v>
      </c>
      <c r="AO430" s="17"/>
      <c r="AP430" s="17">
        <v>1.4360819041317001E-2</v>
      </c>
      <c r="AQ430" s="17">
        <v>6.8231614726753806E-2</v>
      </c>
      <c r="AR430" s="17"/>
      <c r="AS430" s="17">
        <v>7.6904442262627198E-3</v>
      </c>
      <c r="AT430" s="17">
        <v>0</v>
      </c>
      <c r="AU430" s="17">
        <v>2.2478591616525798E-2</v>
      </c>
      <c r="AV430" s="17"/>
      <c r="AW430" s="17">
        <v>0</v>
      </c>
      <c r="AX430" s="17">
        <v>4.0284401927456602E-2</v>
      </c>
      <c r="AY430" s="17"/>
      <c r="AZ430" s="17">
        <v>5.2337632710217699E-2</v>
      </c>
      <c r="BA430" s="17">
        <v>2.6142834787251001E-2</v>
      </c>
      <c r="BB430" s="17"/>
      <c r="BC430" s="17">
        <v>5.1292118592016003E-2</v>
      </c>
      <c r="BD430" s="17">
        <v>1.66247511986326E-2</v>
      </c>
      <c r="BE430" s="17"/>
      <c r="BF430" s="17">
        <v>0</v>
      </c>
      <c r="BG430" s="17">
        <v>5.2720872997442901E-2</v>
      </c>
      <c r="BH430" s="17"/>
      <c r="BI430" s="17">
        <v>0.10690953969084301</v>
      </c>
      <c r="BJ430" s="17">
        <v>2.0971781862066802E-2</v>
      </c>
      <c r="BK430" s="17">
        <v>9.5798574459967697E-3</v>
      </c>
      <c r="BL430" s="17">
        <v>6.2960677924425402E-3</v>
      </c>
    </row>
    <row r="431" spans="2:64" x14ac:dyDescent="0.25">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row>
    <row r="432" spans="2:64" x14ac:dyDescent="0.25">
      <c r="B432" s="6" t="s">
        <v>260</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row>
    <row r="433" spans="2:64" x14ac:dyDescent="0.25">
      <c r="B433" s="24" t="s">
        <v>82</v>
      </c>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row>
    <row r="434" spans="2:64" x14ac:dyDescent="0.25">
      <c r="B434" t="s">
        <v>142</v>
      </c>
      <c r="C434" s="17">
        <v>0.24914201464997501</v>
      </c>
      <c r="D434" s="17">
        <v>0.122843004400853</v>
      </c>
      <c r="E434" s="17">
        <v>0.33381629022216402</v>
      </c>
      <c r="F434" s="17">
        <v>0.33409095155678398</v>
      </c>
      <c r="G434" s="17">
        <v>0.39588510278510702</v>
      </c>
      <c r="H434" s="17">
        <v>0.22498677656232</v>
      </c>
      <c r="I434" s="17">
        <v>0.17307578861699799</v>
      </c>
      <c r="J434" s="17">
        <v>0.37390036089863299</v>
      </c>
      <c r="K434" s="17">
        <v>0.33749486249006899</v>
      </c>
      <c r="L434" s="17">
        <v>0.30953193894193198</v>
      </c>
      <c r="M434" s="17">
        <v>0.33188569816540298</v>
      </c>
      <c r="N434" s="17">
        <v>0.18943975544758601</v>
      </c>
      <c r="O434" s="17">
        <v>0.348327241371444</v>
      </c>
      <c r="P434" s="17">
        <v>0</v>
      </c>
      <c r="Q434" s="17"/>
      <c r="R434" s="17">
        <v>0.80222122036737398</v>
      </c>
      <c r="S434" s="17">
        <v>0.21125321763492</v>
      </c>
      <c r="T434" s="17">
        <v>8.7394173990112706E-2</v>
      </c>
      <c r="U434" s="17">
        <v>1.22158963581085E-2</v>
      </c>
      <c r="V434" s="17"/>
      <c r="W434" s="17">
        <v>0.80246114766956</v>
      </c>
      <c r="X434" s="17">
        <v>0.69085923478620903</v>
      </c>
      <c r="Y434" s="17">
        <v>0.46477171665017902</v>
      </c>
      <c r="Z434" s="17">
        <v>0.23284145457661301</v>
      </c>
      <c r="AA434" s="17">
        <v>0.144181822809512</v>
      </c>
      <c r="AB434" s="17">
        <v>9.0082807790038896E-2</v>
      </c>
      <c r="AC434" s="17">
        <v>2.1975068820877401E-2</v>
      </c>
      <c r="AD434" s="17">
        <v>5.7831838490509102E-2</v>
      </c>
      <c r="AE434" s="17">
        <v>1.13570531836558E-2</v>
      </c>
      <c r="AF434" s="17">
        <v>5.7857118220606303E-3</v>
      </c>
      <c r="AG434" s="17"/>
      <c r="AH434" s="17">
        <v>0.57456485946376101</v>
      </c>
      <c r="AI434" s="17">
        <v>0.17439128632964401</v>
      </c>
      <c r="AJ434" s="17">
        <v>0.233869290761404</v>
      </c>
      <c r="AK434" s="17">
        <v>0.396043293312697</v>
      </c>
      <c r="AL434" s="17">
        <v>0.12068767895466601</v>
      </c>
      <c r="AM434" s="17">
        <v>0.12440454108002801</v>
      </c>
      <c r="AN434" s="17">
        <v>0.20517737105169001</v>
      </c>
      <c r="AO434" s="17"/>
      <c r="AP434" s="17">
        <v>0.12053038594972799</v>
      </c>
      <c r="AQ434" s="17">
        <v>0.45780532698035198</v>
      </c>
      <c r="AR434" s="17"/>
      <c r="AS434" s="17">
        <v>7.1917658135082593E-2</v>
      </c>
      <c r="AT434" s="17">
        <v>6.2753390889067798E-2</v>
      </c>
      <c r="AU434" s="17">
        <v>0.17750719396332901</v>
      </c>
      <c r="AV434" s="17"/>
      <c r="AW434" s="17">
        <v>6.1374393530113501E-2</v>
      </c>
      <c r="AX434" s="17">
        <v>0.27809145335928098</v>
      </c>
      <c r="AY434" s="17"/>
      <c r="AZ434" s="17">
        <v>0.348297013889037</v>
      </c>
      <c r="BA434" s="17">
        <v>0.19931960956984299</v>
      </c>
      <c r="BB434" s="17"/>
      <c r="BC434" s="17">
        <v>0.46157737826120898</v>
      </c>
      <c r="BD434" s="17">
        <v>1.22158963581085E-2</v>
      </c>
      <c r="BE434" s="17"/>
      <c r="BF434" s="17">
        <v>0.13932274176840201</v>
      </c>
      <c r="BG434" s="17">
        <v>0.30520373707666998</v>
      </c>
      <c r="BH434" s="17"/>
      <c r="BI434" s="17">
        <v>0.54258859094130796</v>
      </c>
      <c r="BJ434" s="17">
        <v>0.271744574135169</v>
      </c>
      <c r="BK434" s="17">
        <v>9.8036687882840395E-2</v>
      </c>
      <c r="BL434" s="17">
        <v>6.1850068427369599E-2</v>
      </c>
    </row>
    <row r="435" spans="2:64" x14ac:dyDescent="0.25">
      <c r="B435" t="s">
        <v>143</v>
      </c>
      <c r="C435" s="17">
        <v>7.7331388699325807E-2</v>
      </c>
      <c r="D435" s="17">
        <v>6.2840440584429003E-2</v>
      </c>
      <c r="E435" s="17">
        <v>2.98806992655649E-2</v>
      </c>
      <c r="F435" s="17">
        <v>0.12714204537805801</v>
      </c>
      <c r="G435" s="17">
        <v>7.0146262401691195E-2</v>
      </c>
      <c r="H435" s="17">
        <v>0.12629822485440501</v>
      </c>
      <c r="I435" s="17">
        <v>2.2812986748137601E-2</v>
      </c>
      <c r="J435" s="17">
        <v>9.98981999765578E-2</v>
      </c>
      <c r="K435" s="17">
        <v>0.175952613514472</v>
      </c>
      <c r="L435" s="17">
        <v>8.8369964677418894E-2</v>
      </c>
      <c r="M435" s="17">
        <v>5.3678791969930403E-2</v>
      </c>
      <c r="N435" s="17">
        <v>7.2243395271121405E-2</v>
      </c>
      <c r="O435" s="17">
        <v>8.3773537928374095E-2</v>
      </c>
      <c r="P435" s="17">
        <v>0</v>
      </c>
      <c r="Q435" s="17"/>
      <c r="R435" s="17">
        <v>6.0489981384178097E-2</v>
      </c>
      <c r="S435" s="17">
        <v>0.227722782594419</v>
      </c>
      <c r="T435" s="17">
        <v>9.7039875663935293E-2</v>
      </c>
      <c r="U435" s="17">
        <v>3.3078091993860803E-2</v>
      </c>
      <c r="V435" s="17"/>
      <c r="W435" s="17">
        <v>7.2472128448546294E-2</v>
      </c>
      <c r="X435" s="17">
        <v>0.11066578395769899</v>
      </c>
      <c r="Y435" s="17">
        <v>0.237353237251998</v>
      </c>
      <c r="Z435" s="17">
        <v>0.114560254779404</v>
      </c>
      <c r="AA435" s="17">
        <v>0.132714536838064</v>
      </c>
      <c r="AB435" s="17">
        <v>0.10952196099829301</v>
      </c>
      <c r="AC435" s="17">
        <v>7.0638611643705398E-2</v>
      </c>
      <c r="AD435" s="17">
        <v>6.2654118253517604E-2</v>
      </c>
      <c r="AE435" s="17">
        <v>5.1934731533481999E-2</v>
      </c>
      <c r="AF435" s="17">
        <v>2.1529620358872799E-2</v>
      </c>
      <c r="AG435" s="17"/>
      <c r="AH435" s="17">
        <v>0.13609538749494501</v>
      </c>
      <c r="AI435" s="17">
        <v>0.25956919401065798</v>
      </c>
      <c r="AJ435" s="17">
        <v>8.2540176965607406E-2</v>
      </c>
      <c r="AK435" s="17">
        <v>7.5275505283604202E-2</v>
      </c>
      <c r="AL435" s="17">
        <v>3.7500241493166601E-2</v>
      </c>
      <c r="AM435" s="17">
        <v>5.2831751322668603E-2</v>
      </c>
      <c r="AN435" s="17">
        <v>6.1630077749206799E-2</v>
      </c>
      <c r="AO435" s="17"/>
      <c r="AP435" s="17">
        <v>8.4892259344670498E-2</v>
      </c>
      <c r="AQ435" s="17">
        <v>6.5064408419990505E-2</v>
      </c>
      <c r="AR435" s="17"/>
      <c r="AS435" s="17">
        <v>4.5483620019647203E-2</v>
      </c>
      <c r="AT435" s="17">
        <v>2.65225154451833E-2</v>
      </c>
      <c r="AU435" s="17">
        <v>0.13789937019359799</v>
      </c>
      <c r="AV435" s="17"/>
      <c r="AW435" s="17">
        <v>1.9807590229017201E-2</v>
      </c>
      <c r="AX435" s="17">
        <v>8.6200232370086199E-2</v>
      </c>
      <c r="AY435" s="17"/>
      <c r="AZ435" s="17">
        <v>7.5588500562491001E-2</v>
      </c>
      <c r="BA435" s="17">
        <v>7.8207137571587801E-2</v>
      </c>
      <c r="BB435" s="17"/>
      <c r="BC435" s="17">
        <v>0.117010277816313</v>
      </c>
      <c r="BD435" s="17">
        <v>3.3078091993860803E-2</v>
      </c>
      <c r="BE435" s="17"/>
      <c r="BF435" s="17">
        <v>7.5800277059968904E-2</v>
      </c>
      <c r="BG435" s="17">
        <v>7.8113007020751704E-2</v>
      </c>
      <c r="BH435" s="17"/>
      <c r="BI435" s="17">
        <v>6.5920485124944403E-2</v>
      </c>
      <c r="BJ435" s="17">
        <v>8.8972343991290698E-2</v>
      </c>
      <c r="BK435" s="17">
        <v>8.5157412198634999E-2</v>
      </c>
      <c r="BL435" s="17">
        <v>5.5001845117557499E-2</v>
      </c>
    </row>
    <row r="436" spans="2:64" x14ac:dyDescent="0.25">
      <c r="B436" t="s">
        <v>144</v>
      </c>
      <c r="C436" s="17">
        <v>8.1788436700551206E-2</v>
      </c>
      <c r="D436" s="17">
        <v>5.5210484645887903E-2</v>
      </c>
      <c r="E436" s="17">
        <v>9.2792871459654105E-2</v>
      </c>
      <c r="F436" s="17">
        <v>9.6739712015882204E-2</v>
      </c>
      <c r="G436" s="17">
        <v>7.8175351127876505E-2</v>
      </c>
      <c r="H436" s="17">
        <v>0.117794166531326</v>
      </c>
      <c r="I436" s="17">
        <v>0.11930782163578001</v>
      </c>
      <c r="J436" s="17">
        <v>6.8515590255223496E-2</v>
      </c>
      <c r="K436" s="17">
        <v>0.102967429019503</v>
      </c>
      <c r="L436" s="17">
        <v>6.7886108475937706E-2</v>
      </c>
      <c r="M436" s="17">
        <v>0.16845194331635999</v>
      </c>
      <c r="N436" s="17">
        <v>4.7079149280033802E-2</v>
      </c>
      <c r="O436" s="17">
        <v>5.5339649757132799E-2</v>
      </c>
      <c r="P436" s="17">
        <v>0.296060964267926</v>
      </c>
      <c r="Q436" s="17"/>
      <c r="R436" s="17">
        <v>3.94706664313434E-2</v>
      </c>
      <c r="S436" s="17">
        <v>0.14150552497650201</v>
      </c>
      <c r="T436" s="17">
        <v>0.198559658117613</v>
      </c>
      <c r="U436" s="17">
        <v>5.3818376710202197E-2</v>
      </c>
      <c r="V436" s="17"/>
      <c r="W436" s="17">
        <v>1.3504126152337899E-2</v>
      </c>
      <c r="X436" s="17">
        <v>0.1218892380307</v>
      </c>
      <c r="Y436" s="17">
        <v>0.10312603000549</v>
      </c>
      <c r="Z436" s="17">
        <v>0.20125673856948101</v>
      </c>
      <c r="AA436" s="17">
        <v>0.255874259172928</v>
      </c>
      <c r="AB436" s="17">
        <v>0.174741298289422</v>
      </c>
      <c r="AC436" s="17">
        <v>0.156545197629052</v>
      </c>
      <c r="AD436" s="17">
        <v>4.4010396663337101E-2</v>
      </c>
      <c r="AE436" s="17">
        <v>3.5918760352280303E-2</v>
      </c>
      <c r="AF436" s="17">
        <v>1.9616014690503902E-2</v>
      </c>
      <c r="AG436" s="17"/>
      <c r="AH436" s="17">
        <v>4.5542181056696301E-2</v>
      </c>
      <c r="AI436" s="17">
        <v>0.13773311297354501</v>
      </c>
      <c r="AJ436" s="17">
        <v>8.4208074358140095E-2</v>
      </c>
      <c r="AK436" s="17">
        <v>9.1019122960598706E-2</v>
      </c>
      <c r="AL436" s="17">
        <v>0.11272335153489001</v>
      </c>
      <c r="AM436" s="17">
        <v>9.4560218105805505E-2</v>
      </c>
      <c r="AN436" s="17">
        <v>5.90327721462129E-2</v>
      </c>
      <c r="AO436" s="17"/>
      <c r="AP436" s="17">
        <v>0.101208982506061</v>
      </c>
      <c r="AQ436" s="17">
        <v>5.0279968485081199E-2</v>
      </c>
      <c r="AR436" s="17"/>
      <c r="AS436" s="17">
        <v>0.11031243472414</v>
      </c>
      <c r="AT436" s="17">
        <v>6.3521685580342102E-2</v>
      </c>
      <c r="AU436" s="17">
        <v>0.122219164605798</v>
      </c>
      <c r="AV436" s="17"/>
      <c r="AW436" s="17">
        <v>6.7974363663230494E-2</v>
      </c>
      <c r="AX436" s="17">
        <v>8.3918248317350105E-2</v>
      </c>
      <c r="AY436" s="17"/>
      <c r="AZ436" s="17">
        <v>9.29829838489733E-2</v>
      </c>
      <c r="BA436" s="17">
        <v>7.6163513428930504E-2</v>
      </c>
      <c r="BB436" s="17"/>
      <c r="BC436" s="17">
        <v>0.106867266789508</v>
      </c>
      <c r="BD436" s="17">
        <v>5.3818376710202197E-2</v>
      </c>
      <c r="BE436" s="17"/>
      <c r="BF436" s="17">
        <v>0.102106114493189</v>
      </c>
      <c r="BG436" s="17">
        <v>7.1416450227883302E-2</v>
      </c>
      <c r="BH436" s="17"/>
      <c r="BI436" s="17">
        <v>4.5603408005666701E-2</v>
      </c>
      <c r="BJ436" s="17">
        <v>7.7488953126618298E-2</v>
      </c>
      <c r="BK436" s="17">
        <v>0.106119238401438</v>
      </c>
      <c r="BL436" s="17">
        <v>9.0848616177776204E-2</v>
      </c>
    </row>
    <row r="437" spans="2:64" x14ac:dyDescent="0.25">
      <c r="B437" t="s">
        <v>145</v>
      </c>
      <c r="C437" s="17">
        <v>9.5276081893349907E-2</v>
      </c>
      <c r="D437" s="17">
        <v>9.9510140358195998E-2</v>
      </c>
      <c r="E437" s="17">
        <v>5.97613985311298E-2</v>
      </c>
      <c r="F437" s="17">
        <v>4.4135464791672303E-2</v>
      </c>
      <c r="G437" s="17">
        <v>8.3096264201069095E-2</v>
      </c>
      <c r="H437" s="17">
        <v>9.4591844024677102E-2</v>
      </c>
      <c r="I437" s="17">
        <v>7.3681848139504999E-2</v>
      </c>
      <c r="J437" s="17">
        <v>3.8886573561057097E-2</v>
      </c>
      <c r="K437" s="17">
        <v>3.7555377839648602E-2</v>
      </c>
      <c r="L437" s="17">
        <v>0.152552449345741</v>
      </c>
      <c r="M437" s="17">
        <v>9.8736735899610906E-2</v>
      </c>
      <c r="N437" s="17">
        <v>0.14521868219967099</v>
      </c>
      <c r="O437" s="17">
        <v>7.6006434695941205E-2</v>
      </c>
      <c r="P437" s="17">
        <v>0</v>
      </c>
      <c r="Q437" s="17"/>
      <c r="R437" s="17">
        <v>8.7328726541887596E-3</v>
      </c>
      <c r="S437" s="17">
        <v>0.121824214931536</v>
      </c>
      <c r="T437" s="17">
        <v>0.21400062062522901</v>
      </c>
      <c r="U437" s="17">
        <v>0.10071928709629301</v>
      </c>
      <c r="V437" s="17"/>
      <c r="W437" s="17">
        <v>2.5229585880318501E-2</v>
      </c>
      <c r="X437" s="17">
        <v>4.69514760465864E-2</v>
      </c>
      <c r="Y437" s="17">
        <v>3.8020692518067702E-2</v>
      </c>
      <c r="Z437" s="17">
        <v>0.18593531383348399</v>
      </c>
      <c r="AA437" s="17">
        <v>0.16498695425577101</v>
      </c>
      <c r="AB437" s="17">
        <v>0.145779271810803</v>
      </c>
      <c r="AC437" s="17">
        <v>0.232982354569224</v>
      </c>
      <c r="AD437" s="17">
        <v>0.156456983144109</v>
      </c>
      <c r="AE437" s="17">
        <v>0.14927185831081</v>
      </c>
      <c r="AF437" s="17">
        <v>6.6619798401531594E-2</v>
      </c>
      <c r="AG437" s="17"/>
      <c r="AH437" s="17">
        <v>9.4391073171639903E-2</v>
      </c>
      <c r="AI437" s="17">
        <v>0.12723847719859999</v>
      </c>
      <c r="AJ437" s="17">
        <v>0.11687991690813999</v>
      </c>
      <c r="AK437" s="17">
        <v>8.2950219356414306E-2</v>
      </c>
      <c r="AL437" s="17">
        <v>9.7505327839934097E-2</v>
      </c>
      <c r="AM437" s="17">
        <v>0.140810872610901</v>
      </c>
      <c r="AN437" s="17">
        <v>7.5994460989027193E-2</v>
      </c>
      <c r="AO437" s="17"/>
      <c r="AP437" s="17">
        <v>0.123891987987582</v>
      </c>
      <c r="AQ437" s="17">
        <v>4.8848789032654001E-2</v>
      </c>
      <c r="AR437" s="17"/>
      <c r="AS437" s="17">
        <v>0.13611565130067299</v>
      </c>
      <c r="AT437" s="17">
        <v>9.5837147058935798E-2</v>
      </c>
      <c r="AU437" s="17">
        <v>0.13614232828516001</v>
      </c>
      <c r="AV437" s="17"/>
      <c r="AW437" s="17">
        <v>0.11569062509122501</v>
      </c>
      <c r="AX437" s="17">
        <v>9.2128629933525094E-2</v>
      </c>
      <c r="AY437" s="17"/>
      <c r="AZ437" s="17">
        <v>8.2956272822075003E-2</v>
      </c>
      <c r="BA437" s="17">
        <v>0.101466415439509</v>
      </c>
      <c r="BB437" s="17"/>
      <c r="BC437" s="17">
        <v>9.0395533962060598E-2</v>
      </c>
      <c r="BD437" s="17">
        <v>0.10071928709629301</v>
      </c>
      <c r="BE437" s="17"/>
      <c r="BF437" s="17">
        <v>9.8833837581639494E-2</v>
      </c>
      <c r="BG437" s="17">
        <v>9.3459880541571005E-2</v>
      </c>
      <c r="BH437" s="17"/>
      <c r="BI437" s="17">
        <v>4.0446433701650297E-2</v>
      </c>
      <c r="BJ437" s="17">
        <v>9.36323167445402E-2</v>
      </c>
      <c r="BK437" s="17">
        <v>0.12628257280787</v>
      </c>
      <c r="BL437" s="17">
        <v>0.120266538551264</v>
      </c>
    </row>
    <row r="438" spans="2:64" x14ac:dyDescent="0.25">
      <c r="B438" t="s">
        <v>146</v>
      </c>
      <c r="C438" s="17">
        <v>6.0971011243847802E-2</v>
      </c>
      <c r="D438" s="17">
        <v>7.5083632637221398E-2</v>
      </c>
      <c r="E438" s="17">
        <v>2.98806992655649E-2</v>
      </c>
      <c r="F438" s="17">
        <v>7.03704976706781E-2</v>
      </c>
      <c r="G438" s="17">
        <v>9.2938090347454094E-2</v>
      </c>
      <c r="H438" s="17">
        <v>6.5596199503080405E-2</v>
      </c>
      <c r="I438" s="17">
        <v>5.8016557223734E-2</v>
      </c>
      <c r="J438" s="17">
        <v>4.5594980989491801E-2</v>
      </c>
      <c r="K438" s="17">
        <v>5.98790709752553E-2</v>
      </c>
      <c r="L438" s="17">
        <v>4.1924140231864603E-2</v>
      </c>
      <c r="M438" s="17">
        <v>4.0747519909555399E-2</v>
      </c>
      <c r="N438" s="17">
        <v>7.1226703012655698E-2</v>
      </c>
      <c r="O438" s="17">
        <v>5.2533644691072301E-2</v>
      </c>
      <c r="P438" s="17">
        <v>0</v>
      </c>
      <c r="Q438" s="17"/>
      <c r="R438" s="17">
        <v>0</v>
      </c>
      <c r="S438" s="17">
        <v>1.7860031822299099E-2</v>
      </c>
      <c r="T438" s="17">
        <v>0.108778895206094</v>
      </c>
      <c r="U438" s="17">
        <v>9.4096807138017893E-2</v>
      </c>
      <c r="V438" s="17"/>
      <c r="W438" s="17">
        <v>4.3836016324570598E-3</v>
      </c>
      <c r="X438" s="17">
        <v>0</v>
      </c>
      <c r="Y438" s="17">
        <v>1.45347227776322E-2</v>
      </c>
      <c r="Z438" s="17">
        <v>5.3995532051735698E-2</v>
      </c>
      <c r="AA438" s="17">
        <v>5.5511633431004702E-2</v>
      </c>
      <c r="AB438" s="17">
        <v>0.14431637907088499</v>
      </c>
      <c r="AC438" s="17">
        <v>0.12841658700099601</v>
      </c>
      <c r="AD438" s="17">
        <v>9.7694162314196795E-2</v>
      </c>
      <c r="AE438" s="17">
        <v>0.124551578565278</v>
      </c>
      <c r="AF438" s="17">
        <v>8.4468341200418295E-2</v>
      </c>
      <c r="AG438" s="17"/>
      <c r="AH438" s="17">
        <v>2.91075717317416E-2</v>
      </c>
      <c r="AI438" s="17">
        <v>5.7862023338149597E-2</v>
      </c>
      <c r="AJ438" s="17">
        <v>0.105163058732968</v>
      </c>
      <c r="AK438" s="17">
        <v>3.1940395979391398E-2</v>
      </c>
      <c r="AL438" s="17">
        <v>0.10730365384377399</v>
      </c>
      <c r="AM438" s="17">
        <v>7.8936844805703801E-2</v>
      </c>
      <c r="AN438" s="17">
        <v>6.13332500832608E-2</v>
      </c>
      <c r="AO438" s="17"/>
      <c r="AP438" s="17">
        <v>8.3535290989298905E-2</v>
      </c>
      <c r="AQ438" s="17">
        <v>2.4362056053577202E-2</v>
      </c>
      <c r="AR438" s="17"/>
      <c r="AS438" s="17">
        <v>9.4012719179192503E-2</v>
      </c>
      <c r="AT438" s="17">
        <v>6.7562840168933894E-2</v>
      </c>
      <c r="AU438" s="17">
        <v>8.8852418595251795E-2</v>
      </c>
      <c r="AV438" s="17"/>
      <c r="AW438" s="17">
        <v>9.2891427983558594E-2</v>
      </c>
      <c r="AX438" s="17">
        <v>5.6049618820220901E-2</v>
      </c>
      <c r="AY438" s="17"/>
      <c r="AZ438" s="17">
        <v>4.6858135420402798E-2</v>
      </c>
      <c r="BA438" s="17">
        <v>6.8062306907377801E-2</v>
      </c>
      <c r="BB438" s="17"/>
      <c r="BC438" s="17">
        <v>3.1269387183048197E-2</v>
      </c>
      <c r="BD438" s="17">
        <v>9.4096807138017893E-2</v>
      </c>
      <c r="BE438" s="17"/>
      <c r="BF438" s="17">
        <v>8.4940690482978407E-2</v>
      </c>
      <c r="BG438" s="17">
        <v>4.8734711832084797E-2</v>
      </c>
      <c r="BH438" s="17"/>
      <c r="BI438" s="17">
        <v>1.1111212947902301E-2</v>
      </c>
      <c r="BJ438" s="17">
        <v>4.9535947269912797E-2</v>
      </c>
      <c r="BK438" s="17">
        <v>9.4832668429339601E-2</v>
      </c>
      <c r="BL438" s="17">
        <v>9.1223782117426905E-2</v>
      </c>
    </row>
    <row r="439" spans="2:64" x14ac:dyDescent="0.25">
      <c r="B439" t="s">
        <v>147</v>
      </c>
      <c r="C439" s="17">
        <v>6.5816691357506202E-2</v>
      </c>
      <c r="D439" s="17">
        <v>0.107531504476557</v>
      </c>
      <c r="E439" s="17">
        <v>5.97613985311298E-2</v>
      </c>
      <c r="F439" s="17">
        <v>7.9505087190936796E-2</v>
      </c>
      <c r="G439" s="17">
        <v>0</v>
      </c>
      <c r="H439" s="17">
        <v>6.5596199503080405E-2</v>
      </c>
      <c r="I439" s="17">
        <v>8.6734086092211005E-2</v>
      </c>
      <c r="J439" s="17">
        <v>1.6048043475982599E-2</v>
      </c>
      <c r="K439" s="17">
        <v>0</v>
      </c>
      <c r="L439" s="17">
        <v>5.28386018594083E-2</v>
      </c>
      <c r="M439" s="17">
        <v>7.9929007881972006E-2</v>
      </c>
      <c r="N439" s="17">
        <v>5.2581578978835697E-2</v>
      </c>
      <c r="O439" s="17">
        <v>3.8747806248271198E-2</v>
      </c>
      <c r="P439" s="17">
        <v>0.35196951786603697</v>
      </c>
      <c r="Q439" s="17"/>
      <c r="R439" s="17">
        <v>9.2844958404459197E-3</v>
      </c>
      <c r="S439" s="17">
        <v>4.2472678366166298E-2</v>
      </c>
      <c r="T439" s="17">
        <v>5.8827449996820602E-2</v>
      </c>
      <c r="U439" s="17">
        <v>0.105008463879536</v>
      </c>
      <c r="V439" s="17"/>
      <c r="W439" s="17">
        <v>5.6452209284854598E-3</v>
      </c>
      <c r="X439" s="17">
        <v>0</v>
      </c>
      <c r="Y439" s="17">
        <v>3.1611074687414399E-2</v>
      </c>
      <c r="Z439" s="17">
        <v>4.5816627182384398E-2</v>
      </c>
      <c r="AA439" s="17">
        <v>6.9468050286288593E-2</v>
      </c>
      <c r="AB439" s="17">
        <v>0.100792323332766</v>
      </c>
      <c r="AC439" s="17">
        <v>8.17882478604606E-2</v>
      </c>
      <c r="AD439" s="17">
        <v>0.24012897701994901</v>
      </c>
      <c r="AE439" s="17">
        <v>0.13178062603784099</v>
      </c>
      <c r="AF439" s="17">
        <v>7.8830639438455294E-2</v>
      </c>
      <c r="AG439" s="17"/>
      <c r="AH439" s="17">
        <v>3.34539116567052E-2</v>
      </c>
      <c r="AI439" s="17">
        <v>3.9272842706010398E-2</v>
      </c>
      <c r="AJ439" s="17">
        <v>9.5706887938229401E-2</v>
      </c>
      <c r="AK439" s="17">
        <v>4.0948578066641803E-2</v>
      </c>
      <c r="AL439" s="17">
        <v>8.5920600060202607E-2</v>
      </c>
      <c r="AM439" s="17">
        <v>0.11875716606419801</v>
      </c>
      <c r="AN439" s="17">
        <v>6.1286163991038499E-2</v>
      </c>
      <c r="AO439" s="17"/>
      <c r="AP439" s="17">
        <v>9.5919037733704998E-2</v>
      </c>
      <c r="AQ439" s="17">
        <v>1.6977753796008101E-2</v>
      </c>
      <c r="AR439" s="17"/>
      <c r="AS439" s="17">
        <v>0.13200074140324999</v>
      </c>
      <c r="AT439" s="17">
        <v>0.12521341104174699</v>
      </c>
      <c r="AU439" s="17">
        <v>6.6091057340868301E-2</v>
      </c>
      <c r="AV439" s="17"/>
      <c r="AW439" s="17">
        <v>0.15898333242023199</v>
      </c>
      <c r="AX439" s="17">
        <v>5.1452543006947397E-2</v>
      </c>
      <c r="AY439" s="17"/>
      <c r="AZ439" s="17">
        <v>5.9349491175843497E-2</v>
      </c>
      <c r="BA439" s="17">
        <v>6.9066264950949099E-2</v>
      </c>
      <c r="BB439" s="17"/>
      <c r="BC439" s="17">
        <v>3.0676123038947699E-2</v>
      </c>
      <c r="BD439" s="17">
        <v>0.105008463879536</v>
      </c>
      <c r="BE439" s="17"/>
      <c r="BF439" s="17">
        <v>0.10463406722015101</v>
      </c>
      <c r="BG439" s="17">
        <v>4.6000780235138698E-2</v>
      </c>
      <c r="BH439" s="17"/>
      <c r="BI439" s="17">
        <v>8.1210643297718304E-3</v>
      </c>
      <c r="BJ439" s="17">
        <v>4.6109470080081899E-2</v>
      </c>
      <c r="BK439" s="17">
        <v>8.5146421403423503E-2</v>
      </c>
      <c r="BL439" s="17">
        <v>0.16163386225673901</v>
      </c>
    </row>
    <row r="440" spans="2:64" x14ac:dyDescent="0.25">
      <c r="B440" t="s">
        <v>148</v>
      </c>
      <c r="C440" s="17">
        <v>4.0722855388575903E-2</v>
      </c>
      <c r="D440" s="17">
        <v>5.3854306572182403E-2</v>
      </c>
      <c r="E440" s="17">
        <v>5.97613985311298E-2</v>
      </c>
      <c r="F440" s="17">
        <v>0</v>
      </c>
      <c r="G440" s="17">
        <v>3.0979363449151399E-2</v>
      </c>
      <c r="H440" s="17">
        <v>3.8441820541052801E-2</v>
      </c>
      <c r="I440" s="17">
        <v>6.1952918637293498E-2</v>
      </c>
      <c r="J440" s="17">
        <v>4.8144130427947698E-2</v>
      </c>
      <c r="K440" s="17">
        <v>2.2323693135606702E-2</v>
      </c>
      <c r="L440" s="17">
        <v>5.4572308137718198E-2</v>
      </c>
      <c r="M440" s="17">
        <v>0</v>
      </c>
      <c r="N440" s="17">
        <v>5.7456567440692399E-2</v>
      </c>
      <c r="O440" s="17">
        <v>1.9373903124135599E-2</v>
      </c>
      <c r="P440" s="17">
        <v>0</v>
      </c>
      <c r="Q440" s="17"/>
      <c r="R440" s="17">
        <v>0</v>
      </c>
      <c r="S440" s="17">
        <v>6.9972279181047901E-3</v>
      </c>
      <c r="T440" s="17">
        <v>2.44002811904292E-2</v>
      </c>
      <c r="U440" s="17">
        <v>7.7365776026878996E-2</v>
      </c>
      <c r="V440" s="17"/>
      <c r="W440" s="17">
        <v>0</v>
      </c>
      <c r="X440" s="17">
        <v>0</v>
      </c>
      <c r="Y440" s="17">
        <v>0</v>
      </c>
      <c r="Z440" s="17">
        <v>0</v>
      </c>
      <c r="AA440" s="17">
        <v>3.5239424895131301E-2</v>
      </c>
      <c r="AB440" s="17">
        <v>1.6311412486618999E-2</v>
      </c>
      <c r="AC440" s="17">
        <v>6.6917952300089498E-2</v>
      </c>
      <c r="AD440" s="17">
        <v>5.5267477532904001E-2</v>
      </c>
      <c r="AE440" s="17">
        <v>0.14467485543577999</v>
      </c>
      <c r="AF440" s="17">
        <v>8.74683622483476E-2</v>
      </c>
      <c r="AG440" s="17"/>
      <c r="AH440" s="17">
        <v>8.6843980909913805E-3</v>
      </c>
      <c r="AI440" s="17">
        <v>0</v>
      </c>
      <c r="AJ440" s="17">
        <v>3.7325702071599902E-2</v>
      </c>
      <c r="AK440" s="17">
        <v>4.4682545054097397E-3</v>
      </c>
      <c r="AL440" s="17">
        <v>0.107243041781767</v>
      </c>
      <c r="AM440" s="17">
        <v>5.23214787441212E-2</v>
      </c>
      <c r="AN440" s="17">
        <v>6.5609674090613093E-2</v>
      </c>
      <c r="AO440" s="17"/>
      <c r="AP440" s="17">
        <v>5.80579268392242E-2</v>
      </c>
      <c r="AQ440" s="17">
        <v>1.2597922480630601E-2</v>
      </c>
      <c r="AR440" s="17"/>
      <c r="AS440" s="17">
        <v>4.1368399291446097E-2</v>
      </c>
      <c r="AT440" s="17">
        <v>9.8364381490256197E-2</v>
      </c>
      <c r="AU440" s="17">
        <v>5.3703410219585003E-2</v>
      </c>
      <c r="AV440" s="17"/>
      <c r="AW440" s="17">
        <v>8.1336861455791304E-2</v>
      </c>
      <c r="AX440" s="17">
        <v>3.4461111897499501E-2</v>
      </c>
      <c r="AY440" s="17"/>
      <c r="AZ440" s="17">
        <v>1.8794484086370401E-2</v>
      </c>
      <c r="BA440" s="17">
        <v>5.1741202483027098E-2</v>
      </c>
      <c r="BB440" s="17"/>
      <c r="BC440" s="17">
        <v>7.8676673422071498E-3</v>
      </c>
      <c r="BD440" s="17">
        <v>7.7365776026878996E-2</v>
      </c>
      <c r="BE440" s="17"/>
      <c r="BF440" s="17">
        <v>5.8894869787423497E-2</v>
      </c>
      <c r="BG440" s="17">
        <v>3.14462102202848E-2</v>
      </c>
      <c r="BH440" s="17"/>
      <c r="BI440" s="17">
        <v>4.2003549551393998E-3</v>
      </c>
      <c r="BJ440" s="17">
        <v>2.30742911223232E-2</v>
      </c>
      <c r="BK440" s="17">
        <v>6.7363142570130194E-2</v>
      </c>
      <c r="BL440" s="17">
        <v>7.8700437108555205E-2</v>
      </c>
    </row>
    <row r="441" spans="2:64" x14ac:dyDescent="0.25">
      <c r="B441" t="s">
        <v>149</v>
      </c>
      <c r="C441" s="17">
        <v>2.78022997933359E-2</v>
      </c>
      <c r="D441" s="17">
        <v>2.2977241830956702E-2</v>
      </c>
      <c r="E441" s="17">
        <v>8.96420977966947E-2</v>
      </c>
      <c r="F441" s="17">
        <v>5.2470065758011601E-2</v>
      </c>
      <c r="G441" s="17">
        <v>0</v>
      </c>
      <c r="H441" s="17">
        <v>0</v>
      </c>
      <c r="I441" s="17">
        <v>6.1952918637293498E-2</v>
      </c>
      <c r="J441" s="17">
        <v>0</v>
      </c>
      <c r="K441" s="17">
        <v>2.2323693135606702E-2</v>
      </c>
      <c r="L441" s="17">
        <v>3.7361674061508199E-2</v>
      </c>
      <c r="M441" s="17">
        <v>3.9129386246542802E-2</v>
      </c>
      <c r="N441" s="17">
        <v>7.4790740741914399E-3</v>
      </c>
      <c r="O441" s="17">
        <v>3.8747806248271198E-2</v>
      </c>
      <c r="P441" s="17">
        <v>0</v>
      </c>
      <c r="Q441" s="17"/>
      <c r="R441" s="17">
        <v>0</v>
      </c>
      <c r="S441" s="17">
        <v>1.73559642489244E-2</v>
      </c>
      <c r="T441" s="17">
        <v>1.2006688580672199E-2</v>
      </c>
      <c r="U441" s="17">
        <v>5.0063714343440799E-2</v>
      </c>
      <c r="V441" s="17"/>
      <c r="W441" s="17">
        <v>0</v>
      </c>
      <c r="X441" s="17">
        <v>0</v>
      </c>
      <c r="Y441" s="17">
        <v>0</v>
      </c>
      <c r="Z441" s="17">
        <v>0</v>
      </c>
      <c r="AA441" s="17">
        <v>1.7952329703825001E-2</v>
      </c>
      <c r="AB441" s="17">
        <v>5.2488964130667899E-2</v>
      </c>
      <c r="AC441" s="17">
        <v>5.0667500217500702E-2</v>
      </c>
      <c r="AD441" s="17">
        <v>8.5270349326693307E-2</v>
      </c>
      <c r="AE441" s="17">
        <v>5.2029512546525297E-2</v>
      </c>
      <c r="AF441" s="17">
        <v>4.98420341067905E-2</v>
      </c>
      <c r="AG441" s="17"/>
      <c r="AH441" s="17">
        <v>7.1209844000966497E-3</v>
      </c>
      <c r="AI441" s="17">
        <v>0</v>
      </c>
      <c r="AJ441" s="17">
        <v>4.9711519657677998E-2</v>
      </c>
      <c r="AK441" s="17">
        <v>9.0705493482395993E-3</v>
      </c>
      <c r="AL441" s="17">
        <v>3.9256477154698703E-2</v>
      </c>
      <c r="AM441" s="17">
        <v>6.4259834376924202E-2</v>
      </c>
      <c r="AN441" s="17">
        <v>1.67789541661802E-2</v>
      </c>
      <c r="AO441" s="17"/>
      <c r="AP441" s="17">
        <v>4.1259426527264199E-2</v>
      </c>
      <c r="AQ441" s="17">
        <v>5.9690591514983604E-3</v>
      </c>
      <c r="AR441" s="17"/>
      <c r="AS441" s="17">
        <v>5.8708675174650601E-2</v>
      </c>
      <c r="AT441" s="17">
        <v>5.6644354553951802E-2</v>
      </c>
      <c r="AU441" s="17">
        <v>2.5813651975091299E-2</v>
      </c>
      <c r="AV441" s="17"/>
      <c r="AW441" s="17">
        <v>5.7936690263068399E-2</v>
      </c>
      <c r="AX441" s="17">
        <v>2.3156271448603799E-2</v>
      </c>
      <c r="AY441" s="17"/>
      <c r="AZ441" s="17">
        <v>2.0359412783956699E-2</v>
      </c>
      <c r="BA441" s="17">
        <v>3.15421266744082E-2</v>
      </c>
      <c r="BB441" s="17"/>
      <c r="BC441" s="17">
        <v>7.8420196496913099E-3</v>
      </c>
      <c r="BD441" s="17">
        <v>5.0063714343440799E-2</v>
      </c>
      <c r="BE441" s="17"/>
      <c r="BF441" s="17">
        <v>3.0849504458657799E-2</v>
      </c>
      <c r="BG441" s="17">
        <v>2.6246730013623099E-2</v>
      </c>
      <c r="BH441" s="17"/>
      <c r="BI441" s="17">
        <v>1.46262366538225E-2</v>
      </c>
      <c r="BJ441" s="17">
        <v>1.6793000817136E-2</v>
      </c>
      <c r="BK441" s="17">
        <v>3.95583367441611E-2</v>
      </c>
      <c r="BL441" s="17">
        <v>4.7034531623529802E-2</v>
      </c>
    </row>
    <row r="442" spans="2:64" x14ac:dyDescent="0.25">
      <c r="B442" t="s">
        <v>150</v>
      </c>
      <c r="C442" s="17">
        <v>2.9357239898755799E-2</v>
      </c>
      <c r="D442" s="17">
        <v>6.5440861910713799E-2</v>
      </c>
      <c r="E442" s="17">
        <v>0</v>
      </c>
      <c r="F442" s="17">
        <v>0</v>
      </c>
      <c r="G442" s="17">
        <v>0</v>
      </c>
      <c r="H442" s="17">
        <v>2.2460009393449699E-2</v>
      </c>
      <c r="I442" s="17">
        <v>3.7171751182376103E-2</v>
      </c>
      <c r="J442" s="17">
        <v>0</v>
      </c>
      <c r="K442" s="17">
        <v>0</v>
      </c>
      <c r="L442" s="17">
        <v>9.1807553492337397E-3</v>
      </c>
      <c r="M442" s="17">
        <v>1.01868799773889E-2</v>
      </c>
      <c r="N442" s="17">
        <v>3.73953703709572E-2</v>
      </c>
      <c r="O442" s="17">
        <v>2.90608546862034E-2</v>
      </c>
      <c r="P442" s="17">
        <v>0</v>
      </c>
      <c r="Q442" s="17"/>
      <c r="R442" s="17">
        <v>0</v>
      </c>
      <c r="S442" s="17">
        <v>0</v>
      </c>
      <c r="T442" s="17">
        <v>1.2167956915406E-2</v>
      </c>
      <c r="U442" s="17">
        <v>5.8833810335184498E-2</v>
      </c>
      <c r="V442" s="17"/>
      <c r="W442" s="17">
        <v>0</v>
      </c>
      <c r="X442" s="17">
        <v>0</v>
      </c>
      <c r="Y442" s="17">
        <v>1.7076351909782302E-2</v>
      </c>
      <c r="Z442" s="17">
        <v>1.0479823694402301E-2</v>
      </c>
      <c r="AA442" s="17">
        <v>1.1791053204789501E-2</v>
      </c>
      <c r="AB442" s="17">
        <v>3.1072155530852599E-2</v>
      </c>
      <c r="AC442" s="17">
        <v>4.4864533960581397E-2</v>
      </c>
      <c r="AD442" s="17">
        <v>3.6717665046242798E-2</v>
      </c>
      <c r="AE442" s="17">
        <v>7.1093494074930305E-2</v>
      </c>
      <c r="AF442" s="17">
        <v>6.6851801491949997E-2</v>
      </c>
      <c r="AG442" s="17"/>
      <c r="AH442" s="17">
        <v>0</v>
      </c>
      <c r="AI442" s="17">
        <v>1.8564510689365699E-2</v>
      </c>
      <c r="AJ442" s="17">
        <v>3.2147454328426299E-2</v>
      </c>
      <c r="AK442" s="17">
        <v>1.7397308268046099E-2</v>
      </c>
      <c r="AL442" s="17">
        <v>1.94526866493967E-2</v>
      </c>
      <c r="AM442" s="17">
        <v>5.7069839615156603E-2</v>
      </c>
      <c r="AN442" s="17">
        <v>7.2454235875483095E-2</v>
      </c>
      <c r="AO442" s="17"/>
      <c r="AP442" s="17">
        <v>4.14203787694171E-2</v>
      </c>
      <c r="AQ442" s="17">
        <v>9.7856464177328607E-3</v>
      </c>
      <c r="AR442" s="17"/>
      <c r="AS442" s="17">
        <v>3.8759859832556899E-2</v>
      </c>
      <c r="AT442" s="17">
        <v>9.75336919529564E-2</v>
      </c>
      <c r="AU442" s="17">
        <v>1.8869156054905401E-2</v>
      </c>
      <c r="AV442" s="17"/>
      <c r="AW442" s="17">
        <v>9.3344932934223607E-2</v>
      </c>
      <c r="AX442" s="17">
        <v>1.9491812693403901E-2</v>
      </c>
      <c r="AY442" s="17"/>
      <c r="AZ442" s="17">
        <v>1.51815664868805E-2</v>
      </c>
      <c r="BA442" s="17">
        <v>3.6480089461865699E-2</v>
      </c>
      <c r="BB442" s="17"/>
      <c r="BC442" s="17">
        <v>2.9276254526147002E-3</v>
      </c>
      <c r="BD442" s="17">
        <v>5.8833810335184498E-2</v>
      </c>
      <c r="BE442" s="17"/>
      <c r="BF442" s="17">
        <v>4.2987230866347703E-2</v>
      </c>
      <c r="BG442" s="17">
        <v>2.2399255655612099E-2</v>
      </c>
      <c r="BH442" s="17"/>
      <c r="BI442" s="17">
        <v>3.7799342762239998E-3</v>
      </c>
      <c r="BJ442" s="17">
        <v>1.4313935853305501E-2</v>
      </c>
      <c r="BK442" s="17">
        <v>3.5417932100610401E-2</v>
      </c>
      <c r="BL442" s="17">
        <v>7.7868496550677999E-2</v>
      </c>
    </row>
    <row r="443" spans="2:64" x14ac:dyDescent="0.25">
      <c r="B443" t="s">
        <v>151</v>
      </c>
      <c r="C443" s="17">
        <v>2.29117261289291E-2</v>
      </c>
      <c r="D443" s="17">
        <v>2.9343777999712502E-2</v>
      </c>
      <c r="E443" s="17">
        <v>0</v>
      </c>
      <c r="F443" s="17">
        <v>0</v>
      </c>
      <c r="G443" s="17">
        <v>6.1958726898302799E-2</v>
      </c>
      <c r="H443" s="17">
        <v>4.4920018786899399E-2</v>
      </c>
      <c r="I443" s="17">
        <v>4.9562334909834797E-2</v>
      </c>
      <c r="J443" s="17">
        <v>0</v>
      </c>
      <c r="K443" s="17">
        <v>0</v>
      </c>
      <c r="L443" s="17">
        <v>0</v>
      </c>
      <c r="M443" s="17">
        <v>2.03737599547777E-2</v>
      </c>
      <c r="N443" s="17">
        <v>2.2437222222574299E-2</v>
      </c>
      <c r="O443" s="17">
        <v>1.9373903124135599E-2</v>
      </c>
      <c r="P443" s="17">
        <v>0</v>
      </c>
      <c r="Q443" s="17"/>
      <c r="R443" s="17">
        <v>0</v>
      </c>
      <c r="S443" s="17">
        <v>0</v>
      </c>
      <c r="T443" s="17">
        <v>0</v>
      </c>
      <c r="U443" s="17">
        <v>4.8464846112415902E-2</v>
      </c>
      <c r="V443" s="17"/>
      <c r="W443" s="17">
        <v>0</v>
      </c>
      <c r="X443" s="17">
        <v>0</v>
      </c>
      <c r="Y443" s="17">
        <v>0</v>
      </c>
      <c r="Z443" s="17">
        <v>0</v>
      </c>
      <c r="AA443" s="17">
        <v>0</v>
      </c>
      <c r="AB443" s="17">
        <v>0</v>
      </c>
      <c r="AC443" s="17">
        <v>0</v>
      </c>
      <c r="AD443" s="17">
        <v>3.1833505225804498E-2</v>
      </c>
      <c r="AE443" s="17">
        <v>7.0748993410546093E-2</v>
      </c>
      <c r="AF443" s="17">
        <v>7.1008259829568807E-2</v>
      </c>
      <c r="AG443" s="17"/>
      <c r="AH443" s="17">
        <v>0</v>
      </c>
      <c r="AI443" s="17">
        <v>0</v>
      </c>
      <c r="AJ443" s="17">
        <v>2.18251618106362E-2</v>
      </c>
      <c r="AK443" s="17">
        <v>0</v>
      </c>
      <c r="AL443" s="17">
        <v>3.5740537420364399E-2</v>
      </c>
      <c r="AM443" s="17">
        <v>3.5563795688064101E-2</v>
      </c>
      <c r="AN443" s="17">
        <v>8.0047876110385496E-2</v>
      </c>
      <c r="AO443" s="17"/>
      <c r="AP443" s="17">
        <v>3.35606960184806E-2</v>
      </c>
      <c r="AQ443" s="17">
        <v>5.6345222515164902E-3</v>
      </c>
      <c r="AR443" s="17"/>
      <c r="AS443" s="17">
        <v>2.93924769534777E-2</v>
      </c>
      <c r="AT443" s="17">
        <v>8.4801139605226797E-2</v>
      </c>
      <c r="AU443" s="17">
        <v>1.37387735031796E-2</v>
      </c>
      <c r="AV443" s="17"/>
      <c r="AW443" s="17">
        <v>6.5292157206030502E-2</v>
      </c>
      <c r="AX443" s="17">
        <v>1.63776406214108E-2</v>
      </c>
      <c r="AY443" s="17"/>
      <c r="AZ443" s="17">
        <v>8.6368686960351607E-3</v>
      </c>
      <c r="BA443" s="17">
        <v>3.00844126796905E-2</v>
      </c>
      <c r="BB443" s="17"/>
      <c r="BC443" s="17">
        <v>0</v>
      </c>
      <c r="BD443" s="17">
        <v>4.8464846112415902E-2</v>
      </c>
      <c r="BE443" s="17"/>
      <c r="BF443" s="17">
        <v>3.1285687720833198E-2</v>
      </c>
      <c r="BG443" s="17">
        <v>1.8636896237427401E-2</v>
      </c>
      <c r="BH443" s="17"/>
      <c r="BI443" s="17">
        <v>5.5636902700192999E-3</v>
      </c>
      <c r="BJ443" s="17">
        <v>5.3293723079298801E-3</v>
      </c>
      <c r="BK443" s="17">
        <v>3.6408850668648497E-2</v>
      </c>
      <c r="BL443" s="17">
        <v>5.9200412690301601E-2</v>
      </c>
    </row>
    <row r="444" spans="2:64" x14ac:dyDescent="0.25">
      <c r="B444" t="s">
        <v>152</v>
      </c>
      <c r="C444" s="17">
        <v>1.1755783347314501E-2</v>
      </c>
      <c r="D444" s="17">
        <v>1.8339861249820299E-2</v>
      </c>
      <c r="E444" s="17">
        <v>0</v>
      </c>
      <c r="F444" s="17">
        <v>2.6235032879005801E-2</v>
      </c>
      <c r="G444" s="17">
        <v>0</v>
      </c>
      <c r="H444" s="17">
        <v>1.1230004696724799E-2</v>
      </c>
      <c r="I444" s="17">
        <v>1.2390583727458699E-2</v>
      </c>
      <c r="J444" s="17">
        <v>1.6048043475982599E-2</v>
      </c>
      <c r="K444" s="17">
        <v>0</v>
      </c>
      <c r="L444" s="17">
        <v>0</v>
      </c>
      <c r="M444" s="17">
        <v>1.01868799773889E-2</v>
      </c>
      <c r="N444" s="17">
        <v>0</v>
      </c>
      <c r="O444" s="17">
        <v>2.90608546862034E-2</v>
      </c>
      <c r="P444" s="17">
        <v>0</v>
      </c>
      <c r="Q444" s="17"/>
      <c r="R444" s="17">
        <v>0</v>
      </c>
      <c r="S444" s="17">
        <v>0</v>
      </c>
      <c r="T444" s="17">
        <v>0</v>
      </c>
      <c r="U444" s="17">
        <v>2.48668401347171E-2</v>
      </c>
      <c r="V444" s="17"/>
      <c r="W444" s="17">
        <v>0</v>
      </c>
      <c r="X444" s="17">
        <v>0</v>
      </c>
      <c r="Y444" s="17">
        <v>0</v>
      </c>
      <c r="Z444" s="17">
        <v>0</v>
      </c>
      <c r="AA444" s="17">
        <v>0</v>
      </c>
      <c r="AB444" s="17">
        <v>0</v>
      </c>
      <c r="AC444" s="17">
        <v>0</v>
      </c>
      <c r="AD444" s="17">
        <v>0</v>
      </c>
      <c r="AE444" s="17">
        <v>0</v>
      </c>
      <c r="AF444" s="17">
        <v>5.3162763052626003E-2</v>
      </c>
      <c r="AG444" s="17"/>
      <c r="AH444" s="17">
        <v>0</v>
      </c>
      <c r="AI444" s="17">
        <v>0</v>
      </c>
      <c r="AJ444" s="17">
        <v>1.0045917503900799E-2</v>
      </c>
      <c r="AK444" s="17">
        <v>0</v>
      </c>
      <c r="AL444" s="17">
        <v>2.7118875192581299E-2</v>
      </c>
      <c r="AM444" s="17">
        <v>4.2360849356540596E-3</v>
      </c>
      <c r="AN444" s="17">
        <v>5.0574158518560099E-2</v>
      </c>
      <c r="AO444" s="17"/>
      <c r="AP444" s="17">
        <v>1.90015728733215E-2</v>
      </c>
      <c r="AQ444" s="17">
        <v>0</v>
      </c>
      <c r="AR444" s="17"/>
      <c r="AS444" s="17">
        <v>1.44141061664587E-2</v>
      </c>
      <c r="AT444" s="17">
        <v>5.4637777215462403E-2</v>
      </c>
      <c r="AU444" s="17">
        <v>5.9484145356389099E-3</v>
      </c>
      <c r="AV444" s="17"/>
      <c r="AW444" s="17">
        <v>3.2931128865004697E-2</v>
      </c>
      <c r="AX444" s="17">
        <v>8.4910332079845101E-3</v>
      </c>
      <c r="AY444" s="17"/>
      <c r="AZ444" s="17">
        <v>2.5990692180772202E-3</v>
      </c>
      <c r="BA444" s="17">
        <v>1.63567568136136E-2</v>
      </c>
      <c r="BB444" s="17"/>
      <c r="BC444" s="17">
        <v>0</v>
      </c>
      <c r="BD444" s="17">
        <v>2.48668401347171E-2</v>
      </c>
      <c r="BE444" s="17"/>
      <c r="BF444" s="17">
        <v>2.7305860609774499E-2</v>
      </c>
      <c r="BG444" s="17">
        <v>3.8176128210739E-3</v>
      </c>
      <c r="BH444" s="17"/>
      <c r="BI444" s="17">
        <v>4.4321257153223503E-3</v>
      </c>
      <c r="BJ444" s="17">
        <v>0</v>
      </c>
      <c r="BK444" s="17">
        <v>1.6888448911211999E-2</v>
      </c>
      <c r="BL444" s="17">
        <v>3.79539549958769E-2</v>
      </c>
    </row>
    <row r="445" spans="2:64" x14ac:dyDescent="0.25">
      <c r="B445" t="s">
        <v>153</v>
      </c>
      <c r="C445" s="17">
        <v>4.4637075133511402E-2</v>
      </c>
      <c r="D445" s="17">
        <v>0.11737511199885001</v>
      </c>
      <c r="E445" s="17">
        <v>0</v>
      </c>
      <c r="F445" s="17">
        <v>0</v>
      </c>
      <c r="G445" s="17">
        <v>0</v>
      </c>
      <c r="H445" s="17">
        <v>2.2460009393449699E-2</v>
      </c>
      <c r="I445" s="17">
        <v>2.4781167454917399E-2</v>
      </c>
      <c r="J445" s="17">
        <v>0</v>
      </c>
      <c r="K445" s="17">
        <v>0</v>
      </c>
      <c r="L445" s="17">
        <v>1.0914461627543601E-2</v>
      </c>
      <c r="M445" s="17">
        <v>1.01868799773889E-2</v>
      </c>
      <c r="N445" s="17">
        <v>6.7311666667722994E-2</v>
      </c>
      <c r="O445" s="17">
        <v>2.7522132089162099E-2</v>
      </c>
      <c r="P445" s="17">
        <v>0</v>
      </c>
      <c r="Q445" s="17"/>
      <c r="R445" s="17">
        <v>0</v>
      </c>
      <c r="S445" s="17">
        <v>0</v>
      </c>
      <c r="T445" s="17">
        <v>6.7578897436141603E-3</v>
      </c>
      <c r="U445" s="17">
        <v>9.2606759564146393E-2</v>
      </c>
      <c r="V445" s="17"/>
      <c r="W445" s="17">
        <v>0</v>
      </c>
      <c r="X445" s="17">
        <v>0</v>
      </c>
      <c r="Y445" s="17">
        <v>0</v>
      </c>
      <c r="Z445" s="17">
        <v>0</v>
      </c>
      <c r="AA445" s="17">
        <v>0</v>
      </c>
      <c r="AB445" s="17">
        <v>0</v>
      </c>
      <c r="AC445" s="17">
        <v>1.26711327679816E-2</v>
      </c>
      <c r="AD445" s="17">
        <v>0</v>
      </c>
      <c r="AE445" s="17">
        <v>0</v>
      </c>
      <c r="AF445" s="17">
        <v>0.19851494411108001</v>
      </c>
      <c r="AG445" s="17"/>
      <c r="AH445" s="17">
        <v>7.8151619001502002E-3</v>
      </c>
      <c r="AI445" s="17">
        <v>1.8564510689365699E-2</v>
      </c>
      <c r="AJ445" s="17">
        <v>2.120918550881E-2</v>
      </c>
      <c r="AK445" s="17">
        <v>1.2532746848363301E-2</v>
      </c>
      <c r="AL445" s="17">
        <v>7.1435751447048598E-2</v>
      </c>
      <c r="AM445" s="17">
        <v>7.2767682075353404E-2</v>
      </c>
      <c r="AN445" s="17">
        <v>9.1051987432544501E-2</v>
      </c>
      <c r="AO445" s="17"/>
      <c r="AP445" s="17">
        <v>6.3555768441193095E-2</v>
      </c>
      <c r="AQ445" s="17">
        <v>1.39428272615395E-2</v>
      </c>
      <c r="AR445" s="17"/>
      <c r="AS445" s="17">
        <v>7.4699863449758194E-2</v>
      </c>
      <c r="AT445" s="17">
        <v>0.123369763631988</v>
      </c>
      <c r="AU445" s="17">
        <v>2.9445325224656298E-2</v>
      </c>
      <c r="AV445" s="17"/>
      <c r="AW445" s="17">
        <v>0.122071403243798</v>
      </c>
      <c r="AX445" s="17">
        <v>3.2698486774904202E-2</v>
      </c>
      <c r="AY445" s="17"/>
      <c r="AZ445" s="17">
        <v>2.3611966164432101E-2</v>
      </c>
      <c r="BA445" s="17">
        <v>5.5201560070733999E-2</v>
      </c>
      <c r="BB445" s="17"/>
      <c r="BC445" s="17">
        <v>1.6259566134984599E-3</v>
      </c>
      <c r="BD445" s="17">
        <v>9.2606759564146393E-2</v>
      </c>
      <c r="BE445" s="17"/>
      <c r="BF445" s="17">
        <v>6.71292027436943E-2</v>
      </c>
      <c r="BG445" s="17">
        <v>3.3155052153559302E-2</v>
      </c>
      <c r="BH445" s="17"/>
      <c r="BI445" s="17">
        <v>1.17295019910401E-2</v>
      </c>
      <c r="BJ445" s="17">
        <v>2.6514369305332301E-2</v>
      </c>
      <c r="BK445" s="17">
        <v>7.6207635303301199E-2</v>
      </c>
      <c r="BL445" s="17">
        <v>6.6136895793007106E-2</v>
      </c>
    </row>
    <row r="446" spans="2:64" x14ac:dyDescent="0.25">
      <c r="B446" t="s">
        <v>101</v>
      </c>
      <c r="C446" s="17">
        <v>0.192487395765021</v>
      </c>
      <c r="D446" s="17">
        <v>0.16964963133462099</v>
      </c>
      <c r="E446" s="17">
        <v>0.244703146396968</v>
      </c>
      <c r="F446" s="17">
        <v>0.16931114275897099</v>
      </c>
      <c r="G446" s="17">
        <v>0.18682083878934699</v>
      </c>
      <c r="H446" s="17">
        <v>0.165624726209535</v>
      </c>
      <c r="I446" s="17">
        <v>0.21855923699446</v>
      </c>
      <c r="J446" s="17">
        <v>0.29296407693912302</v>
      </c>
      <c r="K446" s="17">
        <v>0.24150325988983801</v>
      </c>
      <c r="L446" s="17">
        <v>0.17486759729169399</v>
      </c>
      <c r="M446" s="17">
        <v>0.136506516723681</v>
      </c>
      <c r="N446" s="17">
        <v>0.23013083503395801</v>
      </c>
      <c r="O446" s="17">
        <v>0.18213223134965301</v>
      </c>
      <c r="P446" s="17">
        <v>0.35196951786603697</v>
      </c>
      <c r="Q446" s="17"/>
      <c r="R446" s="17">
        <v>7.9800763322470297E-2</v>
      </c>
      <c r="S446" s="17">
        <v>0.21300835750712899</v>
      </c>
      <c r="T446" s="17">
        <v>0.18006650997007401</v>
      </c>
      <c r="U446" s="17">
        <v>0.24886133030719801</v>
      </c>
      <c r="V446" s="17"/>
      <c r="W446" s="17">
        <v>7.6304189288294799E-2</v>
      </c>
      <c r="X446" s="17">
        <v>2.9634267178806E-2</v>
      </c>
      <c r="Y446" s="17">
        <v>9.3506174199436701E-2</v>
      </c>
      <c r="Z446" s="17">
        <v>0.15511425531249401</v>
      </c>
      <c r="AA446" s="17">
        <v>0.11227993540268601</v>
      </c>
      <c r="AB446" s="17">
        <v>0.134893426559652</v>
      </c>
      <c r="AC446" s="17">
        <v>0.132532813229532</v>
      </c>
      <c r="AD446" s="17">
        <v>0.13213452698273601</v>
      </c>
      <c r="AE446" s="17">
        <v>0.156638536548871</v>
      </c>
      <c r="AF446" s="17">
        <v>0.196301709247795</v>
      </c>
      <c r="AG446" s="17"/>
      <c r="AH446" s="17">
        <v>6.3224471033272001E-2</v>
      </c>
      <c r="AI446" s="17">
        <v>0.16680404206466101</v>
      </c>
      <c r="AJ446" s="17">
        <v>0.10936765345446001</v>
      </c>
      <c r="AK446" s="17">
        <v>0.238354026070594</v>
      </c>
      <c r="AL446" s="17">
        <v>0.13811177662751101</v>
      </c>
      <c r="AM446" s="17">
        <v>0.10347989057542201</v>
      </c>
      <c r="AN446" s="17">
        <v>9.9029017795797702E-2</v>
      </c>
      <c r="AO446" s="17"/>
      <c r="AP446" s="17">
        <v>0.13316628602005301</v>
      </c>
      <c r="AQ446" s="17">
        <v>0.28873171966941902</v>
      </c>
      <c r="AR446" s="17"/>
      <c r="AS446" s="17">
        <v>0.15281379436966699</v>
      </c>
      <c r="AT446" s="17">
        <v>4.3237901365948697E-2</v>
      </c>
      <c r="AU446" s="17">
        <v>0.123769735502938</v>
      </c>
      <c r="AV446" s="17"/>
      <c r="AW446" s="17">
        <v>3.0365093114707201E-2</v>
      </c>
      <c r="AX446" s="17">
        <v>0.21748291754878299</v>
      </c>
      <c r="AY446" s="17"/>
      <c r="AZ446" s="17">
        <v>0.20478423484542499</v>
      </c>
      <c r="BA446" s="17">
        <v>0.18630860394846399</v>
      </c>
      <c r="BB446" s="17"/>
      <c r="BC446" s="17">
        <v>0.14194076389090099</v>
      </c>
      <c r="BD446" s="17">
        <v>0.24886133030719801</v>
      </c>
      <c r="BE446" s="17"/>
      <c r="BF446" s="17">
        <v>0.13590991520694001</v>
      </c>
      <c r="BG446" s="17">
        <v>0.22136967596432</v>
      </c>
      <c r="BH446" s="17"/>
      <c r="BI446" s="17">
        <v>0.24187696108718901</v>
      </c>
      <c r="BJ446" s="17">
        <v>0.28649142524636001</v>
      </c>
      <c r="BK446" s="17">
        <v>0.13258065257839</v>
      </c>
      <c r="BL446" s="17">
        <v>5.2280558589919E-2</v>
      </c>
    </row>
    <row r="447" spans="2:64" x14ac:dyDescent="0.25">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row>
    <row r="448" spans="2:64" x14ac:dyDescent="0.25">
      <c r="B448" s="6" t="s">
        <v>266</v>
      </c>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row>
    <row r="449" spans="2:64" x14ac:dyDescent="0.25">
      <c r="B449" s="24" t="s">
        <v>82</v>
      </c>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row>
    <row r="450" spans="2:64" x14ac:dyDescent="0.25">
      <c r="B450" t="s">
        <v>261</v>
      </c>
      <c r="C450" s="17">
        <v>0.36795813922208098</v>
      </c>
      <c r="D450" s="17">
        <v>0.398508538285123</v>
      </c>
      <c r="E450" s="17">
        <v>0.31012209720054701</v>
      </c>
      <c r="F450" s="17">
        <v>0.49009784748739599</v>
      </c>
      <c r="G450" s="17">
        <v>0.50315050117325699</v>
      </c>
      <c r="H450" s="17">
        <v>0.32452922277325902</v>
      </c>
      <c r="I450" s="17">
        <v>0.35024168019310598</v>
      </c>
      <c r="J450" s="17">
        <v>0.37793642841689301</v>
      </c>
      <c r="K450" s="17">
        <v>0.34614389369898602</v>
      </c>
      <c r="L450" s="17">
        <v>0.35544853737600102</v>
      </c>
      <c r="M450" s="17">
        <v>0.269700398296077</v>
      </c>
      <c r="N450" s="17">
        <v>0.39785360935367398</v>
      </c>
      <c r="O450" s="17">
        <v>0.334982582909092</v>
      </c>
      <c r="P450" s="17">
        <v>0</v>
      </c>
      <c r="Q450" s="17"/>
      <c r="R450" s="17">
        <v>0.28435471582253002</v>
      </c>
      <c r="S450" s="17">
        <v>0.25305779285858399</v>
      </c>
      <c r="T450" s="17">
        <v>0.36416357521194698</v>
      </c>
      <c r="U450" s="17">
        <v>0.44974549590456098</v>
      </c>
      <c r="V450" s="17"/>
      <c r="W450" s="17">
        <v>0.31485040536772901</v>
      </c>
      <c r="X450" s="17">
        <v>0.21393186147982099</v>
      </c>
      <c r="Y450" s="17">
        <v>0.45384053737787899</v>
      </c>
      <c r="Z450" s="17">
        <v>0.242333357188873</v>
      </c>
      <c r="AA450" s="17">
        <v>0.34984354647043098</v>
      </c>
      <c r="AB450" s="17">
        <v>0.35297101867790198</v>
      </c>
      <c r="AC450" s="17">
        <v>0.35642101662737702</v>
      </c>
      <c r="AD450" s="17">
        <v>0.430015523852944</v>
      </c>
      <c r="AE450" s="17">
        <v>0.44151097715869497</v>
      </c>
      <c r="AF450" s="17">
        <v>0.482108677471693</v>
      </c>
      <c r="AG450" s="17"/>
      <c r="AH450" s="17">
        <v>0.35747519218820201</v>
      </c>
      <c r="AI450" s="17">
        <v>0.352541379822988</v>
      </c>
      <c r="AJ450" s="17">
        <v>0.26797437868236301</v>
      </c>
      <c r="AK450" s="17">
        <v>0.25850505918571098</v>
      </c>
      <c r="AL450" s="17">
        <v>0.40635636376411099</v>
      </c>
      <c r="AM450" s="17">
        <v>0.45272311780257002</v>
      </c>
      <c r="AN450" s="17">
        <v>0.53311506614105397</v>
      </c>
      <c r="AO450" s="17"/>
      <c r="AP450" s="17">
        <v>0.42285007767764898</v>
      </c>
      <c r="AQ450" s="17">
        <v>0.27889983388742501</v>
      </c>
      <c r="AR450" s="17"/>
      <c r="AS450" s="17">
        <v>0.40292307514536602</v>
      </c>
      <c r="AT450" s="17">
        <v>0.559890955289713</v>
      </c>
      <c r="AU450" s="17">
        <v>0.36488381391791103</v>
      </c>
      <c r="AV450" s="17"/>
      <c r="AW450" s="17">
        <v>0.509323120809137</v>
      </c>
      <c r="AX450" s="17">
        <v>0.34616291784318198</v>
      </c>
      <c r="AY450" s="17"/>
      <c r="AZ450" s="17">
        <v>0.34689053793076302</v>
      </c>
      <c r="BA450" s="17">
        <v>0.37854397527329298</v>
      </c>
      <c r="BB450" s="17"/>
      <c r="BC450" s="17">
        <v>0.29462503867197298</v>
      </c>
      <c r="BD450" s="17">
        <v>0.44974549590456098</v>
      </c>
      <c r="BE450" s="17"/>
      <c r="BF450" s="17">
        <v>0.50548804347304899</v>
      </c>
      <c r="BG450" s="17">
        <v>0.29775039594370301</v>
      </c>
      <c r="BH450" s="17"/>
      <c r="BI450" s="17">
        <v>0.20296987268816299</v>
      </c>
      <c r="BJ450" s="17">
        <v>0.37440088031829399</v>
      </c>
      <c r="BK450" s="17">
        <v>0.42338017742907602</v>
      </c>
      <c r="BL450" s="17">
        <v>0.49758099150927898</v>
      </c>
    </row>
    <row r="451" spans="2:64" x14ac:dyDescent="0.25">
      <c r="B451" t="s">
        <v>262</v>
      </c>
      <c r="C451" s="17">
        <v>0.35832047817029899</v>
      </c>
      <c r="D451" s="17">
        <v>0.39660661573071099</v>
      </c>
      <c r="E451" s="17">
        <v>0.39027140319773301</v>
      </c>
      <c r="F451" s="17">
        <v>0.25911719832700603</v>
      </c>
      <c r="G451" s="17">
        <v>0.27578267415804802</v>
      </c>
      <c r="H451" s="17">
        <v>0.30191136978202299</v>
      </c>
      <c r="I451" s="17">
        <v>0.335254005667176</v>
      </c>
      <c r="J451" s="17">
        <v>0.29402486662132998</v>
      </c>
      <c r="K451" s="17">
        <v>0.47322440265603299</v>
      </c>
      <c r="L451" s="17">
        <v>0.30717240168694898</v>
      </c>
      <c r="M451" s="17">
        <v>0.37946573900333203</v>
      </c>
      <c r="N451" s="17">
        <v>0.35183007662078603</v>
      </c>
      <c r="O451" s="17">
        <v>0.38611278995334902</v>
      </c>
      <c r="P451" s="17">
        <v>0.64803048213396297</v>
      </c>
      <c r="Q451" s="17"/>
      <c r="R451" s="17">
        <v>0.28670352424392098</v>
      </c>
      <c r="S451" s="17">
        <v>0.36604760258502</v>
      </c>
      <c r="T451" s="17">
        <v>0.39674649491370301</v>
      </c>
      <c r="U451" s="17">
        <v>0.38341058978273801</v>
      </c>
      <c r="V451" s="17"/>
      <c r="W451" s="17">
        <v>0.30027053243914997</v>
      </c>
      <c r="X451" s="17">
        <v>0.36205126757258799</v>
      </c>
      <c r="Y451" s="17">
        <v>0.26623684539562298</v>
      </c>
      <c r="Z451" s="17">
        <v>0.40335868862422403</v>
      </c>
      <c r="AA451" s="17">
        <v>0.37450408551947201</v>
      </c>
      <c r="AB451" s="17">
        <v>0.35920545180525398</v>
      </c>
      <c r="AC451" s="17">
        <v>0.39998206756171101</v>
      </c>
      <c r="AD451" s="17">
        <v>0.41547303109929901</v>
      </c>
      <c r="AE451" s="17">
        <v>0.39901944398749001</v>
      </c>
      <c r="AF451" s="17">
        <v>0.37621005262144402</v>
      </c>
      <c r="AG451" s="17"/>
      <c r="AH451" s="17">
        <v>0.34712965841405602</v>
      </c>
      <c r="AI451" s="17">
        <v>0.415965650159897</v>
      </c>
      <c r="AJ451" s="17">
        <v>0.490408097668106</v>
      </c>
      <c r="AK451" s="17">
        <v>0.31536903158959101</v>
      </c>
      <c r="AL451" s="17">
        <v>0.41444963653385097</v>
      </c>
      <c r="AM451" s="17">
        <v>0.39223233930436002</v>
      </c>
      <c r="AN451" s="17">
        <v>0.26386702297051001</v>
      </c>
      <c r="AO451" s="17"/>
      <c r="AP451" s="17">
        <v>0.38334683393369501</v>
      </c>
      <c r="AQ451" s="17">
        <v>0.31771697798977</v>
      </c>
      <c r="AR451" s="17"/>
      <c r="AS451" s="17">
        <v>0.403734169165193</v>
      </c>
      <c r="AT451" s="17">
        <v>0.32361105219028402</v>
      </c>
      <c r="AU451" s="17">
        <v>0.41208715074617502</v>
      </c>
      <c r="AV451" s="17"/>
      <c r="AW451" s="17">
        <v>0.33842832777881199</v>
      </c>
      <c r="AX451" s="17">
        <v>0.36138738920171198</v>
      </c>
      <c r="AY451" s="17"/>
      <c r="AZ451" s="17">
        <v>0.31638538726286303</v>
      </c>
      <c r="BA451" s="17">
        <v>0.37939160017419399</v>
      </c>
      <c r="BB451" s="17"/>
      <c r="BC451" s="17">
        <v>0.33582389981978999</v>
      </c>
      <c r="BD451" s="17">
        <v>0.38341058978273801</v>
      </c>
      <c r="BE451" s="17"/>
      <c r="BF451" s="17">
        <v>0.34250347123376801</v>
      </c>
      <c r="BG451" s="17">
        <v>0.36639491382471401</v>
      </c>
      <c r="BH451" s="17"/>
      <c r="BI451" s="17">
        <v>0.24773292286997001</v>
      </c>
      <c r="BJ451" s="17">
        <v>0.37788112213271502</v>
      </c>
      <c r="BK451" s="17">
        <v>0.40992991766882197</v>
      </c>
      <c r="BL451" s="17">
        <v>0.37772003106466401</v>
      </c>
    </row>
    <row r="452" spans="2:64" x14ac:dyDescent="0.25">
      <c r="B452" t="s">
        <v>263</v>
      </c>
      <c r="C452" s="17">
        <v>0.227905149351639</v>
      </c>
      <c r="D452" s="17">
        <v>0.18429845123128399</v>
      </c>
      <c r="E452" s="17">
        <v>0.22154398333567299</v>
      </c>
      <c r="F452" s="17">
        <v>0.18838031035340799</v>
      </c>
      <c r="G452" s="17">
        <v>0.15324252660276</v>
      </c>
      <c r="H452" s="17">
        <v>0.28040895398186</v>
      </c>
      <c r="I452" s="17">
        <v>0.26456415141453199</v>
      </c>
      <c r="J452" s="17">
        <v>0.27381756515536798</v>
      </c>
      <c r="K452" s="17">
        <v>0.16185401472515701</v>
      </c>
      <c r="L452" s="17">
        <v>0.31521732146577902</v>
      </c>
      <c r="M452" s="17">
        <v>0.26126103667148798</v>
      </c>
      <c r="N452" s="17">
        <v>0.20975628670277299</v>
      </c>
      <c r="O452" s="17">
        <v>0.246175556099656</v>
      </c>
      <c r="P452" s="17">
        <v>0</v>
      </c>
      <c r="Q452" s="17"/>
      <c r="R452" s="17">
        <v>0.35275220562036602</v>
      </c>
      <c r="S452" s="17">
        <v>0.32951510405059697</v>
      </c>
      <c r="T452" s="17">
        <v>0.210200854631652</v>
      </c>
      <c r="U452" s="17">
        <v>0.13431325306130601</v>
      </c>
      <c r="V452" s="17"/>
      <c r="W452" s="17">
        <v>0.29805923261994099</v>
      </c>
      <c r="X452" s="17">
        <v>0.35913878722758902</v>
      </c>
      <c r="Y452" s="17">
        <v>0.242733001775364</v>
      </c>
      <c r="Z452" s="17">
        <v>0.32743120921379898</v>
      </c>
      <c r="AA452" s="17">
        <v>0.25620562949352499</v>
      </c>
      <c r="AB452" s="17">
        <v>0.22547134219421999</v>
      </c>
      <c r="AC452" s="17">
        <v>0.22697111907220499</v>
      </c>
      <c r="AD452" s="17">
        <v>0.15451144504775699</v>
      </c>
      <c r="AE452" s="17">
        <v>0.148868640275784</v>
      </c>
      <c r="AF452" s="17">
        <v>0.106913702156261</v>
      </c>
      <c r="AG452" s="17"/>
      <c r="AH452" s="17">
        <v>0.246849568317384</v>
      </c>
      <c r="AI452" s="17">
        <v>0.231492970017115</v>
      </c>
      <c r="AJ452" s="17">
        <v>0.18590372148374601</v>
      </c>
      <c r="AK452" s="17">
        <v>0.36601953826982397</v>
      </c>
      <c r="AL452" s="17">
        <v>0.169826451977209</v>
      </c>
      <c r="AM452" s="17">
        <v>0.129711475502053</v>
      </c>
      <c r="AN452" s="17">
        <v>0.177610046482329</v>
      </c>
      <c r="AO452" s="17"/>
      <c r="AP452" s="17">
        <v>0.16985928144704501</v>
      </c>
      <c r="AQ452" s="17">
        <v>0.32208048315674498</v>
      </c>
      <c r="AR452" s="17"/>
      <c r="AS452" s="17">
        <v>0.16739435598948099</v>
      </c>
      <c r="AT452" s="17">
        <v>0.103108750519717</v>
      </c>
      <c r="AU452" s="17">
        <v>0.197648309651478</v>
      </c>
      <c r="AV452" s="17"/>
      <c r="AW452" s="17">
        <v>0.13172541096491899</v>
      </c>
      <c r="AX452" s="17">
        <v>0.24273384785086499</v>
      </c>
      <c r="AY452" s="17"/>
      <c r="AZ452" s="17">
        <v>0.26501112688690798</v>
      </c>
      <c r="BA452" s="17">
        <v>0.209260511584064</v>
      </c>
      <c r="BB452" s="17"/>
      <c r="BC452" s="17">
        <v>0.31182256910613398</v>
      </c>
      <c r="BD452" s="17">
        <v>0.13431325306130601</v>
      </c>
      <c r="BE452" s="17"/>
      <c r="BF452" s="17">
        <v>0.137484308404939</v>
      </c>
      <c r="BG452" s="17">
        <v>0.27406415180841698</v>
      </c>
      <c r="BH452" s="17"/>
      <c r="BI452" s="17">
        <v>0.41986607451885199</v>
      </c>
      <c r="BJ452" s="17">
        <v>0.22176461971672301</v>
      </c>
      <c r="BK452" s="17">
        <v>0.14421285189861799</v>
      </c>
      <c r="BL452" s="17">
        <v>0.118168426836218</v>
      </c>
    </row>
    <row r="453" spans="2:64" x14ac:dyDescent="0.25">
      <c r="B453" t="s">
        <v>264</v>
      </c>
      <c r="C453" s="17">
        <v>1.89159442060884E-2</v>
      </c>
      <c r="D453" s="17">
        <v>0</v>
      </c>
      <c r="E453" s="17">
        <v>4.2524264728033001E-2</v>
      </c>
      <c r="F453" s="17">
        <v>0</v>
      </c>
      <c r="G453" s="17">
        <v>3.0979363449151399E-2</v>
      </c>
      <c r="H453" s="17">
        <v>6.8564177276689897E-2</v>
      </c>
      <c r="I453" s="17">
        <v>2.2812986748137601E-2</v>
      </c>
      <c r="J453" s="17">
        <v>3.51345916411957E-2</v>
      </c>
      <c r="K453" s="17">
        <v>0</v>
      </c>
      <c r="L453" s="17">
        <v>2.21617394712703E-2</v>
      </c>
      <c r="M453" s="17">
        <v>2.6612947604328901E-2</v>
      </c>
      <c r="N453" s="17">
        <v>2.2437222222574299E-2</v>
      </c>
      <c r="O453" s="17">
        <v>9.6869515620677908E-3</v>
      </c>
      <c r="P453" s="17">
        <v>0</v>
      </c>
      <c r="Q453" s="17"/>
      <c r="R453" s="17">
        <v>1.28318697285547E-2</v>
      </c>
      <c r="S453" s="17">
        <v>2.5072499334711201E-2</v>
      </c>
      <c r="T453" s="17">
        <v>2.21938672736114E-2</v>
      </c>
      <c r="U453" s="17">
        <v>1.92931665074264E-2</v>
      </c>
      <c r="V453" s="17"/>
      <c r="W453" s="17">
        <v>2.13851219736465E-2</v>
      </c>
      <c r="X453" s="17">
        <v>6.4878083720002394E-2</v>
      </c>
      <c r="Y453" s="17">
        <v>1.45347227776322E-2</v>
      </c>
      <c r="Z453" s="17">
        <v>1.6636487785561899E-2</v>
      </c>
      <c r="AA453" s="17">
        <v>1.9446738516572099E-2</v>
      </c>
      <c r="AB453" s="17">
        <v>1.6393380091562899E-2</v>
      </c>
      <c r="AC453" s="17">
        <v>1.6625796738707E-2</v>
      </c>
      <c r="AD453" s="17">
        <v>0</v>
      </c>
      <c r="AE453" s="17">
        <v>1.06009385780304E-2</v>
      </c>
      <c r="AF453" s="17">
        <v>1.78208192993894E-2</v>
      </c>
      <c r="AG453" s="17"/>
      <c r="AH453" s="17">
        <v>1.8765767216930001E-2</v>
      </c>
      <c r="AI453" s="17">
        <v>0</v>
      </c>
      <c r="AJ453" s="17">
        <v>4.4494436852168598E-2</v>
      </c>
      <c r="AK453" s="17">
        <v>2.43273405097536E-2</v>
      </c>
      <c r="AL453" s="17">
        <v>4.3648040418639402E-3</v>
      </c>
      <c r="AM453" s="17">
        <v>1.83926414410314E-2</v>
      </c>
      <c r="AN453" s="17">
        <v>2.5407864406107102E-2</v>
      </c>
      <c r="AO453" s="17"/>
      <c r="AP453" s="17">
        <v>1.2095074290959899E-2</v>
      </c>
      <c r="AQ453" s="17">
        <v>2.99823254023216E-2</v>
      </c>
      <c r="AR453" s="17"/>
      <c r="AS453" s="17">
        <v>1.24781940435762E-2</v>
      </c>
      <c r="AT453" s="17">
        <v>7.0640394751711596E-3</v>
      </c>
      <c r="AU453" s="17">
        <v>1.53199721920565E-2</v>
      </c>
      <c r="AV453" s="17"/>
      <c r="AW453" s="17">
        <v>1.40162262003169E-2</v>
      </c>
      <c r="AX453" s="17">
        <v>1.9671367773021801E-2</v>
      </c>
      <c r="AY453" s="17"/>
      <c r="AZ453" s="17">
        <v>2.4450304516524302E-2</v>
      </c>
      <c r="BA453" s="17">
        <v>1.6135094593239901E-2</v>
      </c>
      <c r="BB453" s="17"/>
      <c r="BC453" s="17">
        <v>1.8577714899312401E-2</v>
      </c>
      <c r="BD453" s="17">
        <v>1.92931665074264E-2</v>
      </c>
      <c r="BE453" s="17"/>
      <c r="BF453" s="17">
        <v>9.3803976353996898E-3</v>
      </c>
      <c r="BG453" s="17">
        <v>2.37837524787698E-2</v>
      </c>
      <c r="BH453" s="17"/>
      <c r="BI453" s="17">
        <v>3.7094676695262598E-2</v>
      </c>
      <c r="BJ453" s="17">
        <v>1.92129133991185E-2</v>
      </c>
      <c r="BK453" s="17">
        <v>1.13174689151226E-2</v>
      </c>
      <c r="BL453" s="17">
        <v>6.5305505898399204E-3</v>
      </c>
    </row>
    <row r="454" spans="2:64" x14ac:dyDescent="0.25">
      <c r="B454" t="s">
        <v>265</v>
      </c>
      <c r="C454" s="17">
        <v>7.4932710910754902E-3</v>
      </c>
      <c r="D454" s="17">
        <v>8.0304310831781599E-3</v>
      </c>
      <c r="E454" s="17">
        <v>0</v>
      </c>
      <c r="F454" s="17">
        <v>0</v>
      </c>
      <c r="G454" s="17">
        <v>0</v>
      </c>
      <c r="H454" s="17">
        <v>0</v>
      </c>
      <c r="I454" s="17">
        <v>1.4736592249589901E-2</v>
      </c>
      <c r="J454" s="17">
        <v>1.9086548165213098E-2</v>
      </c>
      <c r="K454" s="17">
        <v>0</v>
      </c>
      <c r="L454" s="17">
        <v>0</v>
      </c>
      <c r="M454" s="17">
        <v>3.8728591211143901E-2</v>
      </c>
      <c r="N454" s="17">
        <v>0</v>
      </c>
      <c r="O454" s="17">
        <v>0</v>
      </c>
      <c r="P454" s="17">
        <v>0</v>
      </c>
      <c r="Q454" s="17"/>
      <c r="R454" s="17">
        <v>2.11429833912587E-2</v>
      </c>
      <c r="S454" s="17">
        <v>8.9051312043806896E-3</v>
      </c>
      <c r="T454" s="17">
        <v>0</v>
      </c>
      <c r="U454" s="17">
        <v>1.83861652742034E-3</v>
      </c>
      <c r="V454" s="17"/>
      <c r="W454" s="17">
        <v>2.5483235119746799E-2</v>
      </c>
      <c r="X454" s="17">
        <v>0</v>
      </c>
      <c r="Y454" s="17">
        <v>0</v>
      </c>
      <c r="Z454" s="17">
        <v>0</v>
      </c>
      <c r="AA454" s="17">
        <v>0</v>
      </c>
      <c r="AB454" s="17">
        <v>2.26288165703591E-2</v>
      </c>
      <c r="AC454" s="17">
        <v>0</v>
      </c>
      <c r="AD454" s="17">
        <v>0</v>
      </c>
      <c r="AE454" s="17">
        <v>0</v>
      </c>
      <c r="AF454" s="17">
        <v>3.9307742464401302E-3</v>
      </c>
      <c r="AG454" s="17"/>
      <c r="AH454" s="17">
        <v>2.9779813863427099E-2</v>
      </c>
      <c r="AI454" s="17">
        <v>0</v>
      </c>
      <c r="AJ454" s="17">
        <v>0</v>
      </c>
      <c r="AK454" s="17">
        <v>1.0140908138576101E-2</v>
      </c>
      <c r="AL454" s="17">
        <v>5.0027436829649099E-3</v>
      </c>
      <c r="AM454" s="17">
        <v>0</v>
      </c>
      <c r="AN454" s="17">
        <v>0</v>
      </c>
      <c r="AO454" s="17"/>
      <c r="AP454" s="17">
        <v>3.0759050627979399E-3</v>
      </c>
      <c r="AQ454" s="17">
        <v>1.4660136455826899E-2</v>
      </c>
      <c r="AR454" s="17"/>
      <c r="AS454" s="17">
        <v>0</v>
      </c>
      <c r="AT454" s="17">
        <v>6.3252025251144999E-3</v>
      </c>
      <c r="AU454" s="17">
        <v>3.7084571887776802E-3</v>
      </c>
      <c r="AV454" s="17"/>
      <c r="AW454" s="17">
        <v>6.5069142468157804E-3</v>
      </c>
      <c r="AX454" s="17">
        <v>7.6453445787092898E-3</v>
      </c>
      <c r="AY454" s="17"/>
      <c r="AZ454" s="17">
        <v>1.6600781152790001E-2</v>
      </c>
      <c r="BA454" s="17">
        <v>2.9170211889186499E-3</v>
      </c>
      <c r="BB454" s="17"/>
      <c r="BC454" s="17">
        <v>1.25634111287652E-2</v>
      </c>
      <c r="BD454" s="17">
        <v>1.83861652742034E-3</v>
      </c>
      <c r="BE454" s="17"/>
      <c r="BF454" s="17">
        <v>2.5718896264222001E-3</v>
      </c>
      <c r="BG454" s="17">
        <v>1.0005590781306899E-2</v>
      </c>
      <c r="BH454" s="17"/>
      <c r="BI454" s="17">
        <v>2.4310634464718602E-2</v>
      </c>
      <c r="BJ454" s="17">
        <v>0</v>
      </c>
      <c r="BK454" s="17">
        <v>5.8466841530165799E-3</v>
      </c>
      <c r="BL454" s="17">
        <v>0</v>
      </c>
    </row>
    <row r="455" spans="2:64" x14ac:dyDescent="0.25">
      <c r="B455" t="s">
        <v>80</v>
      </c>
      <c r="C455" s="17">
        <v>1.9407017958817399E-2</v>
      </c>
      <c r="D455" s="17">
        <v>1.2555963669703799E-2</v>
      </c>
      <c r="E455" s="17">
        <v>3.5538251538014001E-2</v>
      </c>
      <c r="F455" s="17">
        <v>6.2404643832189702E-2</v>
      </c>
      <c r="G455" s="17">
        <v>3.68449346167831E-2</v>
      </c>
      <c r="H455" s="17">
        <v>2.4586276186167901E-2</v>
      </c>
      <c r="I455" s="17">
        <v>1.2390583727458699E-2</v>
      </c>
      <c r="J455" s="17">
        <v>0</v>
      </c>
      <c r="K455" s="17">
        <v>1.8777688919824301E-2</v>
      </c>
      <c r="L455" s="17">
        <v>0</v>
      </c>
      <c r="M455" s="17">
        <v>2.423128721363E-2</v>
      </c>
      <c r="N455" s="17">
        <v>1.8122805100191999E-2</v>
      </c>
      <c r="O455" s="17">
        <v>2.30421194758351E-2</v>
      </c>
      <c r="P455" s="17">
        <v>0.35196951786603697</v>
      </c>
      <c r="Q455" s="17"/>
      <c r="R455" s="17">
        <v>4.2214701193368898E-2</v>
      </c>
      <c r="S455" s="17">
        <v>1.74018699667077E-2</v>
      </c>
      <c r="T455" s="17">
        <v>6.6952079690863102E-3</v>
      </c>
      <c r="U455" s="17">
        <v>1.13988782165489E-2</v>
      </c>
      <c r="V455" s="17"/>
      <c r="W455" s="17">
        <v>3.9951472479786802E-2</v>
      </c>
      <c r="X455" s="17">
        <v>0</v>
      </c>
      <c r="Y455" s="17">
        <v>2.2654892673502101E-2</v>
      </c>
      <c r="Z455" s="17">
        <v>1.0240257187542E-2</v>
      </c>
      <c r="AA455" s="17">
        <v>0</v>
      </c>
      <c r="AB455" s="17">
        <v>2.3329990660702501E-2</v>
      </c>
      <c r="AC455" s="17">
        <v>0</v>
      </c>
      <c r="AD455" s="17">
        <v>0</v>
      </c>
      <c r="AE455" s="17">
        <v>0</v>
      </c>
      <c r="AF455" s="17">
        <v>1.3015974204772801E-2</v>
      </c>
      <c r="AG455" s="17"/>
      <c r="AH455" s="17">
        <v>0</v>
      </c>
      <c r="AI455" s="17">
        <v>0</v>
      </c>
      <c r="AJ455" s="17">
        <v>1.12193653136163E-2</v>
      </c>
      <c r="AK455" s="17">
        <v>2.56381223065444E-2</v>
      </c>
      <c r="AL455" s="17">
        <v>0</v>
      </c>
      <c r="AM455" s="17">
        <v>6.9404259499861697E-3</v>
      </c>
      <c r="AN455" s="17">
        <v>0</v>
      </c>
      <c r="AO455" s="17"/>
      <c r="AP455" s="17">
        <v>8.7728275878538493E-3</v>
      </c>
      <c r="AQ455" s="17">
        <v>3.6660243107911501E-2</v>
      </c>
      <c r="AR455" s="17"/>
      <c r="AS455" s="17">
        <v>1.34702056563843E-2</v>
      </c>
      <c r="AT455" s="17">
        <v>0</v>
      </c>
      <c r="AU455" s="17">
        <v>6.3522963036018402E-3</v>
      </c>
      <c r="AV455" s="17"/>
      <c r="AW455" s="17">
        <v>0</v>
      </c>
      <c r="AX455" s="17">
        <v>2.23991327525098E-2</v>
      </c>
      <c r="AY455" s="17"/>
      <c r="AZ455" s="17">
        <v>3.0661862250151599E-2</v>
      </c>
      <c r="BA455" s="17">
        <v>1.37517971862902E-2</v>
      </c>
      <c r="BB455" s="17"/>
      <c r="BC455" s="17">
        <v>2.6587366374025399E-2</v>
      </c>
      <c r="BD455" s="17">
        <v>1.13988782165489E-2</v>
      </c>
      <c r="BE455" s="17"/>
      <c r="BF455" s="17">
        <v>2.5718896264222001E-3</v>
      </c>
      <c r="BG455" s="17">
        <v>2.8001195163089201E-2</v>
      </c>
      <c r="BH455" s="17"/>
      <c r="BI455" s="17">
        <v>6.8025818763033999E-2</v>
      </c>
      <c r="BJ455" s="17">
        <v>6.7404644331496497E-3</v>
      </c>
      <c r="BK455" s="17">
        <v>5.3128999353440802E-3</v>
      </c>
      <c r="BL455" s="17">
        <v>0</v>
      </c>
    </row>
    <row r="456" spans="2:64" x14ac:dyDescent="0.25">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row>
    <row r="457" spans="2:64" x14ac:dyDescent="0.25">
      <c r="B457" s="6" t="s">
        <v>270</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row>
    <row r="458" spans="2:64" x14ac:dyDescent="0.25">
      <c r="B458" s="24" t="s">
        <v>82</v>
      </c>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row>
    <row r="459" spans="2:64" x14ac:dyDescent="0.25">
      <c r="B459" t="s">
        <v>267</v>
      </c>
      <c r="C459" s="17">
        <v>0.55933553332948804</v>
      </c>
      <c r="D459" s="17">
        <v>0.61261153538427404</v>
      </c>
      <c r="E459" s="17">
        <v>0.62248381169135902</v>
      </c>
      <c r="F459" s="17">
        <v>0.70091228053956001</v>
      </c>
      <c r="G459" s="17">
        <v>0.59116767844751905</v>
      </c>
      <c r="H459" s="17">
        <v>0.53982577422057199</v>
      </c>
      <c r="I459" s="17">
        <v>0.52736238738119201</v>
      </c>
      <c r="J459" s="17">
        <v>0.53821341508253195</v>
      </c>
      <c r="K459" s="17">
        <v>0.55511339556772199</v>
      </c>
      <c r="L459" s="17">
        <v>0.51766796676184101</v>
      </c>
      <c r="M459" s="17">
        <v>0.48635638779915802</v>
      </c>
      <c r="N459" s="17">
        <v>0.61615337266804604</v>
      </c>
      <c r="O459" s="17">
        <v>0.44785317088101501</v>
      </c>
      <c r="P459" s="17">
        <v>0</v>
      </c>
      <c r="Q459" s="17"/>
      <c r="R459" s="17">
        <v>0.41574731802211901</v>
      </c>
      <c r="S459" s="17">
        <v>0.47293452723162799</v>
      </c>
      <c r="T459" s="17">
        <v>0.59995258957205999</v>
      </c>
      <c r="U459" s="17">
        <v>0.65184582363581001</v>
      </c>
      <c r="V459" s="17"/>
      <c r="W459" s="17">
        <v>0.44051088623107998</v>
      </c>
      <c r="X459" s="17">
        <v>0.44864720351642501</v>
      </c>
      <c r="Y459" s="17">
        <v>0.61106290223669202</v>
      </c>
      <c r="Z459" s="17">
        <v>0.407719514683549</v>
      </c>
      <c r="AA459" s="17">
        <v>0.49182835932781099</v>
      </c>
      <c r="AB459" s="17">
        <v>0.57810369541536</v>
      </c>
      <c r="AC459" s="17">
        <v>0.70017656331448896</v>
      </c>
      <c r="AD459" s="17">
        <v>0.66048012478483897</v>
      </c>
      <c r="AE459" s="17">
        <v>0.63255580228804698</v>
      </c>
      <c r="AF459" s="17">
        <v>0.69805604996021797</v>
      </c>
      <c r="AG459" s="17"/>
      <c r="AH459" s="17">
        <v>0.45692761092303602</v>
      </c>
      <c r="AI459" s="17">
        <v>0.66744109306255905</v>
      </c>
      <c r="AJ459" s="17">
        <v>0.59724961031825796</v>
      </c>
      <c r="AK459" s="17">
        <v>0.44929850345538702</v>
      </c>
      <c r="AL459" s="17">
        <v>0.63192597698269504</v>
      </c>
      <c r="AM459" s="17">
        <v>0.62116280763133502</v>
      </c>
      <c r="AN459" s="17">
        <v>0.74336360780008204</v>
      </c>
      <c r="AO459" s="17"/>
      <c r="AP459" s="17">
        <v>0.63501939385821404</v>
      </c>
      <c r="AQ459" s="17">
        <v>0.43654379834041201</v>
      </c>
      <c r="AR459" s="17"/>
      <c r="AS459" s="17">
        <v>0.61636557528806901</v>
      </c>
      <c r="AT459" s="17">
        <v>0.71112963419908504</v>
      </c>
      <c r="AU459" s="17">
        <v>0.61879180466330896</v>
      </c>
      <c r="AV459" s="17"/>
      <c r="AW459" s="17">
        <v>0.73237108604925205</v>
      </c>
      <c r="AX459" s="17">
        <v>0.53265743996005799</v>
      </c>
      <c r="AY459" s="17"/>
      <c r="AZ459" s="17">
        <v>0.49976951917014001</v>
      </c>
      <c r="BA459" s="17">
        <v>0.58926566402618397</v>
      </c>
      <c r="BB459" s="17"/>
      <c r="BC459" s="17">
        <v>0.47638791530961799</v>
      </c>
      <c r="BD459" s="17">
        <v>0.65184582363581001</v>
      </c>
      <c r="BE459" s="17"/>
      <c r="BF459" s="17">
        <v>0.68753457446254096</v>
      </c>
      <c r="BG459" s="17">
        <v>0.49389110931550001</v>
      </c>
      <c r="BH459" s="17"/>
      <c r="BI459" s="17">
        <v>0.34574813957566902</v>
      </c>
      <c r="BJ459" s="17">
        <v>0.546895988914753</v>
      </c>
      <c r="BK459" s="17">
        <v>0.65213909126300595</v>
      </c>
      <c r="BL459" s="17">
        <v>0.715144186690165</v>
      </c>
    </row>
    <row r="460" spans="2:64" x14ac:dyDescent="0.25">
      <c r="B460" t="s">
        <v>268</v>
      </c>
      <c r="C460" s="17">
        <v>0.35888762221280601</v>
      </c>
      <c r="D460" s="17">
        <v>0.34484546212175998</v>
      </c>
      <c r="E460" s="17">
        <v>0.26957297277702902</v>
      </c>
      <c r="F460" s="17">
        <v>0.210448042749244</v>
      </c>
      <c r="G460" s="17">
        <v>0.34100802348654702</v>
      </c>
      <c r="H460" s="17">
        <v>0.36568177962244303</v>
      </c>
      <c r="I460" s="17">
        <v>0.39982109037597902</v>
      </c>
      <c r="J460" s="17">
        <v>0.365640366860772</v>
      </c>
      <c r="K460" s="17">
        <v>0.38855353767280498</v>
      </c>
      <c r="L460" s="17">
        <v>0.43040809675001301</v>
      </c>
      <c r="M460" s="17">
        <v>0.38919972221944799</v>
      </c>
      <c r="N460" s="17">
        <v>0.28902263512909498</v>
      </c>
      <c r="O460" s="17">
        <v>0.430486826000407</v>
      </c>
      <c r="P460" s="17">
        <v>0.296060964267926</v>
      </c>
      <c r="Q460" s="17"/>
      <c r="R460" s="17">
        <v>0.43780925233212298</v>
      </c>
      <c r="S460" s="17">
        <v>0.41548698172436099</v>
      </c>
      <c r="T460" s="17">
        <v>0.36178353894647902</v>
      </c>
      <c r="U460" s="17">
        <v>0.29837308404266599</v>
      </c>
      <c r="V460" s="17"/>
      <c r="W460" s="17">
        <v>0.42564233485236502</v>
      </c>
      <c r="X460" s="17">
        <v>0.46727810478425602</v>
      </c>
      <c r="Y460" s="17">
        <v>0.29275933603718002</v>
      </c>
      <c r="Z460" s="17">
        <v>0.53116585306877295</v>
      </c>
      <c r="AA460" s="17">
        <v>0.430670371015894</v>
      </c>
      <c r="AB460" s="17">
        <v>0.33559637872446502</v>
      </c>
      <c r="AC460" s="17">
        <v>0.25489873193629298</v>
      </c>
      <c r="AD460" s="17">
        <v>0.28367974694553499</v>
      </c>
      <c r="AE460" s="17">
        <v>0.34159105505550402</v>
      </c>
      <c r="AF460" s="17">
        <v>0.26650087192309602</v>
      </c>
      <c r="AG460" s="17"/>
      <c r="AH460" s="17">
        <v>0.44315618174943899</v>
      </c>
      <c r="AI460" s="17">
        <v>0.332558906937441</v>
      </c>
      <c r="AJ460" s="17">
        <v>0.36479285446165299</v>
      </c>
      <c r="AK460" s="17">
        <v>0.41695714658172101</v>
      </c>
      <c r="AL460" s="17">
        <v>0.330857088638843</v>
      </c>
      <c r="AM460" s="17">
        <v>0.33297061410030898</v>
      </c>
      <c r="AN460" s="17">
        <v>0.228985312650201</v>
      </c>
      <c r="AO460" s="17"/>
      <c r="AP460" s="17">
        <v>0.32608002259907298</v>
      </c>
      <c r="AQ460" s="17">
        <v>0.41211564268182199</v>
      </c>
      <c r="AR460" s="17"/>
      <c r="AS460" s="17">
        <v>0.34442689466468102</v>
      </c>
      <c r="AT460" s="17">
        <v>0.27439817612783501</v>
      </c>
      <c r="AU460" s="17">
        <v>0.34060572726837601</v>
      </c>
      <c r="AV460" s="17"/>
      <c r="AW460" s="17">
        <v>0.26112199970393202</v>
      </c>
      <c r="AX460" s="17">
        <v>0.37396082748546</v>
      </c>
      <c r="AY460" s="17"/>
      <c r="AZ460" s="17">
        <v>0.382469917723953</v>
      </c>
      <c r="BA460" s="17">
        <v>0.34703822794431299</v>
      </c>
      <c r="BB460" s="17"/>
      <c r="BC460" s="17">
        <v>0.41314684872874002</v>
      </c>
      <c r="BD460" s="17">
        <v>0.29837308404266599</v>
      </c>
      <c r="BE460" s="17"/>
      <c r="BF460" s="17">
        <v>0.27512179726845898</v>
      </c>
      <c r="BG460" s="17">
        <v>0.40164930059267601</v>
      </c>
      <c r="BH460" s="17"/>
      <c r="BI460" s="17">
        <v>0.424651126639226</v>
      </c>
      <c r="BJ460" s="17">
        <v>0.40585985043443901</v>
      </c>
      <c r="BK460" s="17">
        <v>0.31146225817738898</v>
      </c>
      <c r="BL460" s="17">
        <v>0.26407680922315502</v>
      </c>
    </row>
    <row r="461" spans="2:64" x14ac:dyDescent="0.25">
      <c r="B461" t="s">
        <v>269</v>
      </c>
      <c r="C461" s="17">
        <v>2.0946304955232101E-2</v>
      </c>
      <c r="D461" s="17">
        <v>1.6060862166356299E-2</v>
      </c>
      <c r="E461" s="17">
        <v>4.2524264728033001E-2</v>
      </c>
      <c r="F461" s="17">
        <v>0</v>
      </c>
      <c r="G461" s="17">
        <v>3.0979363449151399E-2</v>
      </c>
      <c r="H461" s="17">
        <v>4.3193626991931099E-2</v>
      </c>
      <c r="I461" s="17">
        <v>3.2370063872140697E-2</v>
      </c>
      <c r="J461" s="17">
        <v>1.9086548165213098E-2</v>
      </c>
      <c r="K461" s="17">
        <v>0</v>
      </c>
      <c r="L461" s="17">
        <v>0</v>
      </c>
      <c r="M461" s="17">
        <v>5.5607555599356602E-2</v>
      </c>
      <c r="N461" s="17">
        <v>7.4790740741914399E-3</v>
      </c>
      <c r="O461" s="17">
        <v>2.12080112999854E-2</v>
      </c>
      <c r="P461" s="17">
        <v>0</v>
      </c>
      <c r="Q461" s="17"/>
      <c r="R461" s="17">
        <v>2.56487547563987E-2</v>
      </c>
      <c r="S461" s="17">
        <v>5.8406960271753801E-2</v>
      </c>
      <c r="T461" s="17">
        <v>0</v>
      </c>
      <c r="U461" s="17">
        <v>1.21576882465871E-2</v>
      </c>
      <c r="V461" s="17"/>
      <c r="W461" s="17">
        <v>3.0472456275810699E-2</v>
      </c>
      <c r="X461" s="17">
        <v>3.2005891904495702E-2</v>
      </c>
      <c r="Y461" s="17">
        <v>0</v>
      </c>
      <c r="Z461" s="17">
        <v>2.7116311479964201E-2</v>
      </c>
      <c r="AA461" s="17">
        <v>1.9446738516572099E-2</v>
      </c>
      <c r="AB461" s="17">
        <v>2.26288165703591E-2</v>
      </c>
      <c r="AC461" s="17">
        <v>4.4924704749218003E-2</v>
      </c>
      <c r="AD461" s="17">
        <v>1.51001462464439E-2</v>
      </c>
      <c r="AE461" s="17">
        <v>1.2150322900199E-2</v>
      </c>
      <c r="AF461" s="17">
        <v>5.7857118220606303E-3</v>
      </c>
      <c r="AG461" s="17"/>
      <c r="AH461" s="17">
        <v>6.3170407584957997E-2</v>
      </c>
      <c r="AI461" s="17">
        <v>0</v>
      </c>
      <c r="AJ461" s="17">
        <v>1.2168787876626499E-2</v>
      </c>
      <c r="AK461" s="17">
        <v>4.1429356949681202E-2</v>
      </c>
      <c r="AL461" s="17">
        <v>5.0027436829649099E-3</v>
      </c>
      <c r="AM461" s="17">
        <v>5.8355369668264996E-3</v>
      </c>
      <c r="AN461" s="17">
        <v>0</v>
      </c>
      <c r="AO461" s="17"/>
      <c r="AP461" s="17">
        <v>1.0756836687566501E-2</v>
      </c>
      <c r="AQ461" s="17">
        <v>3.7477999803539899E-2</v>
      </c>
      <c r="AR461" s="17"/>
      <c r="AS461" s="17">
        <v>5.8611711286511801E-3</v>
      </c>
      <c r="AT461" s="17">
        <v>7.4165556111697303E-3</v>
      </c>
      <c r="AU461" s="17">
        <v>1.6440229377049202E-2</v>
      </c>
      <c r="AV461" s="17"/>
      <c r="AW461" s="17">
        <v>0</v>
      </c>
      <c r="AX461" s="17">
        <v>2.4175742319732799E-2</v>
      </c>
      <c r="AY461" s="17"/>
      <c r="AZ461" s="17">
        <v>3.7515324225444097E-2</v>
      </c>
      <c r="BA461" s="17">
        <v>1.26208710769994E-2</v>
      </c>
      <c r="BB461" s="17"/>
      <c r="BC461" s="17">
        <v>2.8826453415018199E-2</v>
      </c>
      <c r="BD461" s="17">
        <v>1.21576882465871E-2</v>
      </c>
      <c r="BE461" s="17"/>
      <c r="BF461" s="17">
        <v>1.06489340150732E-2</v>
      </c>
      <c r="BG461" s="17">
        <v>2.6203017517829601E-2</v>
      </c>
      <c r="BH461" s="17"/>
      <c r="BI461" s="17">
        <v>5.4147680566175298E-2</v>
      </c>
      <c r="BJ461" s="17">
        <v>8.9730896229936897E-3</v>
      </c>
      <c r="BK461" s="17">
        <v>1.46447827650232E-2</v>
      </c>
      <c r="BL461" s="17">
        <v>7.3823939595514202E-3</v>
      </c>
    </row>
    <row r="462" spans="2:64" x14ac:dyDescent="0.25">
      <c r="B462" t="s">
        <v>101</v>
      </c>
      <c r="C462" s="17">
        <v>6.08305395024741E-2</v>
      </c>
      <c r="D462" s="17">
        <v>2.6482140327609201E-2</v>
      </c>
      <c r="E462" s="17">
        <v>6.5418950803578901E-2</v>
      </c>
      <c r="F462" s="17">
        <v>8.8639676711195506E-2</v>
      </c>
      <c r="G462" s="17">
        <v>3.68449346167831E-2</v>
      </c>
      <c r="H462" s="17">
        <v>5.1298819165054001E-2</v>
      </c>
      <c r="I462" s="17">
        <v>4.0446458370688401E-2</v>
      </c>
      <c r="J462" s="17">
        <v>7.7059669891483301E-2</v>
      </c>
      <c r="K462" s="17">
        <v>5.6333066759472902E-2</v>
      </c>
      <c r="L462" s="17">
        <v>5.1923936488146201E-2</v>
      </c>
      <c r="M462" s="17">
        <v>6.8836334382037803E-2</v>
      </c>
      <c r="N462" s="17">
        <v>8.7344918128667695E-2</v>
      </c>
      <c r="O462" s="17">
        <v>0.100451991818592</v>
      </c>
      <c r="P462" s="17">
        <v>0.70393903573207395</v>
      </c>
      <c r="Q462" s="17"/>
      <c r="R462" s="17">
        <v>0.12079467488935899</v>
      </c>
      <c r="S462" s="17">
        <v>5.3171530772257197E-2</v>
      </c>
      <c r="T462" s="17">
        <v>3.8263871481461403E-2</v>
      </c>
      <c r="U462" s="17">
        <v>3.7623404074936202E-2</v>
      </c>
      <c r="V462" s="17"/>
      <c r="W462" s="17">
        <v>0.103374322640744</v>
      </c>
      <c r="X462" s="17">
        <v>5.2068799794823199E-2</v>
      </c>
      <c r="Y462" s="17">
        <v>9.6177761726128699E-2</v>
      </c>
      <c r="Z462" s="17">
        <v>3.3998320767713502E-2</v>
      </c>
      <c r="AA462" s="17">
        <v>5.8054531139722497E-2</v>
      </c>
      <c r="AB462" s="17">
        <v>6.3671109289816299E-2</v>
      </c>
      <c r="AC462" s="17">
        <v>0</v>
      </c>
      <c r="AD462" s="17">
        <v>4.0739982023182499E-2</v>
      </c>
      <c r="AE462" s="17">
        <v>1.3702819756249301E-2</v>
      </c>
      <c r="AF462" s="17">
        <v>2.96573662946252E-2</v>
      </c>
      <c r="AG462" s="17"/>
      <c r="AH462" s="17">
        <v>3.6745799742567802E-2</v>
      </c>
      <c r="AI462" s="17">
        <v>0</v>
      </c>
      <c r="AJ462" s="17">
        <v>2.57887473434632E-2</v>
      </c>
      <c r="AK462" s="17">
        <v>9.2314993013210597E-2</v>
      </c>
      <c r="AL462" s="17">
        <v>3.22141906954969E-2</v>
      </c>
      <c r="AM462" s="17">
        <v>4.0031041301529402E-2</v>
      </c>
      <c r="AN462" s="17">
        <v>2.7651079549716798E-2</v>
      </c>
      <c r="AO462" s="17"/>
      <c r="AP462" s="17">
        <v>2.8143746855146399E-2</v>
      </c>
      <c r="AQ462" s="17">
        <v>0.113862559174226</v>
      </c>
      <c r="AR462" s="17"/>
      <c r="AS462" s="17">
        <v>3.3346358918598301E-2</v>
      </c>
      <c r="AT462" s="17">
        <v>7.0556340619105304E-3</v>
      </c>
      <c r="AU462" s="17">
        <v>2.4162238691266099E-2</v>
      </c>
      <c r="AV462" s="17"/>
      <c r="AW462" s="17">
        <v>6.5069142468157804E-3</v>
      </c>
      <c r="AX462" s="17">
        <v>6.9205990234749507E-2</v>
      </c>
      <c r="AY462" s="17"/>
      <c r="AZ462" s="17">
        <v>8.0245238880462505E-2</v>
      </c>
      <c r="BA462" s="17">
        <v>5.1075236952503801E-2</v>
      </c>
      <c r="BB462" s="17"/>
      <c r="BC462" s="17">
        <v>8.1638782546624003E-2</v>
      </c>
      <c r="BD462" s="17">
        <v>3.7623404074936202E-2</v>
      </c>
      <c r="BE462" s="17"/>
      <c r="BF462" s="17">
        <v>2.66946942539272E-2</v>
      </c>
      <c r="BG462" s="17">
        <v>7.8256572573994598E-2</v>
      </c>
      <c r="BH462" s="17"/>
      <c r="BI462" s="17">
        <v>0.17545305321893001</v>
      </c>
      <c r="BJ462" s="17">
        <v>3.8271071027815302E-2</v>
      </c>
      <c r="BK462" s="17">
        <v>2.17538677945825E-2</v>
      </c>
      <c r="BL462" s="17">
        <v>1.33966101271284E-2</v>
      </c>
    </row>
    <row r="463" spans="2:64" x14ac:dyDescent="0.25">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row>
    <row r="464" spans="2:64" x14ac:dyDescent="0.25">
      <c r="B464" s="6" t="s">
        <v>279</v>
      </c>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row>
    <row r="465" spans="2:64" x14ac:dyDescent="0.25">
      <c r="B465" s="24" t="s">
        <v>82</v>
      </c>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row>
    <row r="466" spans="2:64" x14ac:dyDescent="0.25">
      <c r="B466" t="s">
        <v>271</v>
      </c>
      <c r="C466" s="17">
        <v>0.42460384020116798</v>
      </c>
      <c r="D466" s="17">
        <v>0.45602617866998302</v>
      </c>
      <c r="E466" s="17">
        <v>0.367376717122187</v>
      </c>
      <c r="F466" s="17">
        <v>0.49229878055980703</v>
      </c>
      <c r="G466" s="17">
        <v>0.498662236246943</v>
      </c>
      <c r="H466" s="17">
        <v>0.228252947939005</v>
      </c>
      <c r="I466" s="17">
        <v>0.44708371426014998</v>
      </c>
      <c r="J466" s="17">
        <v>0.44064024256457401</v>
      </c>
      <c r="K466" s="17">
        <v>0.49021270477392098</v>
      </c>
      <c r="L466" s="17">
        <v>0.36347841610297699</v>
      </c>
      <c r="M466" s="17">
        <v>0.32391028512984898</v>
      </c>
      <c r="N466" s="17">
        <v>0.504861015657461</v>
      </c>
      <c r="O466" s="17">
        <v>0.43297262980930101</v>
      </c>
      <c r="P466" s="17">
        <v>0.35196951786603697</v>
      </c>
      <c r="Q466" s="17"/>
      <c r="R466" s="17">
        <v>0.34364441802720602</v>
      </c>
      <c r="S466" s="17">
        <v>0.411256822932696</v>
      </c>
      <c r="T466" s="17">
        <v>0.44584395726725301</v>
      </c>
      <c r="U466" s="17">
        <v>0.46595224536966201</v>
      </c>
      <c r="V466" s="17"/>
      <c r="W466" s="17">
        <v>0.340081655411059</v>
      </c>
      <c r="X466" s="17">
        <v>0.36479809766034099</v>
      </c>
      <c r="Y466" s="17">
        <v>0.45674676017176402</v>
      </c>
      <c r="Z466" s="17">
        <v>0.36801021147121998</v>
      </c>
      <c r="AA466" s="17">
        <v>0.43450419412736302</v>
      </c>
      <c r="AB466" s="17">
        <v>0.47870671051128899</v>
      </c>
      <c r="AC466" s="17">
        <v>0.55066460612090695</v>
      </c>
      <c r="AD466" s="17">
        <v>0.40234392760375498</v>
      </c>
      <c r="AE466" s="17">
        <v>0.47786368113767702</v>
      </c>
      <c r="AF466" s="17">
        <v>0.47365548022384202</v>
      </c>
      <c r="AG466" s="17"/>
      <c r="AH466" s="17">
        <v>0.396904691559825</v>
      </c>
      <c r="AI466" s="17">
        <v>0.40061748388028501</v>
      </c>
      <c r="AJ466" s="17">
        <v>0.39519585367210103</v>
      </c>
      <c r="AK466" s="17">
        <v>0.37808322817123202</v>
      </c>
      <c r="AL466" s="17">
        <v>0.37383715527803102</v>
      </c>
      <c r="AM466" s="17">
        <v>0.52417216528341204</v>
      </c>
      <c r="AN466" s="17">
        <v>0.52577906519277495</v>
      </c>
      <c r="AO466" s="17"/>
      <c r="AP466" s="17">
        <v>0.48449450911530201</v>
      </c>
      <c r="AQ466" s="17">
        <v>0.32743544664608998</v>
      </c>
      <c r="AR466" s="17"/>
      <c r="AS466" s="17">
        <v>0.42137035654509403</v>
      </c>
      <c r="AT466" s="17">
        <v>0.59618373606200803</v>
      </c>
      <c r="AU466" s="17">
        <v>0.47305217294305402</v>
      </c>
      <c r="AV466" s="17"/>
      <c r="AW466" s="17">
        <v>0.53908915193667695</v>
      </c>
      <c r="AX466" s="17">
        <v>0.40695284427633199</v>
      </c>
      <c r="AY466" s="17"/>
      <c r="AZ466" s="17">
        <v>0.39895265669198299</v>
      </c>
      <c r="BA466" s="17">
        <v>0.43749278846789302</v>
      </c>
      <c r="BB466" s="17"/>
      <c r="BC466" s="17">
        <v>0.38752956763872698</v>
      </c>
      <c r="BD466" s="17">
        <v>0.46595224536966201</v>
      </c>
      <c r="BE466" s="17"/>
      <c r="BF466" s="17">
        <v>0.48872594708299399</v>
      </c>
      <c r="BG466" s="17">
        <v>0.39187009808925</v>
      </c>
      <c r="BH466" s="17"/>
      <c r="BI466" s="17">
        <v>0.25093224912904699</v>
      </c>
      <c r="BJ466" s="17">
        <v>0.44799515163204601</v>
      </c>
      <c r="BK466" s="17">
        <v>0.49182396944829998</v>
      </c>
      <c r="BL466" s="17">
        <v>0.506780042824161</v>
      </c>
    </row>
    <row r="467" spans="2:64" x14ac:dyDescent="0.25">
      <c r="B467" t="s">
        <v>272</v>
      </c>
      <c r="C467" s="17">
        <v>0.37008573813463103</v>
      </c>
      <c r="D467" s="17">
        <v>0.48685632657740202</v>
      </c>
      <c r="E467" s="17">
        <v>0.328423214935464</v>
      </c>
      <c r="F467" s="17">
        <v>0.40249272499177302</v>
      </c>
      <c r="G467" s="17">
        <v>0.21028034042787</v>
      </c>
      <c r="H467" s="17">
        <v>0.24898656553748699</v>
      </c>
      <c r="I467" s="17">
        <v>0.40073271376912201</v>
      </c>
      <c r="J467" s="17">
        <v>0.32434668666045802</v>
      </c>
      <c r="K467" s="17">
        <v>0.43977956653991701</v>
      </c>
      <c r="L467" s="17">
        <v>0.32784946781880597</v>
      </c>
      <c r="M467" s="17">
        <v>0.34508563515542401</v>
      </c>
      <c r="N467" s="17">
        <v>0.32431775108564997</v>
      </c>
      <c r="O467" s="17">
        <v>0.34151772880227999</v>
      </c>
      <c r="P467" s="17">
        <v>0</v>
      </c>
      <c r="Q467" s="17"/>
      <c r="R467" s="17">
        <v>0.180551229339732</v>
      </c>
      <c r="S467" s="17">
        <v>0.245942148465604</v>
      </c>
      <c r="T467" s="17">
        <v>0.423525314207506</v>
      </c>
      <c r="U467" s="17">
        <v>0.495458142406899</v>
      </c>
      <c r="V467" s="17"/>
      <c r="W467" s="17">
        <v>0.18095228281638701</v>
      </c>
      <c r="X467" s="17">
        <v>0.16462912023148801</v>
      </c>
      <c r="Y467" s="17">
        <v>0.414492593655713</v>
      </c>
      <c r="Z467" s="17">
        <v>0.35079270478221097</v>
      </c>
      <c r="AA467" s="17">
        <v>0.30448988053175002</v>
      </c>
      <c r="AB467" s="17">
        <v>0.25121301054379103</v>
      </c>
      <c r="AC467" s="17">
        <v>0.35285516484180601</v>
      </c>
      <c r="AD467" s="17">
        <v>0.51376057844192202</v>
      </c>
      <c r="AE467" s="17">
        <v>0.51756957840349205</v>
      </c>
      <c r="AF467" s="17">
        <v>0.59726395453227099</v>
      </c>
      <c r="AG467" s="17"/>
      <c r="AH467" s="17">
        <v>0.24542455911216901</v>
      </c>
      <c r="AI467" s="17">
        <v>0.40635491029059001</v>
      </c>
      <c r="AJ467" s="17">
        <v>0.41108061113587302</v>
      </c>
      <c r="AK467" s="17">
        <v>0.27722656994864098</v>
      </c>
      <c r="AL467" s="17">
        <v>0.47009032499452003</v>
      </c>
      <c r="AM467" s="17">
        <v>0.46236103671467599</v>
      </c>
      <c r="AN467" s="17">
        <v>0.442457270807182</v>
      </c>
      <c r="AO467" s="17"/>
      <c r="AP467" s="17">
        <v>0.46186780950385098</v>
      </c>
      <c r="AQ467" s="17">
        <v>0.22117578949320299</v>
      </c>
      <c r="AR467" s="17"/>
      <c r="AS467" s="17">
        <v>0.47304319906165598</v>
      </c>
      <c r="AT467" s="17">
        <v>0.58110411061453104</v>
      </c>
      <c r="AU467" s="17">
        <v>0.40581316484433599</v>
      </c>
      <c r="AV467" s="17"/>
      <c r="AW467" s="17">
        <v>0.54142930454033</v>
      </c>
      <c r="AX467" s="17">
        <v>0.34366851005072702</v>
      </c>
      <c r="AY467" s="17"/>
      <c r="AZ467" s="17">
        <v>0.28574836033022599</v>
      </c>
      <c r="BA467" s="17">
        <v>0.41246273407647499</v>
      </c>
      <c r="BB467" s="17"/>
      <c r="BC467" s="17">
        <v>0.257672921513105</v>
      </c>
      <c r="BD467" s="17">
        <v>0.495458142406899</v>
      </c>
      <c r="BE467" s="17"/>
      <c r="BF467" s="17">
        <v>0.43729400145351099</v>
      </c>
      <c r="BG467" s="17">
        <v>0.33577654172403099</v>
      </c>
      <c r="BH467" s="17"/>
      <c r="BI467" s="17">
        <v>0.19955069337653999</v>
      </c>
      <c r="BJ467" s="17">
        <v>0.34058179934160998</v>
      </c>
      <c r="BK467" s="17">
        <v>0.45525725855041799</v>
      </c>
      <c r="BL467" s="17">
        <v>0.51649386464727898</v>
      </c>
    </row>
    <row r="468" spans="2:64" x14ac:dyDescent="0.25">
      <c r="B468" t="s">
        <v>273</v>
      </c>
      <c r="C468" s="17">
        <v>0.33170767206894203</v>
      </c>
      <c r="D468" s="17">
        <v>0.34914191443047699</v>
      </c>
      <c r="E468" s="17">
        <v>0.287227411125001</v>
      </c>
      <c r="F468" s="17">
        <v>0.358057843415299</v>
      </c>
      <c r="G468" s="17">
        <v>0.26775358543186301</v>
      </c>
      <c r="H468" s="17">
        <v>0.37711158890234597</v>
      </c>
      <c r="I468" s="17">
        <v>0.32546051273818899</v>
      </c>
      <c r="J468" s="17">
        <v>0.33672482739723603</v>
      </c>
      <c r="K468" s="17">
        <v>0.40446393644727602</v>
      </c>
      <c r="L468" s="17">
        <v>0.22885707577335901</v>
      </c>
      <c r="M468" s="17">
        <v>0.30102456495593</v>
      </c>
      <c r="N468" s="17">
        <v>0.36964764456695598</v>
      </c>
      <c r="O468" s="17">
        <v>0.33183077724021198</v>
      </c>
      <c r="P468" s="17">
        <v>0.296060964267926</v>
      </c>
      <c r="Q468" s="17"/>
      <c r="R468" s="17">
        <v>0.148678179771564</v>
      </c>
      <c r="S468" s="17">
        <v>0.264331419830172</v>
      </c>
      <c r="T468" s="17">
        <v>0.35044262585543601</v>
      </c>
      <c r="U468" s="17">
        <v>0.444885293512153</v>
      </c>
      <c r="V468" s="17"/>
      <c r="W468" s="17">
        <v>0.18359747999415699</v>
      </c>
      <c r="X468" s="17">
        <v>0.17060732527406</v>
      </c>
      <c r="Y468" s="17">
        <v>0.24840063435140999</v>
      </c>
      <c r="Z468" s="17">
        <v>0.253249686685808</v>
      </c>
      <c r="AA468" s="17">
        <v>0.40695193896403797</v>
      </c>
      <c r="AB468" s="17">
        <v>0.26332601020647101</v>
      </c>
      <c r="AC468" s="17">
        <v>0.41021829442115199</v>
      </c>
      <c r="AD468" s="17">
        <v>0.36427961668306502</v>
      </c>
      <c r="AE468" s="17">
        <v>0.39667277110992799</v>
      </c>
      <c r="AF468" s="17">
        <v>0.49219012123432099</v>
      </c>
      <c r="AG468" s="17"/>
      <c r="AH468" s="17">
        <v>0.26404455949543398</v>
      </c>
      <c r="AI468" s="17">
        <v>0.50762033855404198</v>
      </c>
      <c r="AJ468" s="17">
        <v>0.20042057602927499</v>
      </c>
      <c r="AK468" s="17">
        <v>0.28477877706487698</v>
      </c>
      <c r="AL468" s="17">
        <v>0.40316650804168802</v>
      </c>
      <c r="AM468" s="17">
        <v>0.44111923337312903</v>
      </c>
      <c r="AN468" s="17">
        <v>0.30723110618781702</v>
      </c>
      <c r="AO468" s="17"/>
      <c r="AP468" s="17">
        <v>0.40891402307282199</v>
      </c>
      <c r="AQ468" s="17">
        <v>0.20644580347882399</v>
      </c>
      <c r="AR468" s="17"/>
      <c r="AS468" s="17">
        <v>0.42005832194957399</v>
      </c>
      <c r="AT468" s="17">
        <v>0.52148482373399996</v>
      </c>
      <c r="AU468" s="17">
        <v>0.34900321739437001</v>
      </c>
      <c r="AV468" s="17"/>
      <c r="AW468" s="17">
        <v>0.48675261215749899</v>
      </c>
      <c r="AX468" s="17">
        <v>0.307803316443025</v>
      </c>
      <c r="AY468" s="17"/>
      <c r="AZ468" s="17">
        <v>0.29149143254423299</v>
      </c>
      <c r="BA468" s="17">
        <v>0.35191512294662097</v>
      </c>
      <c r="BB468" s="17"/>
      <c r="BC468" s="17">
        <v>0.23022907892234401</v>
      </c>
      <c r="BD468" s="17">
        <v>0.444885293512153</v>
      </c>
      <c r="BE468" s="17"/>
      <c r="BF468" s="17">
        <v>0.401744563775704</v>
      </c>
      <c r="BG468" s="17">
        <v>0.295954487045334</v>
      </c>
      <c r="BH468" s="17"/>
      <c r="BI468" s="17">
        <v>0.129343644057962</v>
      </c>
      <c r="BJ468" s="17">
        <v>0.32235047751679502</v>
      </c>
      <c r="BK468" s="17">
        <v>0.41581823521595002</v>
      </c>
      <c r="BL468" s="17">
        <v>0.50197515345429</v>
      </c>
    </row>
    <row r="469" spans="2:64" x14ac:dyDescent="0.25">
      <c r="B469" t="s">
        <v>274</v>
      </c>
      <c r="C469" s="17">
        <v>0.32036412758445798</v>
      </c>
      <c r="D469" s="17">
        <v>0.39259436204449</v>
      </c>
      <c r="E469" s="17">
        <v>0.25734671185943597</v>
      </c>
      <c r="F469" s="17">
        <v>0.312020862336017</v>
      </c>
      <c r="G469" s="17">
        <v>0.123917453796606</v>
      </c>
      <c r="H469" s="17">
        <v>0.27926676587090998</v>
      </c>
      <c r="I469" s="17">
        <v>0.38322598768558203</v>
      </c>
      <c r="J469" s="17">
        <v>0.35079515586619497</v>
      </c>
      <c r="K469" s="17">
        <v>0.19274332644547901</v>
      </c>
      <c r="L469" s="17">
        <v>0.35684942743812798</v>
      </c>
      <c r="M469" s="17">
        <v>0.290695418183682</v>
      </c>
      <c r="N469" s="17">
        <v>0.28811039329111199</v>
      </c>
      <c r="O469" s="17">
        <v>0.32423712407545702</v>
      </c>
      <c r="P469" s="17">
        <v>0</v>
      </c>
      <c r="Q469" s="17"/>
      <c r="R469" s="17">
        <v>0.243534277727458</v>
      </c>
      <c r="S469" s="17">
        <v>0.28400260876586703</v>
      </c>
      <c r="T469" s="17">
        <v>0.25235866124479001</v>
      </c>
      <c r="U469" s="17">
        <v>0.39080277057419799</v>
      </c>
      <c r="V469" s="17"/>
      <c r="W469" s="17">
        <v>0.219463976079256</v>
      </c>
      <c r="X469" s="17">
        <v>0.28739855192775199</v>
      </c>
      <c r="Y469" s="17">
        <v>0.28961274311745699</v>
      </c>
      <c r="Z469" s="17">
        <v>0.34673836346105902</v>
      </c>
      <c r="AA469" s="17">
        <v>0.26915963018929001</v>
      </c>
      <c r="AB469" s="17">
        <v>0.37131246954402197</v>
      </c>
      <c r="AC469" s="17">
        <v>0.30877422843573898</v>
      </c>
      <c r="AD469" s="17">
        <v>0.271207564775583</v>
      </c>
      <c r="AE469" s="17">
        <v>0.425928789856792</v>
      </c>
      <c r="AF469" s="17">
        <v>0.43059299328517903</v>
      </c>
      <c r="AG469" s="17"/>
      <c r="AH469" s="17">
        <v>0.24063454862459399</v>
      </c>
      <c r="AI469" s="17">
        <v>0.35499183920904498</v>
      </c>
      <c r="AJ469" s="17">
        <v>0.36406407021738901</v>
      </c>
      <c r="AK469" s="17">
        <v>0.23506176065850501</v>
      </c>
      <c r="AL469" s="17">
        <v>0.35224623353386397</v>
      </c>
      <c r="AM469" s="17">
        <v>0.38789947232750099</v>
      </c>
      <c r="AN469" s="17">
        <v>0.44928705351230103</v>
      </c>
      <c r="AO469" s="17"/>
      <c r="AP469" s="17">
        <v>0.38711173315879799</v>
      </c>
      <c r="AQ469" s="17">
        <v>0.212070837078632</v>
      </c>
      <c r="AR469" s="17"/>
      <c r="AS469" s="17">
        <v>0.37687871793343503</v>
      </c>
      <c r="AT469" s="17">
        <v>0.42957902119417801</v>
      </c>
      <c r="AU469" s="17">
        <v>0.38412117477975299</v>
      </c>
      <c r="AV469" s="17"/>
      <c r="AW469" s="17">
        <v>0.38457284784370399</v>
      </c>
      <c r="AX469" s="17">
        <v>0.31046462307637601</v>
      </c>
      <c r="AY469" s="17"/>
      <c r="AZ469" s="17">
        <v>0.28406661061037197</v>
      </c>
      <c r="BA469" s="17">
        <v>0.33860253823408898</v>
      </c>
      <c r="BB469" s="17"/>
      <c r="BC469" s="17">
        <v>0.25720663847482</v>
      </c>
      <c r="BD469" s="17">
        <v>0.39080277057419799</v>
      </c>
      <c r="BE469" s="17"/>
      <c r="BF469" s="17">
        <v>0.40999790569519201</v>
      </c>
      <c r="BG469" s="17">
        <v>0.274606913421159</v>
      </c>
      <c r="BH469" s="17"/>
      <c r="BI469" s="17">
        <v>0.18349855591884101</v>
      </c>
      <c r="BJ469" s="17">
        <v>0.30296407496057298</v>
      </c>
      <c r="BK469" s="17">
        <v>0.36378162096363997</v>
      </c>
      <c r="BL469" s="17">
        <v>0.48100571177706303</v>
      </c>
    </row>
    <row r="470" spans="2:64" x14ac:dyDescent="0.25">
      <c r="B470" t="s">
        <v>275</v>
      </c>
      <c r="C470" s="17">
        <v>0.30364518719998101</v>
      </c>
      <c r="D470" s="17">
        <v>0.29623891503595301</v>
      </c>
      <c r="E470" s="17">
        <v>0.13782391479717701</v>
      </c>
      <c r="F470" s="17">
        <v>0.32728911975020403</v>
      </c>
      <c r="G470" s="17">
        <v>0.25480358363248501</v>
      </c>
      <c r="H470" s="17">
        <v>0.35386730541030498</v>
      </c>
      <c r="I470" s="17">
        <v>0.27182151751287098</v>
      </c>
      <c r="J470" s="17">
        <v>0.41060394980029002</v>
      </c>
      <c r="K470" s="17">
        <v>0.322941891856457</v>
      </c>
      <c r="L470" s="17">
        <v>0.31939114841143201</v>
      </c>
      <c r="M470" s="17">
        <v>0.34604444554249902</v>
      </c>
      <c r="N470" s="17">
        <v>0.32816658941594601</v>
      </c>
      <c r="O470" s="17">
        <v>0.24229769432293299</v>
      </c>
      <c r="P470" s="17">
        <v>0</v>
      </c>
      <c r="Q470" s="17"/>
      <c r="R470" s="17">
        <v>0.31981078769716897</v>
      </c>
      <c r="S470" s="17">
        <v>0.31709397999250599</v>
      </c>
      <c r="T470" s="17">
        <v>0.24755399122001501</v>
      </c>
      <c r="U470" s="17">
        <v>0.305869981439709</v>
      </c>
      <c r="V470" s="17"/>
      <c r="W470" s="17">
        <v>0.310510404502231</v>
      </c>
      <c r="X470" s="17">
        <v>0.31854015237143202</v>
      </c>
      <c r="Y470" s="17">
        <v>0.325879126555423</v>
      </c>
      <c r="Z470" s="17">
        <v>0.24140854322715699</v>
      </c>
      <c r="AA470" s="17">
        <v>0.40102100549148201</v>
      </c>
      <c r="AB470" s="17">
        <v>0.24133349986809799</v>
      </c>
      <c r="AC470" s="17">
        <v>0.29412600819165402</v>
      </c>
      <c r="AD470" s="17">
        <v>0.24591891150505399</v>
      </c>
      <c r="AE470" s="17">
        <v>0.370231466881695</v>
      </c>
      <c r="AF470" s="17">
        <v>0.37604089518952599</v>
      </c>
      <c r="AG470" s="17"/>
      <c r="AH470" s="17">
        <v>0.31746864251560097</v>
      </c>
      <c r="AI470" s="17">
        <v>0.36211651743475198</v>
      </c>
      <c r="AJ470" s="17">
        <v>0.248736331045603</v>
      </c>
      <c r="AK470" s="17">
        <v>0.25553829446820397</v>
      </c>
      <c r="AL470" s="17">
        <v>0.313497018772674</v>
      </c>
      <c r="AM470" s="17">
        <v>0.41066511790100502</v>
      </c>
      <c r="AN470" s="17">
        <v>0.35059339163199998</v>
      </c>
      <c r="AO470" s="17"/>
      <c r="AP470" s="17">
        <v>0.36061470052343703</v>
      </c>
      <c r="AQ470" s="17">
        <v>0.21121616291923101</v>
      </c>
      <c r="AR470" s="17"/>
      <c r="AS470" s="17">
        <v>0.31490207608680398</v>
      </c>
      <c r="AT470" s="17">
        <v>0.43553599284548</v>
      </c>
      <c r="AU470" s="17">
        <v>0.35812697734391802</v>
      </c>
      <c r="AV470" s="17"/>
      <c r="AW470" s="17">
        <v>0.37569840588771097</v>
      </c>
      <c r="AX470" s="17">
        <v>0.29253624186761701</v>
      </c>
      <c r="AY470" s="17"/>
      <c r="AZ470" s="17">
        <v>0.33813768887616502</v>
      </c>
      <c r="BA470" s="17">
        <v>0.28631374245260399</v>
      </c>
      <c r="BB470" s="17"/>
      <c r="BC470" s="17">
        <v>0.30165036714095</v>
      </c>
      <c r="BD470" s="17">
        <v>0.305869981439709</v>
      </c>
      <c r="BE470" s="17"/>
      <c r="BF470" s="17">
        <v>0.36201638411408199</v>
      </c>
      <c r="BG470" s="17">
        <v>0.273847231401811</v>
      </c>
      <c r="BH470" s="17"/>
      <c r="BI470" s="17">
        <v>0.18846654023255199</v>
      </c>
      <c r="BJ470" s="17">
        <v>0.28842012678051798</v>
      </c>
      <c r="BK470" s="17">
        <v>0.3264152508773</v>
      </c>
      <c r="BL470" s="17">
        <v>0.47185310307441802</v>
      </c>
    </row>
    <row r="471" spans="2:64" x14ac:dyDescent="0.25">
      <c r="B471" t="s">
        <v>276</v>
      </c>
      <c r="C471" s="17">
        <v>0.30251655020162799</v>
      </c>
      <c r="D471" s="17">
        <v>0.35239065135750602</v>
      </c>
      <c r="E471" s="17">
        <v>0.35264636192858001</v>
      </c>
      <c r="F471" s="17">
        <v>0.22441338301546301</v>
      </c>
      <c r="G471" s="17">
        <v>0.26188801426423097</v>
      </c>
      <c r="H471" s="17">
        <v>0.24651786062931899</v>
      </c>
      <c r="I471" s="17">
        <v>0.39856086139091401</v>
      </c>
      <c r="J471" s="17">
        <v>0.25648461001732298</v>
      </c>
      <c r="K471" s="17">
        <v>0.285272337454129</v>
      </c>
      <c r="L471" s="17">
        <v>0.26284892274440902</v>
      </c>
      <c r="M471" s="17">
        <v>0.215413469637427</v>
      </c>
      <c r="N471" s="17">
        <v>0.32442220150613299</v>
      </c>
      <c r="O471" s="17">
        <v>0.29901596604852398</v>
      </c>
      <c r="P471" s="17">
        <v>0.296060964267926</v>
      </c>
      <c r="Q471" s="17"/>
      <c r="R471" s="17">
        <v>0.14275040113111701</v>
      </c>
      <c r="S471" s="17">
        <v>0.244259447229455</v>
      </c>
      <c r="T471" s="17">
        <v>0.266268191676584</v>
      </c>
      <c r="U471" s="17">
        <v>0.41524749011786899</v>
      </c>
      <c r="V471" s="17"/>
      <c r="W471" s="17">
        <v>0.161859301349739</v>
      </c>
      <c r="X471" s="17">
        <v>0.18260536394177301</v>
      </c>
      <c r="Y471" s="17">
        <v>0.187643537292593</v>
      </c>
      <c r="Z471" s="17">
        <v>0.212737694067064</v>
      </c>
      <c r="AA471" s="17">
        <v>0.27285370956072702</v>
      </c>
      <c r="AB471" s="17">
        <v>0.22365982009489699</v>
      </c>
      <c r="AC471" s="17">
        <v>0.47394601986360502</v>
      </c>
      <c r="AD471" s="17">
        <v>0.39248204456399399</v>
      </c>
      <c r="AE471" s="17">
        <v>0.43680253359544202</v>
      </c>
      <c r="AF471" s="17">
        <v>0.46086336912616699</v>
      </c>
      <c r="AG471" s="17"/>
      <c r="AH471" s="17">
        <v>0.17813667901439501</v>
      </c>
      <c r="AI471" s="17">
        <v>0.27225750812800698</v>
      </c>
      <c r="AJ471" s="17">
        <v>0.40339987367646601</v>
      </c>
      <c r="AK471" s="17">
        <v>0.21980764197645</v>
      </c>
      <c r="AL471" s="17">
        <v>0.37906898754136897</v>
      </c>
      <c r="AM471" s="17">
        <v>0.41423598164835201</v>
      </c>
      <c r="AN471" s="17">
        <v>0.33793168724702499</v>
      </c>
      <c r="AO471" s="17"/>
      <c r="AP471" s="17">
        <v>0.38799915798341</v>
      </c>
      <c r="AQ471" s="17">
        <v>0.16382703770071999</v>
      </c>
      <c r="AR471" s="17"/>
      <c r="AS471" s="17">
        <v>0.38445738438910998</v>
      </c>
      <c r="AT471" s="17">
        <v>0.55438189810793104</v>
      </c>
      <c r="AU471" s="17">
        <v>0.32483067838708402</v>
      </c>
      <c r="AV471" s="17"/>
      <c r="AW471" s="17">
        <v>0.47206787874192602</v>
      </c>
      <c r="AX471" s="17">
        <v>0.27637564388144098</v>
      </c>
      <c r="AY471" s="17"/>
      <c r="AZ471" s="17">
        <v>0.25991359066060998</v>
      </c>
      <c r="BA471" s="17">
        <v>0.32392325610807998</v>
      </c>
      <c r="BB471" s="17"/>
      <c r="BC471" s="17">
        <v>0.201438465674698</v>
      </c>
      <c r="BD471" s="17">
        <v>0.41524749011786899</v>
      </c>
      <c r="BE471" s="17"/>
      <c r="BF471" s="17">
        <v>0.39160524272374397</v>
      </c>
      <c r="BG471" s="17">
        <v>0.25703759718654201</v>
      </c>
      <c r="BH471" s="17"/>
      <c r="BI471" s="17">
        <v>0.118560261053393</v>
      </c>
      <c r="BJ471" s="17">
        <v>0.25221247275386799</v>
      </c>
      <c r="BK471" s="17">
        <v>0.35664113510491602</v>
      </c>
      <c r="BL471" s="17">
        <v>0.57971972877794498</v>
      </c>
    </row>
    <row r="472" spans="2:64" x14ac:dyDescent="0.25">
      <c r="B472" t="s">
        <v>277</v>
      </c>
      <c r="C472" s="17">
        <v>0.28027092454609998</v>
      </c>
      <c r="D472" s="17">
        <v>0.33996496634831902</v>
      </c>
      <c r="E472" s="17">
        <v>0.19192776105585799</v>
      </c>
      <c r="F472" s="17">
        <v>0.29675260492182998</v>
      </c>
      <c r="G472" s="17">
        <v>0.27456381469393398</v>
      </c>
      <c r="H472" s="17">
        <v>0.21999092101588999</v>
      </c>
      <c r="I472" s="17">
        <v>0.27907888361121103</v>
      </c>
      <c r="J472" s="17">
        <v>0.28227956561097101</v>
      </c>
      <c r="K472" s="17">
        <v>0.261275439528878</v>
      </c>
      <c r="L472" s="17">
        <v>0.239923965374611</v>
      </c>
      <c r="M472" s="17">
        <v>0.24026601678388401</v>
      </c>
      <c r="N472" s="17">
        <v>0.31337908970268302</v>
      </c>
      <c r="O472" s="17">
        <v>0.23317669824012399</v>
      </c>
      <c r="P472" s="17">
        <v>0.64803048213396297</v>
      </c>
      <c r="Q472" s="17"/>
      <c r="R472" s="17">
        <v>0.14616221505872801</v>
      </c>
      <c r="S472" s="17">
        <v>0.256074444656545</v>
      </c>
      <c r="T472" s="17">
        <v>0.31944994673635602</v>
      </c>
      <c r="U472" s="17">
        <v>0.34835661945677499</v>
      </c>
      <c r="V472" s="17"/>
      <c r="W472" s="17">
        <v>0.17534787210844199</v>
      </c>
      <c r="X472" s="17">
        <v>8.4683686002777203E-2</v>
      </c>
      <c r="Y472" s="17">
        <v>8.8598188196854805E-2</v>
      </c>
      <c r="Z472" s="17">
        <v>0.35224032031935898</v>
      </c>
      <c r="AA472" s="17">
        <v>0.30757037868360498</v>
      </c>
      <c r="AB472" s="17">
        <v>0.26339744330725101</v>
      </c>
      <c r="AC472" s="17">
        <v>0.43166848383353801</v>
      </c>
      <c r="AD472" s="17">
        <v>0.34595084777916502</v>
      </c>
      <c r="AE472" s="17">
        <v>0.43349689965059501</v>
      </c>
      <c r="AF472" s="17">
        <v>0.35347858022552497</v>
      </c>
      <c r="AG472" s="17"/>
      <c r="AH472" s="17">
        <v>0.27989492111915398</v>
      </c>
      <c r="AI472" s="17">
        <v>0.28229767465317102</v>
      </c>
      <c r="AJ472" s="17">
        <v>0.24226602493183699</v>
      </c>
      <c r="AK472" s="17">
        <v>0.245079253257005</v>
      </c>
      <c r="AL472" s="17">
        <v>0.31033571376906599</v>
      </c>
      <c r="AM472" s="17">
        <v>0.34103903257921397</v>
      </c>
      <c r="AN472" s="17">
        <v>0.32314890508487198</v>
      </c>
      <c r="AO472" s="17"/>
      <c r="AP472" s="17">
        <v>0.34555040499690598</v>
      </c>
      <c r="AQ472" s="17">
        <v>0.17435956368604499</v>
      </c>
      <c r="AR472" s="17"/>
      <c r="AS472" s="17">
        <v>0.32354638400157598</v>
      </c>
      <c r="AT472" s="17">
        <v>0.46749015624839801</v>
      </c>
      <c r="AU472" s="17">
        <v>0.31409819271796002</v>
      </c>
      <c r="AV472" s="17"/>
      <c r="AW472" s="17">
        <v>0.39497925226652097</v>
      </c>
      <c r="AX472" s="17">
        <v>0.26258554469741202</v>
      </c>
      <c r="AY472" s="17"/>
      <c r="AZ472" s="17">
        <v>0.25524094285214599</v>
      </c>
      <c r="BA472" s="17">
        <v>0.29284773758300803</v>
      </c>
      <c r="BB472" s="17"/>
      <c r="BC472" s="17">
        <v>0.219223162233737</v>
      </c>
      <c r="BD472" s="17">
        <v>0.34835661945677499</v>
      </c>
      <c r="BE472" s="17"/>
      <c r="BF472" s="17">
        <v>0.35750681490520098</v>
      </c>
      <c r="BG472" s="17">
        <v>0.240842717337336</v>
      </c>
      <c r="BH472" s="17"/>
      <c r="BI472" s="17">
        <v>8.1057694971704494E-2</v>
      </c>
      <c r="BJ472" s="17">
        <v>0.25596707966995502</v>
      </c>
      <c r="BK472" s="17">
        <v>0.35954296002126801</v>
      </c>
      <c r="BL472" s="17">
        <v>0.47431885924281197</v>
      </c>
    </row>
    <row r="473" spans="2:64" x14ac:dyDescent="0.25">
      <c r="B473" t="s">
        <v>278</v>
      </c>
      <c r="C473" s="17">
        <v>0.244716781147398</v>
      </c>
      <c r="D473" s="17">
        <v>0.15160812322442799</v>
      </c>
      <c r="E473" s="17">
        <v>0.16770461406274201</v>
      </c>
      <c r="F473" s="17">
        <v>0.32128963332247401</v>
      </c>
      <c r="G473" s="17">
        <v>0.31046409121627799</v>
      </c>
      <c r="H473" s="17">
        <v>0.276599265227359</v>
      </c>
      <c r="I473" s="17">
        <v>0.214937330626747</v>
      </c>
      <c r="J473" s="17">
        <v>0.249552080609032</v>
      </c>
      <c r="K473" s="17">
        <v>0.315169163904849</v>
      </c>
      <c r="L473" s="17">
        <v>0.22837183158346799</v>
      </c>
      <c r="M473" s="17">
        <v>0.30824865936925</v>
      </c>
      <c r="N473" s="17">
        <v>0.282921381684972</v>
      </c>
      <c r="O473" s="17">
        <v>0.30105971964939698</v>
      </c>
      <c r="P473" s="17">
        <v>0.35196951786603697</v>
      </c>
      <c r="Q473" s="17"/>
      <c r="R473" s="17">
        <v>0.34571828883831701</v>
      </c>
      <c r="S473" s="17">
        <v>0.26321312344381798</v>
      </c>
      <c r="T473" s="17">
        <v>0.26111549468550899</v>
      </c>
      <c r="U473" s="17">
        <v>0.18103404533513101</v>
      </c>
      <c r="V473" s="17"/>
      <c r="W473" s="17">
        <v>0.31266753057307001</v>
      </c>
      <c r="X473" s="17">
        <v>0.332645107848491</v>
      </c>
      <c r="Y473" s="17">
        <v>0.25948032312201802</v>
      </c>
      <c r="Z473" s="17">
        <v>0.34030828441185201</v>
      </c>
      <c r="AA473" s="17">
        <v>0.32480388547901901</v>
      </c>
      <c r="AB473" s="17">
        <v>0.112612751301764</v>
      </c>
      <c r="AC473" s="17">
        <v>0.32377928373348902</v>
      </c>
      <c r="AD473" s="17">
        <v>0.242742778123614</v>
      </c>
      <c r="AE473" s="17">
        <v>0.25352016781607201</v>
      </c>
      <c r="AF473" s="17">
        <v>0.16854215469780301</v>
      </c>
      <c r="AG473" s="17"/>
      <c r="AH473" s="17">
        <v>0.30409681504872099</v>
      </c>
      <c r="AI473" s="17">
        <v>0.35536508579214898</v>
      </c>
      <c r="AJ473" s="17">
        <v>0.27295896662868202</v>
      </c>
      <c r="AK473" s="17">
        <v>0.22005963990901001</v>
      </c>
      <c r="AL473" s="17">
        <v>0.17771068261871301</v>
      </c>
      <c r="AM473" s="17">
        <v>0.30027686987902702</v>
      </c>
      <c r="AN473" s="17">
        <v>0.30011189263163002</v>
      </c>
      <c r="AO473" s="17"/>
      <c r="AP473" s="17">
        <v>0.26604960618096601</v>
      </c>
      <c r="AQ473" s="17">
        <v>0.21010577452338999</v>
      </c>
      <c r="AR473" s="17"/>
      <c r="AS473" s="17">
        <v>0.17698334025530199</v>
      </c>
      <c r="AT473" s="17">
        <v>0.26138383513242502</v>
      </c>
      <c r="AU473" s="17">
        <v>0.328141418874769</v>
      </c>
      <c r="AV473" s="17"/>
      <c r="AW473" s="17">
        <v>0.26888348836474502</v>
      </c>
      <c r="AX473" s="17">
        <v>0.240990831991618</v>
      </c>
      <c r="AY473" s="17"/>
      <c r="AZ473" s="17">
        <v>0.28119664045660397</v>
      </c>
      <c r="BA473" s="17">
        <v>0.226386748958225</v>
      </c>
      <c r="BB473" s="17"/>
      <c r="BC473" s="17">
        <v>0.30181671270231297</v>
      </c>
      <c r="BD473" s="17">
        <v>0.18103404533513101</v>
      </c>
      <c r="BE473" s="17"/>
      <c r="BF473" s="17">
        <v>0.29533318614826498</v>
      </c>
      <c r="BG473" s="17">
        <v>0.21887757485019599</v>
      </c>
      <c r="BH473" s="17"/>
      <c r="BI473" s="17">
        <v>0.18098238340804401</v>
      </c>
      <c r="BJ473" s="17">
        <v>0.25293870048331801</v>
      </c>
      <c r="BK473" s="17">
        <v>0.25092158732184899</v>
      </c>
      <c r="BL473" s="17">
        <v>0.31902578822167099</v>
      </c>
    </row>
    <row r="474" spans="2:64" x14ac:dyDescent="0.25">
      <c r="B474" t="s">
        <v>121</v>
      </c>
      <c r="C474" s="17">
        <v>0.105638907032857</v>
      </c>
      <c r="D474" s="17">
        <v>5.4097092252094699E-2</v>
      </c>
      <c r="E474" s="17">
        <v>0.28130538186680298</v>
      </c>
      <c r="F474" s="17">
        <v>6.2404643832189702E-2</v>
      </c>
      <c r="G474" s="17">
        <v>0.18776549688378699</v>
      </c>
      <c r="H474" s="17">
        <v>0.133276704813487</v>
      </c>
      <c r="I474" s="17">
        <v>0.13428194279879799</v>
      </c>
      <c r="J474" s="17">
        <v>3.8173096330426301E-2</v>
      </c>
      <c r="K474" s="17">
        <v>0.15998121529901899</v>
      </c>
      <c r="L474" s="17">
        <v>0.119865867972605</v>
      </c>
      <c r="M474" s="17">
        <v>0.122372859557109</v>
      </c>
      <c r="N474" s="17">
        <v>9.3037155881118896E-2</v>
      </c>
      <c r="O474" s="17">
        <v>0.103689537641258</v>
      </c>
      <c r="P474" s="17">
        <v>0.35196951786603697</v>
      </c>
      <c r="Q474" s="17"/>
      <c r="R474" s="17">
        <v>0.229450623485773</v>
      </c>
      <c r="S474" s="17">
        <v>0.118764080926214</v>
      </c>
      <c r="T474" s="17">
        <v>6.7769542139675995E-2</v>
      </c>
      <c r="U474" s="17">
        <v>4.6169238735292398E-2</v>
      </c>
      <c r="V474" s="17"/>
      <c r="W474" s="17">
        <v>0.22455669305377199</v>
      </c>
      <c r="X474" s="17">
        <v>0.19301759551089401</v>
      </c>
      <c r="Y474" s="17">
        <v>6.7905245419013299E-2</v>
      </c>
      <c r="Z474" s="17">
        <v>9.8481210118889995E-2</v>
      </c>
      <c r="AA474" s="17">
        <v>7.6357666090753104E-2</v>
      </c>
      <c r="AB474" s="17">
        <v>9.3068583451440104E-2</v>
      </c>
      <c r="AC474" s="17">
        <v>5.9257279377846202E-2</v>
      </c>
      <c r="AD474" s="17">
        <v>3.4609411337797498E-2</v>
      </c>
      <c r="AE474" s="17">
        <v>3.08812742194285E-2</v>
      </c>
      <c r="AF474" s="17">
        <v>3.1658696662005201E-2</v>
      </c>
      <c r="AG474" s="17"/>
      <c r="AH474" s="17">
        <v>0.12581311636154599</v>
      </c>
      <c r="AI474" s="17">
        <v>0.10775093292966501</v>
      </c>
      <c r="AJ474" s="17">
        <v>9.6232661330840394E-2</v>
      </c>
      <c r="AK474" s="17">
        <v>0.179561040941912</v>
      </c>
      <c r="AL474" s="17">
        <v>1.9316597833866501E-2</v>
      </c>
      <c r="AM474" s="17">
        <v>4.0201434414548903E-2</v>
      </c>
      <c r="AN474" s="17">
        <v>7.1318263658754405E-2</v>
      </c>
      <c r="AO474" s="17"/>
      <c r="AP474" s="17">
        <v>2.2202268422663402E-2</v>
      </c>
      <c r="AQ474" s="17">
        <v>0.24100897860463699</v>
      </c>
      <c r="AR474" s="17"/>
      <c r="AS474" s="17">
        <v>2.0598103307724699E-2</v>
      </c>
      <c r="AT474" s="17">
        <v>2.17814971360644E-2</v>
      </c>
      <c r="AU474" s="17">
        <v>2.5263792362104701E-2</v>
      </c>
      <c r="AV474" s="17"/>
      <c r="AW474" s="17">
        <v>1.37738909038562E-2</v>
      </c>
      <c r="AX474" s="17">
        <v>0.119802374824027</v>
      </c>
      <c r="AY474" s="17"/>
      <c r="AZ474" s="17">
        <v>0.146303274499682</v>
      </c>
      <c r="BA474" s="17">
        <v>8.5206285341490204E-2</v>
      </c>
      <c r="BB474" s="17"/>
      <c r="BC474" s="17">
        <v>0.15896127055999501</v>
      </c>
      <c r="BD474" s="17">
        <v>4.6169238735292398E-2</v>
      </c>
      <c r="BE474" s="17"/>
      <c r="BF474" s="17">
        <v>1.83672211138762E-2</v>
      </c>
      <c r="BG474" s="17">
        <v>0.150190294993471</v>
      </c>
      <c r="BH474" s="17"/>
      <c r="BI474" s="17">
        <v>0.33168055390670997</v>
      </c>
      <c r="BJ474" s="17">
        <v>6.5575525858121403E-2</v>
      </c>
      <c r="BK474" s="17">
        <v>2.6731185441737599E-2</v>
      </c>
      <c r="BL474" s="17">
        <v>6.2960677924425402E-3</v>
      </c>
    </row>
    <row r="475" spans="2:64" x14ac:dyDescent="0.25">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row>
    <row r="476" spans="2:64" x14ac:dyDescent="0.25">
      <c r="B476" s="6" t="s">
        <v>288</v>
      </c>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row>
    <row r="477" spans="2:64" x14ac:dyDescent="0.25">
      <c r="B477" s="24" t="s">
        <v>82</v>
      </c>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row>
    <row r="478" spans="2:64" x14ac:dyDescent="0.25">
      <c r="B478" t="s">
        <v>280</v>
      </c>
      <c r="C478" s="17">
        <v>0.28573290215505998</v>
      </c>
      <c r="D478" s="17">
        <v>0.35342532036187502</v>
      </c>
      <c r="E478" s="17">
        <v>0.14940349632782399</v>
      </c>
      <c r="F478" s="17">
        <v>0.242816743522178</v>
      </c>
      <c r="G478" s="17">
        <v>0.25558979494972101</v>
      </c>
      <c r="H478" s="17">
        <v>0.30894627777561201</v>
      </c>
      <c r="I478" s="17">
        <v>0.25801362392946298</v>
      </c>
      <c r="J478" s="17">
        <v>0.24969412340823099</v>
      </c>
      <c r="K478" s="17">
        <v>0.26158720527843699</v>
      </c>
      <c r="L478" s="17">
        <v>0.206362520085906</v>
      </c>
      <c r="M478" s="17">
        <v>0.30757438257189401</v>
      </c>
      <c r="N478" s="17">
        <v>0.34014921678333498</v>
      </c>
      <c r="O478" s="17">
        <v>0.21439356627360601</v>
      </c>
      <c r="P478" s="17">
        <v>0.296060964267926</v>
      </c>
      <c r="Q478" s="17"/>
      <c r="R478" s="17">
        <v>0.15376942830623699</v>
      </c>
      <c r="S478" s="17">
        <v>0.24018328743277101</v>
      </c>
      <c r="T478" s="17">
        <v>0.32206455660044597</v>
      </c>
      <c r="U478" s="17">
        <v>0.36024505113428401</v>
      </c>
      <c r="V478" s="17"/>
      <c r="W478" s="17">
        <v>0.18018462281626799</v>
      </c>
      <c r="X478" s="17">
        <v>7.5627519887839501E-2</v>
      </c>
      <c r="Y478" s="17">
        <v>0.25447784431246101</v>
      </c>
      <c r="Z478" s="17">
        <v>0.22384929031221401</v>
      </c>
      <c r="AA478" s="17">
        <v>0.39771223299330699</v>
      </c>
      <c r="AB478" s="17">
        <v>0.27219099073859199</v>
      </c>
      <c r="AC478" s="17">
        <v>0.36070332726459298</v>
      </c>
      <c r="AD478" s="17">
        <v>0.252157056017911</v>
      </c>
      <c r="AE478" s="17">
        <v>0.35259126142131803</v>
      </c>
      <c r="AF478" s="17">
        <v>0.38697326902983198</v>
      </c>
      <c r="AG478" s="17"/>
      <c r="AH478" s="17">
        <v>0.25683033375220199</v>
      </c>
      <c r="AI478" s="17">
        <v>0.28838448789091498</v>
      </c>
      <c r="AJ478" s="17">
        <v>0.35901842007476897</v>
      </c>
      <c r="AK478" s="17">
        <v>0.25080689024561298</v>
      </c>
      <c r="AL478" s="17">
        <v>0.23642655860040401</v>
      </c>
      <c r="AM478" s="17">
        <v>0.32585620658389403</v>
      </c>
      <c r="AN478" s="17">
        <v>0.33104092996435402</v>
      </c>
      <c r="AO478" s="17"/>
      <c r="AP478" s="17">
        <v>0.31256443094970898</v>
      </c>
      <c r="AQ478" s="17">
        <v>0.24220063582922</v>
      </c>
      <c r="AR478" s="17"/>
      <c r="AS478" s="17">
        <v>0.33348388173536497</v>
      </c>
      <c r="AT478" s="17">
        <v>0.35742451749761101</v>
      </c>
      <c r="AU478" s="17">
        <v>0.27985612367059898</v>
      </c>
      <c r="AV478" s="17"/>
      <c r="AW478" s="17">
        <v>0.310611451696581</v>
      </c>
      <c r="AX478" s="17">
        <v>0.28189720332246498</v>
      </c>
      <c r="AY478" s="17"/>
      <c r="AZ478" s="17">
        <v>0.24584608679206099</v>
      </c>
      <c r="BA478" s="17">
        <v>0.305774827298749</v>
      </c>
      <c r="BB478" s="17"/>
      <c r="BC478" s="17">
        <v>0.21892298024363999</v>
      </c>
      <c r="BD478" s="17">
        <v>0.36024505113428401</v>
      </c>
      <c r="BE478" s="17"/>
      <c r="BF478" s="17">
        <v>0.29499811110061003</v>
      </c>
      <c r="BG478" s="17">
        <v>0.28100309873803297</v>
      </c>
      <c r="BH478" s="17"/>
      <c r="BI478" s="17">
        <v>0.146773950332546</v>
      </c>
      <c r="BJ478" s="17">
        <v>0.351073778572152</v>
      </c>
      <c r="BK478" s="17">
        <v>0.31354055661622998</v>
      </c>
      <c r="BL478" s="17">
        <v>0.31194386898762899</v>
      </c>
    </row>
    <row r="479" spans="2:64" x14ac:dyDescent="0.25">
      <c r="B479" t="s">
        <v>281</v>
      </c>
      <c r="C479" s="17">
        <v>0.27917378277377602</v>
      </c>
      <c r="D479" s="17">
        <v>0.24464957263273901</v>
      </c>
      <c r="E479" s="17">
        <v>0.18034817952521001</v>
      </c>
      <c r="F479" s="17">
        <v>0.230549407734322</v>
      </c>
      <c r="G479" s="17">
        <v>0.29692021146081499</v>
      </c>
      <c r="H479" s="17">
        <v>0.23531662454805899</v>
      </c>
      <c r="I479" s="17">
        <v>0.184709603605309</v>
      </c>
      <c r="J479" s="17">
        <v>0.27860966287176703</v>
      </c>
      <c r="K479" s="17">
        <v>0.27438155304859102</v>
      </c>
      <c r="L479" s="17">
        <v>0.41660905222190198</v>
      </c>
      <c r="M479" s="17">
        <v>0.30291526524224399</v>
      </c>
      <c r="N479" s="17">
        <v>0.33426851474290298</v>
      </c>
      <c r="O479" s="17">
        <v>0.29623477666082099</v>
      </c>
      <c r="P479" s="17">
        <v>0</v>
      </c>
      <c r="Q479" s="17"/>
      <c r="R479" s="17">
        <v>0.34649348350699799</v>
      </c>
      <c r="S479" s="17">
        <v>0.29903477808908502</v>
      </c>
      <c r="T479" s="17">
        <v>0.25249055945552801</v>
      </c>
      <c r="U479" s="17">
        <v>0.24442337221739699</v>
      </c>
      <c r="V479" s="17"/>
      <c r="W479" s="17">
        <v>0.34780280268638902</v>
      </c>
      <c r="X479" s="17">
        <v>0.32459056619241999</v>
      </c>
      <c r="Y479" s="17">
        <v>0.32144189639819798</v>
      </c>
      <c r="Z479" s="17">
        <v>0.20100505661912599</v>
      </c>
      <c r="AA479" s="17">
        <v>0.31327757800292699</v>
      </c>
      <c r="AB479" s="17">
        <v>0.25290039170925999</v>
      </c>
      <c r="AC479" s="17">
        <v>0.28692324322405299</v>
      </c>
      <c r="AD479" s="17">
        <v>0.231826537319022</v>
      </c>
      <c r="AE479" s="17">
        <v>0.29603001312553101</v>
      </c>
      <c r="AF479" s="17">
        <v>0.25347359105679401</v>
      </c>
      <c r="AG479" s="17"/>
      <c r="AH479" s="17">
        <v>0.31171390084929101</v>
      </c>
      <c r="AI479" s="17">
        <v>0.21309598739333299</v>
      </c>
      <c r="AJ479" s="17">
        <v>0.26521018262505702</v>
      </c>
      <c r="AK479" s="17">
        <v>0.32974547298217199</v>
      </c>
      <c r="AL479" s="17">
        <v>0.243754291907325</v>
      </c>
      <c r="AM479" s="17">
        <v>0.292599908445766</v>
      </c>
      <c r="AN479" s="17">
        <v>0.17905795048845999</v>
      </c>
      <c r="AO479" s="17"/>
      <c r="AP479" s="17">
        <v>0.28446946700522702</v>
      </c>
      <c r="AQ479" s="17">
        <v>0.27058190796464998</v>
      </c>
      <c r="AR479" s="17"/>
      <c r="AS479" s="17">
        <v>0.24962232378843899</v>
      </c>
      <c r="AT479" s="17">
        <v>0.25873014209267697</v>
      </c>
      <c r="AU479" s="17">
        <v>0.31241055342345098</v>
      </c>
      <c r="AV479" s="17"/>
      <c r="AW479" s="17">
        <v>0.25580347269297199</v>
      </c>
      <c r="AX479" s="17">
        <v>0.28277694584985202</v>
      </c>
      <c r="AY479" s="17"/>
      <c r="AZ479" s="17">
        <v>0.32473755311390601</v>
      </c>
      <c r="BA479" s="17">
        <v>0.256279358485688</v>
      </c>
      <c r="BB479" s="17"/>
      <c r="BC479" s="17">
        <v>0.31033208712369897</v>
      </c>
      <c r="BD479" s="17">
        <v>0.24442337221739699</v>
      </c>
      <c r="BE479" s="17"/>
      <c r="BF479" s="17">
        <v>0.24000578035711201</v>
      </c>
      <c r="BG479" s="17">
        <v>0.299168685506915</v>
      </c>
      <c r="BH479" s="17"/>
      <c r="BI479" s="17">
        <v>0.27013314535935401</v>
      </c>
      <c r="BJ479" s="17">
        <v>0.34433021952124798</v>
      </c>
      <c r="BK479" s="17">
        <v>0.235415440534093</v>
      </c>
      <c r="BL479" s="17">
        <v>0.25680938470197101</v>
      </c>
    </row>
    <row r="480" spans="2:64" x14ac:dyDescent="0.25">
      <c r="B480" t="s">
        <v>282</v>
      </c>
      <c r="C480" s="17">
        <v>0.26117780327451101</v>
      </c>
      <c r="D480" s="17">
        <v>0.249026066380449</v>
      </c>
      <c r="E480" s="17">
        <v>0.28813856749769601</v>
      </c>
      <c r="F480" s="17">
        <v>0.23668307562825</v>
      </c>
      <c r="G480" s="17">
        <v>0.29967760697545398</v>
      </c>
      <c r="H480" s="17">
        <v>0.170433969542713</v>
      </c>
      <c r="I480" s="17">
        <v>0.30554440536301197</v>
      </c>
      <c r="J480" s="17">
        <v>0.31119510507450698</v>
      </c>
      <c r="K480" s="17">
        <v>0.38835394303631099</v>
      </c>
      <c r="L480" s="17">
        <v>0.29202829010523201</v>
      </c>
      <c r="M480" s="17">
        <v>0.28705835582225703</v>
      </c>
      <c r="N480" s="17">
        <v>0.220903848926707</v>
      </c>
      <c r="O480" s="17">
        <v>0.220363626915105</v>
      </c>
      <c r="P480" s="17">
        <v>0.35196951786603697</v>
      </c>
      <c r="Q480" s="17"/>
      <c r="R480" s="17">
        <v>0.29984388719812599</v>
      </c>
      <c r="S480" s="17">
        <v>0.23437753547509699</v>
      </c>
      <c r="T480" s="17">
        <v>0.23598552368259401</v>
      </c>
      <c r="U480" s="17">
        <v>0.25602704845109098</v>
      </c>
      <c r="V480" s="17"/>
      <c r="W480" s="17">
        <v>0.25756412863730199</v>
      </c>
      <c r="X480" s="17">
        <v>0.32893415976520302</v>
      </c>
      <c r="Y480" s="17">
        <v>0.37667682351479398</v>
      </c>
      <c r="Z480" s="17">
        <v>0.23741196428415801</v>
      </c>
      <c r="AA480" s="17">
        <v>0.29479395652130003</v>
      </c>
      <c r="AB480" s="17">
        <v>0.18020379446288901</v>
      </c>
      <c r="AC480" s="17">
        <v>0.21168518101044001</v>
      </c>
      <c r="AD480" s="17">
        <v>0.17840787280238299</v>
      </c>
      <c r="AE480" s="17">
        <v>0.29018065889575501</v>
      </c>
      <c r="AF480" s="17">
        <v>0.25593128387152198</v>
      </c>
      <c r="AG480" s="17"/>
      <c r="AH480" s="17">
        <v>0.30226755471552103</v>
      </c>
      <c r="AI480" s="17">
        <v>0.39286356383931198</v>
      </c>
      <c r="AJ480" s="17">
        <v>0.16513875747675799</v>
      </c>
      <c r="AK480" s="17">
        <v>0.25246370821959402</v>
      </c>
      <c r="AL480" s="17">
        <v>0.25778292698162603</v>
      </c>
      <c r="AM480" s="17">
        <v>0.223538546057343</v>
      </c>
      <c r="AN480" s="17">
        <v>0.28284804790113199</v>
      </c>
      <c r="AO480" s="17"/>
      <c r="AP480" s="17">
        <v>0.26099674492529301</v>
      </c>
      <c r="AQ480" s="17">
        <v>0.26147155769823399</v>
      </c>
      <c r="AR480" s="17"/>
      <c r="AS480" s="17">
        <v>0.245773121903405</v>
      </c>
      <c r="AT480" s="17">
        <v>0.25818494051352903</v>
      </c>
      <c r="AU480" s="17">
        <v>0.28307898225231298</v>
      </c>
      <c r="AV480" s="17"/>
      <c r="AW480" s="17">
        <v>0.24708988779701299</v>
      </c>
      <c r="AX480" s="17">
        <v>0.263349835082899</v>
      </c>
      <c r="AY480" s="17"/>
      <c r="AZ480" s="17">
        <v>0.27472981994062001</v>
      </c>
      <c r="BA480" s="17">
        <v>0.25436832246998098</v>
      </c>
      <c r="BB480" s="17"/>
      <c r="BC480" s="17">
        <v>0.26579613105396499</v>
      </c>
      <c r="BD480" s="17">
        <v>0.25602704845109098</v>
      </c>
      <c r="BE480" s="17"/>
      <c r="BF480" s="17">
        <v>0.247468300541102</v>
      </c>
      <c r="BG480" s="17">
        <v>0.26817637753822199</v>
      </c>
      <c r="BH480" s="17"/>
      <c r="BI480" s="17">
        <v>0.23060354412284401</v>
      </c>
      <c r="BJ480" s="17">
        <v>0.29293235993725902</v>
      </c>
      <c r="BK480" s="17">
        <v>0.26539817787170999</v>
      </c>
      <c r="BL480" s="17">
        <v>0.234015056445293</v>
      </c>
    </row>
    <row r="481" spans="2:64" x14ac:dyDescent="0.25">
      <c r="B481" t="s">
        <v>283</v>
      </c>
      <c r="C481" s="17">
        <v>0.21683649043884001</v>
      </c>
      <c r="D481" s="17">
        <v>0.22613251588859501</v>
      </c>
      <c r="E481" s="17">
        <v>0.19625685241073701</v>
      </c>
      <c r="F481" s="17">
        <v>0.35535633857377003</v>
      </c>
      <c r="G481" s="17">
        <v>0.18776549688378699</v>
      </c>
      <c r="H481" s="17">
        <v>0.187243024622093</v>
      </c>
      <c r="I481" s="17">
        <v>0.134706068110617</v>
      </c>
      <c r="J481" s="17">
        <v>0.14174119904618801</v>
      </c>
      <c r="K481" s="17">
        <v>0.21949333795340401</v>
      </c>
      <c r="L481" s="17">
        <v>0.13832398363626</v>
      </c>
      <c r="M481" s="17">
        <v>0.19282641246350499</v>
      </c>
      <c r="N481" s="17">
        <v>0.25931523967329501</v>
      </c>
      <c r="O481" s="17">
        <v>0.31455017251339001</v>
      </c>
      <c r="P481" s="17">
        <v>0</v>
      </c>
      <c r="Q481" s="17"/>
      <c r="R481" s="17">
        <v>0.19508959593029801</v>
      </c>
      <c r="S481" s="17">
        <v>0.170492952762441</v>
      </c>
      <c r="T481" s="17">
        <v>0.213904406650956</v>
      </c>
      <c r="U481" s="17">
        <v>0.24387060383006501</v>
      </c>
      <c r="V481" s="17"/>
      <c r="W481" s="17">
        <v>0.17389678243808401</v>
      </c>
      <c r="X481" s="17">
        <v>0.21614821679576801</v>
      </c>
      <c r="Y481" s="17">
        <v>0.14561324590392</v>
      </c>
      <c r="Z481" s="17">
        <v>0.22749800970703299</v>
      </c>
      <c r="AA481" s="17">
        <v>0.24244196730869599</v>
      </c>
      <c r="AB481" s="17">
        <v>0.143793660440725</v>
      </c>
      <c r="AC481" s="17">
        <v>0.25268142705575097</v>
      </c>
      <c r="AD481" s="17">
        <v>0.21142249358801099</v>
      </c>
      <c r="AE481" s="17">
        <v>0.18039185739110999</v>
      </c>
      <c r="AF481" s="17">
        <v>0.27756847040966098</v>
      </c>
      <c r="AG481" s="17"/>
      <c r="AH481" s="17">
        <v>0.25032044548250698</v>
      </c>
      <c r="AI481" s="17">
        <v>0.17153644459826101</v>
      </c>
      <c r="AJ481" s="17">
        <v>0.20546670031601999</v>
      </c>
      <c r="AK481" s="17">
        <v>0.18918637264398899</v>
      </c>
      <c r="AL481" s="17">
        <v>0.22104472220735</v>
      </c>
      <c r="AM481" s="17">
        <v>0.224676150762499</v>
      </c>
      <c r="AN481" s="17">
        <v>0.210836409481269</v>
      </c>
      <c r="AO481" s="17"/>
      <c r="AP481" s="17">
        <v>0.22742098638167199</v>
      </c>
      <c r="AQ481" s="17">
        <v>0.19966389100052601</v>
      </c>
      <c r="AR481" s="17"/>
      <c r="AS481" s="17">
        <v>0.202789176669396</v>
      </c>
      <c r="AT481" s="17">
        <v>0.24543474184202199</v>
      </c>
      <c r="AU481" s="17">
        <v>0.23595821631251301</v>
      </c>
      <c r="AV481" s="17"/>
      <c r="AW481" s="17">
        <v>0.264361369978103</v>
      </c>
      <c r="AX481" s="17">
        <v>0.20950924956960301</v>
      </c>
      <c r="AY481" s="17"/>
      <c r="AZ481" s="17">
        <v>0.18638204609164699</v>
      </c>
      <c r="BA481" s="17">
        <v>0.232138932820973</v>
      </c>
      <c r="BB481" s="17"/>
      <c r="BC481" s="17">
        <v>0.19259685932692799</v>
      </c>
      <c r="BD481" s="17">
        <v>0.24387060383006501</v>
      </c>
      <c r="BE481" s="17"/>
      <c r="BF481" s="17">
        <v>0.215500752605329</v>
      </c>
      <c r="BG481" s="17">
        <v>0.21751837224057</v>
      </c>
      <c r="BH481" s="17"/>
      <c r="BI481" s="17">
        <v>0.155578592749956</v>
      </c>
      <c r="BJ481" s="17">
        <v>0.22373198117156701</v>
      </c>
      <c r="BK481" s="17">
        <v>0.22860256385571501</v>
      </c>
      <c r="BL481" s="17">
        <v>0.26990982600043201</v>
      </c>
    </row>
    <row r="482" spans="2:64" x14ac:dyDescent="0.25">
      <c r="B482" t="s">
        <v>284</v>
      </c>
      <c r="C482" s="17">
        <v>0.20960479402431301</v>
      </c>
      <c r="D482" s="17">
        <v>0.29839203121030999</v>
      </c>
      <c r="E482" s="17">
        <v>0.18019535196608399</v>
      </c>
      <c r="F482" s="17">
        <v>0.20351438630139701</v>
      </c>
      <c r="G482" s="17">
        <v>3.0979363449151399E-2</v>
      </c>
      <c r="H482" s="17">
        <v>0.128681733112602</v>
      </c>
      <c r="I482" s="17">
        <v>0.24130885097309299</v>
      </c>
      <c r="J482" s="17">
        <v>0.25018347865900598</v>
      </c>
      <c r="K482" s="17">
        <v>0.26394112958812399</v>
      </c>
      <c r="L482" s="17">
        <v>0.11269483160837</v>
      </c>
      <c r="M482" s="17">
        <v>0.138176752112567</v>
      </c>
      <c r="N482" s="17">
        <v>0.20963267666376101</v>
      </c>
      <c r="O482" s="17">
        <v>0.22750289340500501</v>
      </c>
      <c r="P482" s="17">
        <v>0</v>
      </c>
      <c r="Q482" s="17"/>
      <c r="R482" s="17">
        <v>0.14834231305447501</v>
      </c>
      <c r="S482" s="17">
        <v>0.26118300258475902</v>
      </c>
      <c r="T482" s="17">
        <v>0.202050052998512</v>
      </c>
      <c r="U482" s="17">
        <v>0.22760202305636701</v>
      </c>
      <c r="V482" s="17"/>
      <c r="W482" s="17">
        <v>0.18483390907490799</v>
      </c>
      <c r="X482" s="17">
        <v>0.13255928008280601</v>
      </c>
      <c r="Y482" s="17">
        <v>0.20690087293154699</v>
      </c>
      <c r="Z482" s="17">
        <v>0.19221312237444199</v>
      </c>
      <c r="AA482" s="17">
        <v>0.18308130485720001</v>
      </c>
      <c r="AB482" s="17">
        <v>0.19067981211162299</v>
      </c>
      <c r="AC482" s="17">
        <v>0.23147413583229101</v>
      </c>
      <c r="AD482" s="17">
        <v>0.24770278192211301</v>
      </c>
      <c r="AE482" s="17">
        <v>0.27539542058250599</v>
      </c>
      <c r="AF482" s="17">
        <v>0.27440009504504298</v>
      </c>
      <c r="AG482" s="17"/>
      <c r="AH482" s="17">
        <v>0.13313039570337101</v>
      </c>
      <c r="AI482" s="17">
        <v>0.27803883677580499</v>
      </c>
      <c r="AJ482" s="17">
        <v>0.23517622193044799</v>
      </c>
      <c r="AK482" s="17">
        <v>0.15438315787582799</v>
      </c>
      <c r="AL482" s="17">
        <v>0.251336026079716</v>
      </c>
      <c r="AM482" s="17">
        <v>0.26880326230562301</v>
      </c>
      <c r="AN482" s="17">
        <v>0.28977719140754499</v>
      </c>
      <c r="AO482" s="17"/>
      <c r="AP482" s="17">
        <v>0.25277780082324702</v>
      </c>
      <c r="AQ482" s="17">
        <v>0.13955963020072501</v>
      </c>
      <c r="AR482" s="17"/>
      <c r="AS482" s="17">
        <v>0.237686153163474</v>
      </c>
      <c r="AT482" s="17">
        <v>0.35978610429670899</v>
      </c>
      <c r="AU482" s="17">
        <v>0.21918334149711699</v>
      </c>
      <c r="AV482" s="17"/>
      <c r="AW482" s="17">
        <v>0.27526569729400402</v>
      </c>
      <c r="AX482" s="17">
        <v>0.19948139637211601</v>
      </c>
      <c r="AY482" s="17"/>
      <c r="AZ482" s="17">
        <v>0.200796178022875</v>
      </c>
      <c r="BA482" s="17">
        <v>0.21403085865027199</v>
      </c>
      <c r="BB482" s="17"/>
      <c r="BC482" s="17">
        <v>0.19346791590811799</v>
      </c>
      <c r="BD482" s="17">
        <v>0.22760202305636701</v>
      </c>
      <c r="BE482" s="17"/>
      <c r="BF482" s="17">
        <v>0.27506314393922399</v>
      </c>
      <c r="BG482" s="17">
        <v>0.176188912210959</v>
      </c>
      <c r="BH482" s="17"/>
      <c r="BI482" s="17">
        <v>0.111004928977952</v>
      </c>
      <c r="BJ482" s="17">
        <v>0.18982742628267599</v>
      </c>
      <c r="BK482" s="17">
        <v>0.24551510887206701</v>
      </c>
      <c r="BL482" s="17">
        <v>0.33201829064855498</v>
      </c>
    </row>
    <row r="483" spans="2:64" x14ac:dyDescent="0.25">
      <c r="B483" t="s">
        <v>285</v>
      </c>
      <c r="C483" s="17">
        <v>0.15379197711477799</v>
      </c>
      <c r="D483" s="17">
        <v>0.192556887228578</v>
      </c>
      <c r="E483" s="17">
        <v>2.98806992655649E-2</v>
      </c>
      <c r="F483" s="17">
        <v>0.23434796108964101</v>
      </c>
      <c r="G483" s="17">
        <v>0.17481549508440899</v>
      </c>
      <c r="H483" s="17">
        <v>0.106164286836851</v>
      </c>
      <c r="I483" s="17">
        <v>0.12324418304934</v>
      </c>
      <c r="J483" s="17">
        <v>0.189253931424162</v>
      </c>
      <c r="K483" s="17">
        <v>0.19373781716469399</v>
      </c>
      <c r="L483" s="17">
        <v>0.105095354563737</v>
      </c>
      <c r="M483" s="17">
        <v>0.110347381019279</v>
      </c>
      <c r="N483" s="17">
        <v>0.16917709976147799</v>
      </c>
      <c r="O483" s="17">
        <v>0.13963046859589701</v>
      </c>
      <c r="P483" s="17">
        <v>0.35196951786603697</v>
      </c>
      <c r="Q483" s="17"/>
      <c r="R483" s="17">
        <v>0.14426011315920301</v>
      </c>
      <c r="S483" s="17">
        <v>0.15062708497414401</v>
      </c>
      <c r="T483" s="17">
        <v>0.149834314387844</v>
      </c>
      <c r="U483" s="17">
        <v>0.16090040946071399</v>
      </c>
      <c r="V483" s="17"/>
      <c r="W483" s="17">
        <v>0.194016427388257</v>
      </c>
      <c r="X483" s="17">
        <v>0.125600148583001</v>
      </c>
      <c r="Y483" s="17">
        <v>9.1784115622431897E-2</v>
      </c>
      <c r="Z483" s="17">
        <v>0.189373094769476</v>
      </c>
      <c r="AA483" s="17">
        <v>0.101540008624279</v>
      </c>
      <c r="AB483" s="17">
        <v>8.2952220467874302E-2</v>
      </c>
      <c r="AC483" s="17">
        <v>0.113626240346708</v>
      </c>
      <c r="AD483" s="17">
        <v>0.187073960022277</v>
      </c>
      <c r="AE483" s="17">
        <v>0.18041525033743899</v>
      </c>
      <c r="AF483" s="17">
        <v>0.17030790755880601</v>
      </c>
      <c r="AG483" s="17"/>
      <c r="AH483" s="17">
        <v>0.18353668332071801</v>
      </c>
      <c r="AI483" s="17">
        <v>0.170755113693804</v>
      </c>
      <c r="AJ483" s="17">
        <v>0.20493906655388799</v>
      </c>
      <c r="AK483" s="17">
        <v>0.109436884514865</v>
      </c>
      <c r="AL483" s="17">
        <v>0.12362058502625101</v>
      </c>
      <c r="AM483" s="17">
        <v>0.193502241190392</v>
      </c>
      <c r="AN483" s="17">
        <v>0.18559190922618399</v>
      </c>
      <c r="AO483" s="17"/>
      <c r="AP483" s="17">
        <v>0.172414197358911</v>
      </c>
      <c r="AQ483" s="17">
        <v>0.123578735914459</v>
      </c>
      <c r="AR483" s="17"/>
      <c r="AS483" s="17">
        <v>0.18267700032064399</v>
      </c>
      <c r="AT483" s="17">
        <v>0.23438234882487499</v>
      </c>
      <c r="AU483" s="17">
        <v>0.14443324571174701</v>
      </c>
      <c r="AV483" s="17"/>
      <c r="AW483" s="17">
        <v>0.223510669070308</v>
      </c>
      <c r="AX483" s="17">
        <v>0.14304296198840999</v>
      </c>
      <c r="AY483" s="17"/>
      <c r="AZ483" s="17">
        <v>0.16324345139691501</v>
      </c>
      <c r="BA483" s="17">
        <v>0.14904289553641301</v>
      </c>
      <c r="BB483" s="17"/>
      <c r="BC483" s="17">
        <v>0.147418334474609</v>
      </c>
      <c r="BD483" s="17">
        <v>0.16090040946071399</v>
      </c>
      <c r="BE483" s="17"/>
      <c r="BF483" s="17">
        <v>0.155033303513578</v>
      </c>
      <c r="BG483" s="17">
        <v>0.153158291476689</v>
      </c>
      <c r="BH483" s="17"/>
      <c r="BI483" s="17">
        <v>0.104416472829392</v>
      </c>
      <c r="BJ483" s="17">
        <v>0.18283012709973701</v>
      </c>
      <c r="BK483" s="17">
        <v>0.15814078057758499</v>
      </c>
      <c r="BL483" s="17">
        <v>0.15471497367574899</v>
      </c>
    </row>
    <row r="484" spans="2:64" x14ac:dyDescent="0.25">
      <c r="B484" t="s">
        <v>286</v>
      </c>
      <c r="C484" s="17">
        <v>0.142329845247086</v>
      </c>
      <c r="D484" s="17">
        <v>0.117043996542548</v>
      </c>
      <c r="E484" s="17">
        <v>7.1076503076027905E-2</v>
      </c>
      <c r="F484" s="17">
        <v>5.3270054311930999E-2</v>
      </c>
      <c r="G484" s="17">
        <v>0.15584147534019599</v>
      </c>
      <c r="H484" s="17">
        <v>0.15395288552966799</v>
      </c>
      <c r="I484" s="17">
        <v>0.11855327911352199</v>
      </c>
      <c r="J484" s="17">
        <v>0.169453906028318</v>
      </c>
      <c r="K484" s="17">
        <v>0.26916234404316403</v>
      </c>
      <c r="L484" s="17">
        <v>0.13822737867107199</v>
      </c>
      <c r="M484" s="17">
        <v>0.27414112214464498</v>
      </c>
      <c r="N484" s="17">
        <v>9.5308058730640799E-2</v>
      </c>
      <c r="O484" s="17">
        <v>0.139199798066863</v>
      </c>
      <c r="P484" s="17">
        <v>0</v>
      </c>
      <c r="Q484" s="17"/>
      <c r="R484" s="17">
        <v>0.22487217342892299</v>
      </c>
      <c r="S484" s="17">
        <v>0.13775928716262401</v>
      </c>
      <c r="T484" s="17">
        <v>0.13488267864537701</v>
      </c>
      <c r="U484" s="17">
        <v>0.10214642140128501</v>
      </c>
      <c r="V484" s="17"/>
      <c r="W484" s="17">
        <v>0.19614943258224801</v>
      </c>
      <c r="X484" s="17">
        <v>0.232943302286375</v>
      </c>
      <c r="Y484" s="17">
        <v>0.12942659458931</v>
      </c>
      <c r="Z484" s="17">
        <v>0.19736906012658401</v>
      </c>
      <c r="AA484" s="17">
        <v>0.14912065883640499</v>
      </c>
      <c r="AB484" s="17">
        <v>0.117188659345156</v>
      </c>
      <c r="AC484" s="17">
        <v>0.18682797115947899</v>
      </c>
      <c r="AD484" s="17">
        <v>0.13319197867428301</v>
      </c>
      <c r="AE484" s="17">
        <v>9.3580363750293702E-2</v>
      </c>
      <c r="AF484" s="17">
        <v>8.4256362775537802E-2</v>
      </c>
      <c r="AG484" s="17"/>
      <c r="AH484" s="17">
        <v>0.21569684818325899</v>
      </c>
      <c r="AI484" s="17">
        <v>8.6188385637698497E-2</v>
      </c>
      <c r="AJ484" s="17">
        <v>0.21874272008152501</v>
      </c>
      <c r="AK484" s="17">
        <v>0.172883246647341</v>
      </c>
      <c r="AL484" s="17">
        <v>0.12636780961754401</v>
      </c>
      <c r="AM484" s="17">
        <v>0.114109600106262</v>
      </c>
      <c r="AN484" s="17">
        <v>9.5957322172647394E-2</v>
      </c>
      <c r="AO484" s="17"/>
      <c r="AP484" s="17">
        <v>0.11914985775418201</v>
      </c>
      <c r="AQ484" s="17">
        <v>0.17993774290709499</v>
      </c>
      <c r="AR484" s="17"/>
      <c r="AS484" s="17">
        <v>0.103147114477582</v>
      </c>
      <c r="AT484" s="17">
        <v>0.124160397280801</v>
      </c>
      <c r="AU484" s="17">
        <v>0.12782341227796001</v>
      </c>
      <c r="AV484" s="17"/>
      <c r="AW484" s="17">
        <v>0.15682659648269201</v>
      </c>
      <c r="AX484" s="17">
        <v>0.140094780389384</v>
      </c>
      <c r="AY484" s="17"/>
      <c r="AZ484" s="17">
        <v>0.15028076066152099</v>
      </c>
      <c r="BA484" s="17">
        <v>0.13833474937117601</v>
      </c>
      <c r="BB484" s="17"/>
      <c r="BC484" s="17">
        <v>0.178359559140052</v>
      </c>
      <c r="BD484" s="17">
        <v>0.10214642140128501</v>
      </c>
      <c r="BE484" s="17"/>
      <c r="BF484" s="17">
        <v>0.1073117081919</v>
      </c>
      <c r="BG484" s="17">
        <v>0.160206280120269</v>
      </c>
      <c r="BH484" s="17"/>
      <c r="BI484" s="17">
        <v>0.20288443869624201</v>
      </c>
      <c r="BJ484" s="17">
        <v>0.122944050723044</v>
      </c>
      <c r="BK484" s="17">
        <v>0.1125882136793</v>
      </c>
      <c r="BL484" s="17">
        <v>0.14503824320646799</v>
      </c>
    </row>
    <row r="485" spans="2:64" x14ac:dyDescent="0.25">
      <c r="B485" t="s">
        <v>287</v>
      </c>
      <c r="C485" s="17">
        <v>0.10972106808185</v>
      </c>
      <c r="D485" s="17">
        <v>9.3698745147356294E-2</v>
      </c>
      <c r="E485" s="17">
        <v>2.98806992655649E-2</v>
      </c>
      <c r="F485" s="17">
        <v>0.114874709590201</v>
      </c>
      <c r="G485" s="17">
        <v>0.124862111891045</v>
      </c>
      <c r="H485" s="17">
        <v>0.119520558326294</v>
      </c>
      <c r="I485" s="17">
        <v>8.60724318669637E-2</v>
      </c>
      <c r="J485" s="17">
        <v>0.17695786986804099</v>
      </c>
      <c r="K485" s="17">
        <v>0.23415847970008299</v>
      </c>
      <c r="L485" s="17">
        <v>0.102265614170718</v>
      </c>
      <c r="M485" s="17">
        <v>8.2168401477811695E-2</v>
      </c>
      <c r="N485" s="17">
        <v>0.12601298682637699</v>
      </c>
      <c r="O485" s="17">
        <v>9.3115559115193203E-2</v>
      </c>
      <c r="P485" s="17">
        <v>0.296060964267926</v>
      </c>
      <c r="Q485" s="17"/>
      <c r="R485" s="17">
        <v>8.6684923724836896E-2</v>
      </c>
      <c r="S485" s="17">
        <v>0.129681752403418</v>
      </c>
      <c r="T485" s="17">
        <v>0.13203345455505699</v>
      </c>
      <c r="U485" s="17">
        <v>0.10955870937197899</v>
      </c>
      <c r="V485" s="17"/>
      <c r="W485" s="17">
        <v>0.113674478935512</v>
      </c>
      <c r="X485" s="17">
        <v>0.111473910603081</v>
      </c>
      <c r="Y485" s="17">
        <v>6.1817454151567502E-2</v>
      </c>
      <c r="Z485" s="17">
        <v>0.19926983788521199</v>
      </c>
      <c r="AA485" s="17">
        <v>0.101163899388067</v>
      </c>
      <c r="AB485" s="17">
        <v>4.1005666904880902E-2</v>
      </c>
      <c r="AC485" s="17">
        <v>0.15524730636610401</v>
      </c>
      <c r="AD485" s="17">
        <v>0.109044475774061</v>
      </c>
      <c r="AE485" s="17">
        <v>0.143000392954103</v>
      </c>
      <c r="AF485" s="17">
        <v>0.10034474550014</v>
      </c>
      <c r="AG485" s="17"/>
      <c r="AH485" s="17">
        <v>0.12194168129811001</v>
      </c>
      <c r="AI485" s="17">
        <v>5.8617055589226502E-2</v>
      </c>
      <c r="AJ485" s="17">
        <v>0.10939729734092001</v>
      </c>
      <c r="AK485" s="17">
        <v>0.118164947716259</v>
      </c>
      <c r="AL485" s="17">
        <v>8.5781213336725698E-2</v>
      </c>
      <c r="AM485" s="17">
        <v>0.15069601137557401</v>
      </c>
      <c r="AN485" s="17">
        <v>0.122854592183075</v>
      </c>
      <c r="AO485" s="17"/>
      <c r="AP485" s="17">
        <v>0.124430427516486</v>
      </c>
      <c r="AQ485" s="17">
        <v>8.5856168049808196E-2</v>
      </c>
      <c r="AR485" s="17"/>
      <c r="AS485" s="17">
        <v>9.42954579540006E-2</v>
      </c>
      <c r="AT485" s="17">
        <v>0.17502797804287101</v>
      </c>
      <c r="AU485" s="17">
        <v>0.12286406068962</v>
      </c>
      <c r="AV485" s="17"/>
      <c r="AW485" s="17">
        <v>0.14346477368209201</v>
      </c>
      <c r="AX485" s="17">
        <v>0.104518566546851</v>
      </c>
      <c r="AY485" s="17"/>
      <c r="AZ485" s="17">
        <v>0.11908445590732</v>
      </c>
      <c r="BA485" s="17">
        <v>0.105016247298802</v>
      </c>
      <c r="BB485" s="17"/>
      <c r="BC485" s="17">
        <v>0.109866643976206</v>
      </c>
      <c r="BD485" s="17">
        <v>0.10955870937197899</v>
      </c>
      <c r="BE485" s="17"/>
      <c r="BF485" s="17">
        <v>0.121236520340591</v>
      </c>
      <c r="BG485" s="17">
        <v>0.10384253627947999</v>
      </c>
      <c r="BH485" s="17"/>
      <c r="BI485" s="17">
        <v>7.2052421701732705E-2</v>
      </c>
      <c r="BJ485" s="17">
        <v>0.13233177056057499</v>
      </c>
      <c r="BK485" s="17">
        <v>0.101440435295602</v>
      </c>
      <c r="BL485" s="17">
        <v>0.138806077880929</v>
      </c>
    </row>
    <row r="486" spans="2:64" x14ac:dyDescent="0.25">
      <c r="B486" t="s">
        <v>121</v>
      </c>
      <c r="C486" s="17">
        <v>0.15536192701694601</v>
      </c>
      <c r="D486" s="17">
        <v>0.137099307977883</v>
      </c>
      <c r="E486" s="17">
        <v>0.29288496339745002</v>
      </c>
      <c r="F486" s="17">
        <v>0.242816743522178</v>
      </c>
      <c r="G486" s="17">
        <v>9.8803661515085905E-2</v>
      </c>
      <c r="H486" s="17">
        <v>0.14494854549335401</v>
      </c>
      <c r="I486" s="17">
        <v>0.24617502416127801</v>
      </c>
      <c r="J486" s="17">
        <v>0.167128878569719</v>
      </c>
      <c r="K486" s="17">
        <v>0.14276255460616</v>
      </c>
      <c r="L486" s="17">
        <v>0.15097215154211299</v>
      </c>
      <c r="M486" s="17">
        <v>0.114657805039404</v>
      </c>
      <c r="N486" s="17">
        <v>0.101076801294785</v>
      </c>
      <c r="O486" s="17">
        <v>0.189764049631861</v>
      </c>
      <c r="P486" s="17">
        <v>0.35196951786603697</v>
      </c>
      <c r="Q486" s="17"/>
      <c r="R486" s="17">
        <v>0.17357953184213301</v>
      </c>
      <c r="S486" s="17">
        <v>0.14441953346168099</v>
      </c>
      <c r="T486" s="17">
        <v>0.12329824818224</v>
      </c>
      <c r="U486" s="17">
        <v>0.157817861076465</v>
      </c>
      <c r="V486" s="17"/>
      <c r="W486" s="17">
        <v>0.15923984901889801</v>
      </c>
      <c r="X486" s="17">
        <v>0.15645438615478499</v>
      </c>
      <c r="Y486" s="17">
        <v>0.15800679823213701</v>
      </c>
      <c r="Z486" s="17">
        <v>0.141469304129581</v>
      </c>
      <c r="AA486" s="17">
        <v>0.138083080776465</v>
      </c>
      <c r="AB486" s="17">
        <v>0.20585704091528401</v>
      </c>
      <c r="AC486" s="17">
        <v>0.11276679914380899</v>
      </c>
      <c r="AD486" s="17">
        <v>0.139424580129514</v>
      </c>
      <c r="AE486" s="17">
        <v>0.17032464047638499</v>
      </c>
      <c r="AF486" s="17">
        <v>0.13517597291825401</v>
      </c>
      <c r="AG486" s="17"/>
      <c r="AH486" s="17">
        <v>0.10032288556409399</v>
      </c>
      <c r="AI486" s="17">
        <v>0.167044757600434</v>
      </c>
      <c r="AJ486" s="17">
        <v>8.9782167924992606E-2</v>
      </c>
      <c r="AK486" s="17">
        <v>0.17818631609220401</v>
      </c>
      <c r="AL486" s="17">
        <v>0.134269809875531</v>
      </c>
      <c r="AM486" s="17">
        <v>0.161168391350825</v>
      </c>
      <c r="AN486" s="17">
        <v>0.16104295494420401</v>
      </c>
      <c r="AO486" s="17"/>
      <c r="AP486" s="17">
        <v>0.12605975936223601</v>
      </c>
      <c r="AQ486" s="17">
        <v>0.202902630941488</v>
      </c>
      <c r="AR486" s="17"/>
      <c r="AS486" s="17">
        <v>0.116324865866023</v>
      </c>
      <c r="AT486" s="17">
        <v>0.150917553711585</v>
      </c>
      <c r="AU486" s="17">
        <v>0.105402410053064</v>
      </c>
      <c r="AV486" s="17"/>
      <c r="AW486" s="17">
        <v>0.15017720932942499</v>
      </c>
      <c r="AX486" s="17">
        <v>0.15616129096491899</v>
      </c>
      <c r="AY486" s="17"/>
      <c r="AZ486" s="17">
        <v>0.15760094205525799</v>
      </c>
      <c r="BA486" s="17">
        <v>0.15423688929746199</v>
      </c>
      <c r="BB486" s="17"/>
      <c r="BC486" s="17">
        <v>0.15315985977041099</v>
      </c>
      <c r="BD486" s="17">
        <v>0.157817861076465</v>
      </c>
      <c r="BE486" s="17"/>
      <c r="BF486" s="17">
        <v>0.17167065035149401</v>
      </c>
      <c r="BG486" s="17">
        <v>0.147036474692187</v>
      </c>
      <c r="BH486" s="17"/>
      <c r="BI486" s="17">
        <v>0.26397838977348598</v>
      </c>
      <c r="BJ486" s="17">
        <v>0.112040191842308</v>
      </c>
      <c r="BK486" s="17">
        <v>0.10789187854572201</v>
      </c>
      <c r="BL486" s="17">
        <v>0.17795010588982299</v>
      </c>
    </row>
    <row r="487" spans="2:64" x14ac:dyDescent="0.25">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row>
    <row r="488" spans="2:64" x14ac:dyDescent="0.25">
      <c r="B488" s="6" t="s">
        <v>301</v>
      </c>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row>
    <row r="489" spans="2:64" x14ac:dyDescent="0.25">
      <c r="B489" s="24" t="s">
        <v>82</v>
      </c>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row>
    <row r="490" spans="2:64" x14ac:dyDescent="0.25">
      <c r="B490" t="s">
        <v>297</v>
      </c>
      <c r="C490" s="17">
        <v>0.15084550048888601</v>
      </c>
      <c r="D490" s="17">
        <v>0.16885269323396901</v>
      </c>
      <c r="E490" s="17">
        <v>0.22047999940385199</v>
      </c>
      <c r="F490" s="17">
        <v>0.14804339891705501</v>
      </c>
      <c r="G490" s="17">
        <v>0.136593254226308</v>
      </c>
      <c r="H490" s="17">
        <v>6.9848733088516704E-2</v>
      </c>
      <c r="I490" s="17">
        <v>0.117513797072923</v>
      </c>
      <c r="J490" s="17">
        <v>0.12520380031943101</v>
      </c>
      <c r="K490" s="17">
        <v>0.167073223730584</v>
      </c>
      <c r="L490" s="17">
        <v>0.17237165361583001</v>
      </c>
      <c r="M490" s="17">
        <v>0.158550512067345</v>
      </c>
      <c r="N490" s="17">
        <v>9.1621082845203705E-2</v>
      </c>
      <c r="O490" s="17">
        <v>0.22659200755049699</v>
      </c>
      <c r="P490" s="17">
        <v>0</v>
      </c>
      <c r="Q490" s="17"/>
      <c r="R490" s="17">
        <v>0.17935617019379599</v>
      </c>
      <c r="S490" s="17">
        <v>0.140862658127169</v>
      </c>
      <c r="T490" s="17">
        <v>0.10617039495738501</v>
      </c>
      <c r="U490" s="17">
        <v>0.150938660714453</v>
      </c>
      <c r="V490" s="17"/>
      <c r="W490" s="17">
        <v>0.14993079059911499</v>
      </c>
      <c r="X490" s="17">
        <v>0.16254521109456699</v>
      </c>
      <c r="Y490" s="17">
        <v>0.21614202978257599</v>
      </c>
      <c r="Z490" s="17">
        <v>0.128344249272175</v>
      </c>
      <c r="AA490" s="17">
        <v>0.18123813147343801</v>
      </c>
      <c r="AB490" s="17">
        <v>0.164920733798603</v>
      </c>
      <c r="AC490" s="17">
        <v>0.18243388036349401</v>
      </c>
      <c r="AD490" s="17">
        <v>0.173789306797172</v>
      </c>
      <c r="AE490" s="17">
        <v>0.11154791873938499</v>
      </c>
      <c r="AF490" s="17">
        <v>0.13643630759861999</v>
      </c>
      <c r="AG490" s="17"/>
      <c r="AH490" s="17">
        <v>0.14368899363859</v>
      </c>
      <c r="AI490" s="17">
        <v>0.14225553845931499</v>
      </c>
      <c r="AJ490" s="17">
        <v>0.13422166479157599</v>
      </c>
      <c r="AK490" s="17">
        <v>0.159042427338565</v>
      </c>
      <c r="AL490" s="17">
        <v>0.15333171897356501</v>
      </c>
      <c r="AM490" s="17">
        <v>0.153550074121173</v>
      </c>
      <c r="AN490" s="17">
        <v>0.183212069846241</v>
      </c>
      <c r="AO490" s="17"/>
      <c r="AP490" s="17">
        <v>0.13692484785557199</v>
      </c>
      <c r="AQ490" s="17">
        <v>0.173430779266732</v>
      </c>
      <c r="AR490" s="17"/>
      <c r="AS490" s="17">
        <v>0.13681803520166</v>
      </c>
      <c r="AT490" s="17">
        <v>0.126041171742242</v>
      </c>
      <c r="AU490" s="17">
        <v>0.14648090126593999</v>
      </c>
      <c r="AV490" s="17"/>
      <c r="AW490" s="17">
        <v>0.13645952733299499</v>
      </c>
      <c r="AX490" s="17">
        <v>0.15306348592037999</v>
      </c>
      <c r="AY490" s="17"/>
      <c r="AZ490" s="17">
        <v>0.12629127305986501</v>
      </c>
      <c r="BA490" s="17">
        <v>0.16318326131574001</v>
      </c>
      <c r="BB490" s="17"/>
      <c r="BC490" s="17">
        <v>0.15076197011859599</v>
      </c>
      <c r="BD490" s="17">
        <v>0.150938660714453</v>
      </c>
      <c r="BE490" s="17"/>
      <c r="BF490" s="17">
        <v>0.122965110263138</v>
      </c>
      <c r="BG490" s="17">
        <v>0.165078181665617</v>
      </c>
      <c r="BH490" s="17"/>
      <c r="BI490" s="17">
        <v>0.2014723976858</v>
      </c>
      <c r="BJ490" s="17">
        <v>0.15590004086345599</v>
      </c>
      <c r="BK490" s="17">
        <v>0.15278970437133599</v>
      </c>
      <c r="BL490" s="17">
        <v>5.5899208335996903E-2</v>
      </c>
    </row>
    <row r="491" spans="2:64" x14ac:dyDescent="0.25">
      <c r="B491" t="s">
        <v>298</v>
      </c>
      <c r="C491" s="17">
        <v>0.57621544725752805</v>
      </c>
      <c r="D491" s="17">
        <v>0.59383334912082797</v>
      </c>
      <c r="E491" s="17">
        <v>0.450185629287989</v>
      </c>
      <c r="F491" s="17">
        <v>0.44596238269572402</v>
      </c>
      <c r="G491" s="17">
        <v>0.55570005007205303</v>
      </c>
      <c r="H491" s="17">
        <v>0.73009421349857495</v>
      </c>
      <c r="I491" s="17">
        <v>0.61885186328717101</v>
      </c>
      <c r="J491" s="17">
        <v>0.59427022709676602</v>
      </c>
      <c r="K491" s="17">
        <v>0.51333129399224897</v>
      </c>
      <c r="L491" s="17">
        <v>0.52669629413736596</v>
      </c>
      <c r="M491" s="17">
        <v>0.51813436635893795</v>
      </c>
      <c r="N491" s="17">
        <v>0.67716384808206798</v>
      </c>
      <c r="O491" s="17">
        <v>0.49846696724245199</v>
      </c>
      <c r="P491" s="17">
        <v>0.296060964267926</v>
      </c>
      <c r="Q491" s="17"/>
      <c r="R491" s="17">
        <v>0.441738159442634</v>
      </c>
      <c r="S491" s="17">
        <v>0.55161398574491005</v>
      </c>
      <c r="T491" s="17">
        <v>0.63595462248760704</v>
      </c>
      <c r="U491" s="17">
        <v>0.63910780194121797</v>
      </c>
      <c r="V491" s="17"/>
      <c r="W491" s="17">
        <v>0.47177104412302001</v>
      </c>
      <c r="X491" s="17">
        <v>0.48696950376856002</v>
      </c>
      <c r="Y491" s="17">
        <v>0.54320188185581297</v>
      </c>
      <c r="Z491" s="17">
        <v>0.61416532269073298</v>
      </c>
      <c r="AA491" s="17">
        <v>0.66357301168968896</v>
      </c>
      <c r="AB491" s="17">
        <v>0.50773265471955398</v>
      </c>
      <c r="AC491" s="17">
        <v>0.59226196424199995</v>
      </c>
      <c r="AD491" s="17">
        <v>0.58438670751448896</v>
      </c>
      <c r="AE491" s="17">
        <v>0.74522129494931399</v>
      </c>
      <c r="AF491" s="17">
        <v>0.693838967003225</v>
      </c>
      <c r="AG491" s="17"/>
      <c r="AH491" s="17">
        <v>0.51456916652593199</v>
      </c>
      <c r="AI491" s="17">
        <v>0.62909926608965105</v>
      </c>
      <c r="AJ491" s="17">
        <v>0.58167743497680602</v>
      </c>
      <c r="AK491" s="17">
        <v>0.51114745796759498</v>
      </c>
      <c r="AL491" s="17">
        <v>0.64314189928151599</v>
      </c>
      <c r="AM491" s="17">
        <v>0.68750371854098902</v>
      </c>
      <c r="AN491" s="17">
        <v>0.634389473185338</v>
      </c>
      <c r="AO491" s="17"/>
      <c r="AP491" s="17">
        <v>0.69794036359351697</v>
      </c>
      <c r="AQ491" s="17">
        <v>0.37872534086128901</v>
      </c>
      <c r="AR491" s="17"/>
      <c r="AS491" s="17">
        <v>0.72082509279434803</v>
      </c>
      <c r="AT491" s="17">
        <v>0.76773994494233799</v>
      </c>
      <c r="AU491" s="17">
        <v>0.66843725727822301</v>
      </c>
      <c r="AV491" s="17"/>
      <c r="AW491" s="17">
        <v>0.78016370280876202</v>
      </c>
      <c r="AX491" s="17">
        <v>0.54477132771904202</v>
      </c>
      <c r="AY491" s="17"/>
      <c r="AZ491" s="17">
        <v>0.57637320672534498</v>
      </c>
      <c r="BA491" s="17">
        <v>0.57613617786948801</v>
      </c>
      <c r="BB491" s="17"/>
      <c r="BC491" s="17">
        <v>0.51982419612860997</v>
      </c>
      <c r="BD491" s="17">
        <v>0.63910780194121797</v>
      </c>
      <c r="BE491" s="17"/>
      <c r="BF491" s="17">
        <v>0.69907298840719301</v>
      </c>
      <c r="BG491" s="17">
        <v>0.51349780954938096</v>
      </c>
      <c r="BH491" s="17"/>
      <c r="BI491" s="17">
        <v>0.31432490867248197</v>
      </c>
      <c r="BJ491" s="17">
        <v>0.51181576730804201</v>
      </c>
      <c r="BK491" s="17">
        <v>0.69248049044056603</v>
      </c>
      <c r="BL491" s="17">
        <v>0.87338775870089502</v>
      </c>
    </row>
    <row r="492" spans="2:64" x14ac:dyDescent="0.25">
      <c r="B492" t="s">
        <v>299</v>
      </c>
      <c r="C492" s="17">
        <v>0.24504060305372199</v>
      </c>
      <c r="D492" s="17">
        <v>0.22631004089531101</v>
      </c>
      <c r="E492" s="17">
        <v>0.26391542050458</v>
      </c>
      <c r="F492" s="17">
        <v>0.34855686359212101</v>
      </c>
      <c r="G492" s="17">
        <v>0.27672733225248702</v>
      </c>
      <c r="H492" s="17">
        <v>0.15216905685240001</v>
      </c>
      <c r="I492" s="17">
        <v>0.218008366143631</v>
      </c>
      <c r="J492" s="17">
        <v>0.238600894333516</v>
      </c>
      <c r="K492" s="17">
        <v>0.30081779335734299</v>
      </c>
      <c r="L492" s="17">
        <v>0.24016017662560701</v>
      </c>
      <c r="M492" s="17">
        <v>0.31312824159632802</v>
      </c>
      <c r="N492" s="17">
        <v>0.21744493350076499</v>
      </c>
      <c r="O492" s="17">
        <v>0.26341996546913299</v>
      </c>
      <c r="P492" s="17">
        <v>0.35196951786603697</v>
      </c>
      <c r="Q492" s="17"/>
      <c r="R492" s="17">
        <v>0.34723249101586201</v>
      </c>
      <c r="S492" s="17">
        <v>0.29306398849361798</v>
      </c>
      <c r="T492" s="17">
        <v>0.227881248320741</v>
      </c>
      <c r="U492" s="17">
        <v>0.180335347460468</v>
      </c>
      <c r="V492" s="17"/>
      <c r="W492" s="17">
        <v>0.337116097612775</v>
      </c>
      <c r="X492" s="17">
        <v>0.33433582744857698</v>
      </c>
      <c r="Y492" s="17">
        <v>0.218001195688109</v>
      </c>
      <c r="Z492" s="17">
        <v>0.231230387347579</v>
      </c>
      <c r="AA492" s="17">
        <v>0.155188856836873</v>
      </c>
      <c r="AB492" s="17">
        <v>0.31149971797014703</v>
      </c>
      <c r="AC492" s="17">
        <v>0.17452037460511799</v>
      </c>
      <c r="AD492" s="17">
        <v>0.24182398568833999</v>
      </c>
      <c r="AE492" s="17">
        <v>0.12238133839151</v>
      </c>
      <c r="AF492" s="17">
        <v>0.14812244287627099</v>
      </c>
      <c r="AG492" s="17"/>
      <c r="AH492" s="17">
        <v>0.32359799315218502</v>
      </c>
      <c r="AI492" s="17">
        <v>0.204109941861463</v>
      </c>
      <c r="AJ492" s="17">
        <v>0.27193211235499098</v>
      </c>
      <c r="AK492" s="17">
        <v>0.30167065788337399</v>
      </c>
      <c r="AL492" s="17">
        <v>0.16599115557785499</v>
      </c>
      <c r="AM492" s="17">
        <v>0.14406894528748301</v>
      </c>
      <c r="AN492" s="17">
        <v>0.171708855015613</v>
      </c>
      <c r="AO492" s="17"/>
      <c r="AP492" s="17">
        <v>0.15136321094524599</v>
      </c>
      <c r="AQ492" s="17">
        <v>0.39702557614961498</v>
      </c>
      <c r="AR492" s="17"/>
      <c r="AS492" s="17">
        <v>0.12580280830566201</v>
      </c>
      <c r="AT492" s="17">
        <v>9.7859360645750904E-2</v>
      </c>
      <c r="AU492" s="17">
        <v>0.179615211229809</v>
      </c>
      <c r="AV492" s="17"/>
      <c r="AW492" s="17">
        <v>8.33767698582428E-2</v>
      </c>
      <c r="AX492" s="17">
        <v>0.26996543941630402</v>
      </c>
      <c r="AY492" s="17"/>
      <c r="AZ492" s="17">
        <v>0.26714139713326501</v>
      </c>
      <c r="BA492" s="17">
        <v>0.233935618699188</v>
      </c>
      <c r="BB492" s="17"/>
      <c r="BC492" s="17">
        <v>0.30305735780668402</v>
      </c>
      <c r="BD492" s="17">
        <v>0.180335347460468</v>
      </c>
      <c r="BE492" s="17"/>
      <c r="BF492" s="17">
        <v>0.15099291579097701</v>
      </c>
      <c r="BG492" s="17">
        <v>0.29305107698831301</v>
      </c>
      <c r="BH492" s="17"/>
      <c r="BI492" s="17">
        <v>0.41807324277155</v>
      </c>
      <c r="BJ492" s="17">
        <v>0.30606054510568298</v>
      </c>
      <c r="BK492" s="17">
        <v>0.14399175590837299</v>
      </c>
      <c r="BL492" s="17">
        <v>6.1445842436402297E-2</v>
      </c>
    </row>
    <row r="493" spans="2:64" x14ac:dyDescent="0.25">
      <c r="B493" t="s">
        <v>80</v>
      </c>
      <c r="C493" s="17">
        <v>2.78984491998641E-2</v>
      </c>
      <c r="D493" s="17">
        <v>1.1003916749892199E-2</v>
      </c>
      <c r="E493" s="17">
        <v>6.5418950803578901E-2</v>
      </c>
      <c r="F493" s="17">
        <v>5.7437354795100599E-2</v>
      </c>
      <c r="G493" s="17">
        <v>3.0979363449151399E-2</v>
      </c>
      <c r="H493" s="17">
        <v>4.7887996560508898E-2</v>
      </c>
      <c r="I493" s="17">
        <v>4.5625973496275299E-2</v>
      </c>
      <c r="J493" s="17">
        <v>4.1925078250287601E-2</v>
      </c>
      <c r="K493" s="17">
        <v>1.8777688919824301E-2</v>
      </c>
      <c r="L493" s="17">
        <v>6.0771875621196902E-2</v>
      </c>
      <c r="M493" s="17">
        <v>1.01868799773889E-2</v>
      </c>
      <c r="N493" s="17">
        <v>1.3770135571963301E-2</v>
      </c>
      <c r="O493" s="17">
        <v>1.15210597379176E-2</v>
      </c>
      <c r="P493" s="17">
        <v>0.35196951786603697</v>
      </c>
      <c r="Q493" s="17"/>
      <c r="R493" s="17">
        <v>3.16731793477074E-2</v>
      </c>
      <c r="S493" s="17">
        <v>1.44593676343033E-2</v>
      </c>
      <c r="T493" s="17">
        <v>2.9993734234267801E-2</v>
      </c>
      <c r="U493" s="17">
        <v>2.9618189883860401E-2</v>
      </c>
      <c r="V493" s="17"/>
      <c r="W493" s="17">
        <v>4.1182067665089903E-2</v>
      </c>
      <c r="X493" s="17">
        <v>1.6149457688295999E-2</v>
      </c>
      <c r="Y493" s="17">
        <v>2.2654892673502101E-2</v>
      </c>
      <c r="Z493" s="17">
        <v>2.6260040689511901E-2</v>
      </c>
      <c r="AA493" s="17">
        <v>0</v>
      </c>
      <c r="AB493" s="17">
        <v>1.58468935116957E-2</v>
      </c>
      <c r="AC493" s="17">
        <v>5.0783780789388201E-2</v>
      </c>
      <c r="AD493" s="17">
        <v>0</v>
      </c>
      <c r="AE493" s="17">
        <v>2.0849447919790601E-2</v>
      </c>
      <c r="AF493" s="17">
        <v>2.16022825218849E-2</v>
      </c>
      <c r="AG493" s="17"/>
      <c r="AH493" s="17">
        <v>1.8143846683292799E-2</v>
      </c>
      <c r="AI493" s="17">
        <v>2.4535253589571E-2</v>
      </c>
      <c r="AJ493" s="17">
        <v>1.2168787876626499E-2</v>
      </c>
      <c r="AK493" s="17">
        <v>2.8139456810465199E-2</v>
      </c>
      <c r="AL493" s="17">
        <v>3.7535226167063403E-2</v>
      </c>
      <c r="AM493" s="17">
        <v>1.48772620503556E-2</v>
      </c>
      <c r="AN493" s="17">
        <v>1.0689601952807199E-2</v>
      </c>
      <c r="AO493" s="17"/>
      <c r="AP493" s="17">
        <v>1.37715776056657E-2</v>
      </c>
      <c r="AQ493" s="17">
        <v>5.0818303722363303E-2</v>
      </c>
      <c r="AR493" s="17"/>
      <c r="AS493" s="17">
        <v>1.65540636983307E-2</v>
      </c>
      <c r="AT493" s="17">
        <v>8.3595226696697895E-3</v>
      </c>
      <c r="AU493" s="17">
        <v>5.4666302260278597E-3</v>
      </c>
      <c r="AV493" s="17"/>
      <c r="AW493" s="17">
        <v>0</v>
      </c>
      <c r="AX493" s="17">
        <v>3.2199746944274299E-2</v>
      </c>
      <c r="AY493" s="17"/>
      <c r="AZ493" s="17">
        <v>3.0194123081525099E-2</v>
      </c>
      <c r="BA493" s="17">
        <v>2.6744942115584501E-2</v>
      </c>
      <c r="BB493" s="17"/>
      <c r="BC493" s="17">
        <v>2.6356475946110201E-2</v>
      </c>
      <c r="BD493" s="17">
        <v>2.9618189883860401E-2</v>
      </c>
      <c r="BE493" s="17"/>
      <c r="BF493" s="17">
        <v>2.6968985538692401E-2</v>
      </c>
      <c r="BG493" s="17">
        <v>2.8372931796689298E-2</v>
      </c>
      <c r="BH493" s="17"/>
      <c r="BI493" s="17">
        <v>6.6129450870167999E-2</v>
      </c>
      <c r="BJ493" s="17">
        <v>2.6223646722819599E-2</v>
      </c>
      <c r="BK493" s="17">
        <v>1.0738049279724099E-2</v>
      </c>
      <c r="BL493" s="17">
        <v>9.2671905267060293E-3</v>
      </c>
    </row>
    <row r="494" spans="2:64" x14ac:dyDescent="0.25">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row>
    <row r="495" spans="2:64" x14ac:dyDescent="0.25">
      <c r="B495" s="6" t="s">
        <v>302</v>
      </c>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row>
    <row r="496" spans="2:64" x14ac:dyDescent="0.25">
      <c r="B496" s="24" t="s">
        <v>82</v>
      </c>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row>
    <row r="497" spans="2:64" x14ac:dyDescent="0.25">
      <c r="B497" t="s">
        <v>297</v>
      </c>
      <c r="C497" s="17">
        <v>0.14898976433774899</v>
      </c>
      <c r="D497" s="17">
        <v>0.14332120105923399</v>
      </c>
      <c r="E497" s="17">
        <v>0.25601825094186598</v>
      </c>
      <c r="F497" s="17">
        <v>0.190346677764167</v>
      </c>
      <c r="G497" s="17">
        <v>0.16662795958102</v>
      </c>
      <c r="H497" s="17">
        <v>8.3704277443401698E-2</v>
      </c>
      <c r="I497" s="17">
        <v>0.130943862840981</v>
      </c>
      <c r="J497" s="17">
        <v>0.16033839196062699</v>
      </c>
      <c r="K497" s="17">
        <v>0.174532180483018</v>
      </c>
      <c r="L497" s="17">
        <v>0.20593309890453501</v>
      </c>
      <c r="M497" s="17">
        <v>0.12960800579819101</v>
      </c>
      <c r="N497" s="17">
        <v>0.12809475350508301</v>
      </c>
      <c r="O497" s="17">
        <v>0.14329868494759701</v>
      </c>
      <c r="P497" s="17">
        <v>0</v>
      </c>
      <c r="Q497" s="17"/>
      <c r="R497" s="17">
        <v>0.15461596025129701</v>
      </c>
      <c r="S497" s="17">
        <v>0.16788060985227801</v>
      </c>
      <c r="T497" s="17">
        <v>0.11142007974764701</v>
      </c>
      <c r="U497" s="17">
        <v>0.150084088823878</v>
      </c>
      <c r="V497" s="17"/>
      <c r="W497" s="17">
        <v>0.13680728902910899</v>
      </c>
      <c r="X497" s="17">
        <v>0.12688771649616901</v>
      </c>
      <c r="Y497" s="17">
        <v>0.16357459190049101</v>
      </c>
      <c r="Z497" s="17">
        <v>0.12800013419678199</v>
      </c>
      <c r="AA497" s="17">
        <v>0.19087750327758801</v>
      </c>
      <c r="AB497" s="17">
        <v>0.21653744066873301</v>
      </c>
      <c r="AC497" s="17">
        <v>0.21562929745215401</v>
      </c>
      <c r="AD497" s="17">
        <v>0.11354158896934</v>
      </c>
      <c r="AE497" s="17">
        <v>0.193207493689455</v>
      </c>
      <c r="AF497" s="17">
        <v>0.10598423571934699</v>
      </c>
      <c r="AG497" s="17"/>
      <c r="AH497" s="17">
        <v>0.18430195318383899</v>
      </c>
      <c r="AI497" s="17">
        <v>0.164556902968306</v>
      </c>
      <c r="AJ497" s="17">
        <v>0.145853485652056</v>
      </c>
      <c r="AK497" s="17">
        <v>0.16905830220569401</v>
      </c>
      <c r="AL497" s="17">
        <v>0.11376346941500499</v>
      </c>
      <c r="AM497" s="17">
        <v>0.136070181452005</v>
      </c>
      <c r="AN497" s="17">
        <v>0.14681734666952001</v>
      </c>
      <c r="AO497" s="17"/>
      <c r="AP497" s="17">
        <v>0.13296714762936199</v>
      </c>
      <c r="AQ497" s="17">
        <v>0.17498533183316101</v>
      </c>
      <c r="AR497" s="17"/>
      <c r="AS497" s="17">
        <v>0.12831000447691099</v>
      </c>
      <c r="AT497" s="17">
        <v>0.14559189824198601</v>
      </c>
      <c r="AU497" s="17">
        <v>0.137528605920368</v>
      </c>
      <c r="AV497" s="17"/>
      <c r="AW497" s="17">
        <v>0.15732953791582499</v>
      </c>
      <c r="AX497" s="17">
        <v>0.14770396350261</v>
      </c>
      <c r="AY497" s="17"/>
      <c r="AZ497" s="17">
        <v>0.13269306816698201</v>
      </c>
      <c r="BA497" s="17">
        <v>0.157178364048493</v>
      </c>
      <c r="BB497" s="17"/>
      <c r="BC497" s="17">
        <v>0.14800855879656299</v>
      </c>
      <c r="BD497" s="17">
        <v>0.150084088823878</v>
      </c>
      <c r="BE497" s="17"/>
      <c r="BF497" s="17">
        <v>0.10555452434727999</v>
      </c>
      <c r="BG497" s="17">
        <v>0.17116305235895499</v>
      </c>
      <c r="BH497" s="17"/>
      <c r="BI497" s="17">
        <v>0.19460224663254699</v>
      </c>
      <c r="BJ497" s="17">
        <v>0.18005063783730499</v>
      </c>
      <c r="BK497" s="17">
        <v>0.12594542348961299</v>
      </c>
      <c r="BL497" s="17">
        <v>6.4372976015743294E-2</v>
      </c>
    </row>
    <row r="498" spans="2:64" x14ac:dyDescent="0.25">
      <c r="B498" t="s">
        <v>298</v>
      </c>
      <c r="C498" s="17">
        <v>0.60445092613606599</v>
      </c>
      <c r="D498" s="17">
        <v>0.61920176754225198</v>
      </c>
      <c r="E498" s="17">
        <v>0.37212311302194201</v>
      </c>
      <c r="F498" s="17">
        <v>0.49346515941664698</v>
      </c>
      <c r="G498" s="17">
        <v>0.54680288202010696</v>
      </c>
      <c r="H498" s="17">
        <v>0.71010290901329298</v>
      </c>
      <c r="I498" s="17">
        <v>0.66978409744804301</v>
      </c>
      <c r="J498" s="17">
        <v>0.599938518728663</v>
      </c>
      <c r="K498" s="17">
        <v>0.62829817469918403</v>
      </c>
      <c r="L498" s="17">
        <v>0.48699110437370302</v>
      </c>
      <c r="M498" s="17">
        <v>0.56750273430874298</v>
      </c>
      <c r="N498" s="17">
        <v>0.646420667580486</v>
      </c>
      <c r="O498" s="17">
        <v>0.66369971959787699</v>
      </c>
      <c r="P498" s="17">
        <v>0.64803048213396297</v>
      </c>
      <c r="Q498" s="17"/>
      <c r="R498" s="17">
        <v>0.47658884033732102</v>
      </c>
      <c r="S498" s="17">
        <v>0.628280902746577</v>
      </c>
      <c r="T498" s="17">
        <v>0.65257321446399297</v>
      </c>
      <c r="U498" s="17">
        <v>0.65154813783188303</v>
      </c>
      <c r="V498" s="17"/>
      <c r="W498" s="17">
        <v>0.49123816090143702</v>
      </c>
      <c r="X498" s="17">
        <v>0.55946883396293001</v>
      </c>
      <c r="Y498" s="17">
        <v>0.52763272358652802</v>
      </c>
      <c r="Z498" s="17">
        <v>0.59526409011599302</v>
      </c>
      <c r="AA498" s="17">
        <v>0.69018425563464902</v>
      </c>
      <c r="AB498" s="17">
        <v>0.49304997527002598</v>
      </c>
      <c r="AC498" s="17">
        <v>0.66808043446696297</v>
      </c>
      <c r="AD498" s="17">
        <v>0.71713560325221204</v>
      </c>
      <c r="AE498" s="17">
        <v>0.64422263035511096</v>
      </c>
      <c r="AF498" s="17">
        <v>0.72242468222162903</v>
      </c>
      <c r="AG498" s="17"/>
      <c r="AH498" s="17">
        <v>0.51706405116548404</v>
      </c>
      <c r="AI498" s="17">
        <v>0.60532785985734106</v>
      </c>
      <c r="AJ498" s="17">
        <v>0.63781483369647696</v>
      </c>
      <c r="AK498" s="17">
        <v>0.51163359363072103</v>
      </c>
      <c r="AL498" s="17">
        <v>0.67637550095892396</v>
      </c>
      <c r="AM498" s="17">
        <v>0.73401715399446898</v>
      </c>
      <c r="AN498" s="17">
        <v>0.66781576677184995</v>
      </c>
      <c r="AO498" s="17"/>
      <c r="AP498" s="17">
        <v>0.70955329911602505</v>
      </c>
      <c r="AQ498" s="17">
        <v>0.43392972598164498</v>
      </c>
      <c r="AR498" s="17"/>
      <c r="AS498" s="17">
        <v>0.72182762345706197</v>
      </c>
      <c r="AT498" s="17">
        <v>0.75361457677299004</v>
      </c>
      <c r="AU498" s="17">
        <v>0.70006343706604601</v>
      </c>
      <c r="AV498" s="17"/>
      <c r="AW498" s="17">
        <v>0.74029058043457197</v>
      </c>
      <c r="AX498" s="17">
        <v>0.5835075828538</v>
      </c>
      <c r="AY498" s="17"/>
      <c r="AZ498" s="17">
        <v>0.60097001949532702</v>
      </c>
      <c r="BA498" s="17">
        <v>0.60619997703649398</v>
      </c>
      <c r="BB498" s="17"/>
      <c r="BC498" s="17">
        <v>0.56222209394226397</v>
      </c>
      <c r="BD498" s="17">
        <v>0.65154813783188303</v>
      </c>
      <c r="BE498" s="17"/>
      <c r="BF498" s="17">
        <v>0.73120124164248501</v>
      </c>
      <c r="BG498" s="17">
        <v>0.53974606314649298</v>
      </c>
      <c r="BH498" s="17"/>
      <c r="BI498" s="17">
        <v>0.33843520703541602</v>
      </c>
      <c r="BJ498" s="17">
        <v>0.51714354341402202</v>
      </c>
      <c r="BK498" s="17">
        <v>0.753483471537164</v>
      </c>
      <c r="BL498" s="17">
        <v>0.88825110906875004</v>
      </c>
    </row>
    <row r="499" spans="2:64" x14ac:dyDescent="0.25">
      <c r="B499" t="s">
        <v>299</v>
      </c>
      <c r="C499" s="17">
        <v>0.21189996129192301</v>
      </c>
      <c r="D499" s="17">
        <v>0.20886020556245399</v>
      </c>
      <c r="E499" s="17">
        <v>0.33632038449817803</v>
      </c>
      <c r="F499" s="17">
        <v>0.26371809706117499</v>
      </c>
      <c r="G499" s="17">
        <v>0.22461043150057</v>
      </c>
      <c r="H499" s="17">
        <v>0.119862996441744</v>
      </c>
      <c r="I499" s="17">
        <v>0.14322366319402199</v>
      </c>
      <c r="J499" s="17">
        <v>0.22063654114549699</v>
      </c>
      <c r="K499" s="17">
        <v>0.197169644817798</v>
      </c>
      <c r="L499" s="17">
        <v>0.24630392110056501</v>
      </c>
      <c r="M499" s="17">
        <v>0.28251549993828801</v>
      </c>
      <c r="N499" s="17">
        <v>0.21800550484023901</v>
      </c>
      <c r="O499" s="17">
        <v>0.17179358415454099</v>
      </c>
      <c r="P499" s="17">
        <v>0</v>
      </c>
      <c r="Q499" s="17"/>
      <c r="R499" s="17">
        <v>0.33351414316575401</v>
      </c>
      <c r="S499" s="17">
        <v>0.18162322624579999</v>
      </c>
      <c r="T499" s="17">
        <v>0.21316675318417</v>
      </c>
      <c r="U499" s="17">
        <v>0.15690466190273999</v>
      </c>
      <c r="V499" s="17"/>
      <c r="W499" s="17">
        <v>0.32070491901630199</v>
      </c>
      <c r="X499" s="17">
        <v>0.297493991852606</v>
      </c>
      <c r="Y499" s="17">
        <v>0.24656996955951299</v>
      </c>
      <c r="Z499" s="17">
        <v>0.26212117012092401</v>
      </c>
      <c r="AA499" s="17">
        <v>9.4183463812615498E-2</v>
      </c>
      <c r="AB499" s="17">
        <v>0.27456569054954499</v>
      </c>
      <c r="AC499" s="17">
        <v>7.9491361447721495E-2</v>
      </c>
      <c r="AD499" s="17">
        <v>0.16932280777844899</v>
      </c>
      <c r="AE499" s="17">
        <v>0.15387075093584199</v>
      </c>
      <c r="AF499" s="17">
        <v>0.128840750303299</v>
      </c>
      <c r="AG499" s="17"/>
      <c r="AH499" s="17">
        <v>0.262729559087859</v>
      </c>
      <c r="AI499" s="17">
        <v>0.166078898128735</v>
      </c>
      <c r="AJ499" s="17">
        <v>0.20416289277484101</v>
      </c>
      <c r="AK499" s="17">
        <v>0.286245314527318</v>
      </c>
      <c r="AL499" s="17">
        <v>0.18740660473986701</v>
      </c>
      <c r="AM499" s="17">
        <v>0.11503540250317</v>
      </c>
      <c r="AN499" s="17">
        <v>0.14181895591678001</v>
      </c>
      <c r="AO499" s="17"/>
      <c r="AP499" s="17">
        <v>0.139856961766647</v>
      </c>
      <c r="AQ499" s="17">
        <v>0.32878465564717702</v>
      </c>
      <c r="AR499" s="17"/>
      <c r="AS499" s="17">
        <v>0.12823934908718099</v>
      </c>
      <c r="AT499" s="17">
        <v>8.6108799790239804E-2</v>
      </c>
      <c r="AU499" s="17">
        <v>0.15035834956065799</v>
      </c>
      <c r="AV499" s="17"/>
      <c r="AW499" s="17">
        <v>9.0334536523934597E-2</v>
      </c>
      <c r="AX499" s="17">
        <v>0.23064254743378501</v>
      </c>
      <c r="AY499" s="17"/>
      <c r="AZ499" s="17">
        <v>0.22750868691328099</v>
      </c>
      <c r="BA499" s="17">
        <v>0.20405704609188299</v>
      </c>
      <c r="BB499" s="17"/>
      <c r="BC499" s="17">
        <v>0.26121046579382601</v>
      </c>
      <c r="BD499" s="17">
        <v>0.15690466190273999</v>
      </c>
      <c r="BE499" s="17"/>
      <c r="BF499" s="17">
        <v>0.12912753848196401</v>
      </c>
      <c r="BG499" s="17">
        <v>0.25415451707614201</v>
      </c>
      <c r="BH499" s="17"/>
      <c r="BI499" s="17">
        <v>0.40473436443383298</v>
      </c>
      <c r="BJ499" s="17">
        <v>0.26390665079359898</v>
      </c>
      <c r="BK499" s="17">
        <v>9.8062694009118198E-2</v>
      </c>
      <c r="BL499" s="17">
        <v>3.8108724388801099E-2</v>
      </c>
    </row>
    <row r="500" spans="2:64" x14ac:dyDescent="0.25">
      <c r="B500" t="s">
        <v>80</v>
      </c>
      <c r="C500" s="17">
        <v>3.4659348234262199E-2</v>
      </c>
      <c r="D500" s="17">
        <v>2.8616825836060102E-2</v>
      </c>
      <c r="E500" s="17">
        <v>3.5538251538014001E-2</v>
      </c>
      <c r="F500" s="17">
        <v>5.2470065758011601E-2</v>
      </c>
      <c r="G500" s="17">
        <v>6.1958726898302799E-2</v>
      </c>
      <c r="H500" s="17">
        <v>8.6329817101561804E-2</v>
      </c>
      <c r="I500" s="17">
        <v>5.6048376516954199E-2</v>
      </c>
      <c r="J500" s="17">
        <v>1.9086548165213098E-2</v>
      </c>
      <c r="K500" s="17">
        <v>0</v>
      </c>
      <c r="L500" s="17">
        <v>6.0771875621196902E-2</v>
      </c>
      <c r="M500" s="17">
        <v>2.03737599547777E-2</v>
      </c>
      <c r="N500" s="17">
        <v>7.4790740741914399E-3</v>
      </c>
      <c r="O500" s="17">
        <v>2.12080112999854E-2</v>
      </c>
      <c r="P500" s="17">
        <v>0.35196951786603697</v>
      </c>
      <c r="Q500" s="17"/>
      <c r="R500" s="17">
        <v>3.5281056245627801E-2</v>
      </c>
      <c r="S500" s="17">
        <v>2.2215261155344501E-2</v>
      </c>
      <c r="T500" s="17">
        <v>2.2839952604190299E-2</v>
      </c>
      <c r="U500" s="17">
        <v>4.1463111441498703E-2</v>
      </c>
      <c r="V500" s="17"/>
      <c r="W500" s="17">
        <v>5.1249631053152202E-2</v>
      </c>
      <c r="X500" s="17">
        <v>1.6149457688295999E-2</v>
      </c>
      <c r="Y500" s="17">
        <v>6.2222714953467199E-2</v>
      </c>
      <c r="Z500" s="17">
        <v>1.4614605566300299E-2</v>
      </c>
      <c r="AA500" s="17">
        <v>2.4754777275147501E-2</v>
      </c>
      <c r="AB500" s="17">
        <v>1.58468935116957E-2</v>
      </c>
      <c r="AC500" s="17">
        <v>3.6798906633162001E-2</v>
      </c>
      <c r="AD500" s="17">
        <v>0</v>
      </c>
      <c r="AE500" s="17">
        <v>8.6991250195916203E-3</v>
      </c>
      <c r="AF500" s="17">
        <v>4.2750331755724499E-2</v>
      </c>
      <c r="AG500" s="17"/>
      <c r="AH500" s="17">
        <v>3.5904436562818602E-2</v>
      </c>
      <c r="AI500" s="17">
        <v>6.4036339045618396E-2</v>
      </c>
      <c r="AJ500" s="17">
        <v>1.2168787876626499E-2</v>
      </c>
      <c r="AK500" s="17">
        <v>3.3062789636266299E-2</v>
      </c>
      <c r="AL500" s="17">
        <v>2.2454424886203202E-2</v>
      </c>
      <c r="AM500" s="17">
        <v>1.48772620503556E-2</v>
      </c>
      <c r="AN500" s="17">
        <v>4.35479306418496E-2</v>
      </c>
      <c r="AO500" s="17"/>
      <c r="AP500" s="17">
        <v>1.7622591487966702E-2</v>
      </c>
      <c r="AQ500" s="17">
        <v>6.2300286538016697E-2</v>
      </c>
      <c r="AR500" s="17"/>
      <c r="AS500" s="17">
        <v>2.1623022978846499E-2</v>
      </c>
      <c r="AT500" s="17">
        <v>1.4684725194784301E-2</v>
      </c>
      <c r="AU500" s="17">
        <v>1.2049607452928299E-2</v>
      </c>
      <c r="AV500" s="17"/>
      <c r="AW500" s="17">
        <v>1.20453451256684E-2</v>
      </c>
      <c r="AX500" s="17">
        <v>3.8145906209805597E-2</v>
      </c>
      <c r="AY500" s="17"/>
      <c r="AZ500" s="17">
        <v>3.8828225424410001E-2</v>
      </c>
      <c r="BA500" s="17">
        <v>3.25646128231298E-2</v>
      </c>
      <c r="BB500" s="17"/>
      <c r="BC500" s="17">
        <v>2.8558881467345799E-2</v>
      </c>
      <c r="BD500" s="17">
        <v>4.1463111441498703E-2</v>
      </c>
      <c r="BE500" s="17"/>
      <c r="BF500" s="17">
        <v>3.4116695528271797E-2</v>
      </c>
      <c r="BG500" s="17">
        <v>3.4936367418409699E-2</v>
      </c>
      <c r="BH500" s="17"/>
      <c r="BI500" s="17">
        <v>6.2228181898203699E-2</v>
      </c>
      <c r="BJ500" s="17">
        <v>3.8899167955072797E-2</v>
      </c>
      <c r="BK500" s="17">
        <v>2.2508410964105101E-2</v>
      </c>
      <c r="BL500" s="17">
        <v>9.2671905267060293E-3</v>
      </c>
    </row>
    <row r="501" spans="2:64" x14ac:dyDescent="0.25">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c r="BD501" s="17"/>
      <c r="BE501" s="17"/>
      <c r="BF501" s="17"/>
      <c r="BG501" s="17"/>
      <c r="BH501" s="17"/>
      <c r="BI501" s="17"/>
      <c r="BJ501" s="17"/>
      <c r="BK501" s="17"/>
      <c r="BL501" s="17"/>
    </row>
    <row r="502" spans="2:64" x14ac:dyDescent="0.25">
      <c r="B502" s="6" t="s">
        <v>303</v>
      </c>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c r="BE502" s="17"/>
      <c r="BF502" s="17"/>
      <c r="BG502" s="17"/>
      <c r="BH502" s="17"/>
      <c r="BI502" s="17"/>
      <c r="BJ502" s="17"/>
      <c r="BK502" s="17"/>
      <c r="BL502" s="17"/>
    </row>
    <row r="503" spans="2:64" x14ac:dyDescent="0.25">
      <c r="B503" s="24" t="s">
        <v>82</v>
      </c>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c r="AY503" s="17"/>
      <c r="AZ503" s="17"/>
      <c r="BA503" s="17"/>
      <c r="BB503" s="17"/>
      <c r="BC503" s="17"/>
      <c r="BD503" s="17"/>
      <c r="BE503" s="17"/>
      <c r="BF503" s="17"/>
      <c r="BG503" s="17"/>
      <c r="BH503" s="17"/>
      <c r="BI503" s="17"/>
      <c r="BJ503" s="17"/>
      <c r="BK503" s="17"/>
      <c r="BL503" s="17"/>
    </row>
    <row r="504" spans="2:64" x14ac:dyDescent="0.25">
      <c r="B504" t="s">
        <v>297</v>
      </c>
      <c r="C504" s="17">
        <v>0.13235357743332299</v>
      </c>
      <c r="D504" s="17">
        <v>0.150186354965133</v>
      </c>
      <c r="E504" s="17">
        <v>0.100957202341593</v>
      </c>
      <c r="F504" s="17">
        <v>0.14804339891705501</v>
      </c>
      <c r="G504" s="17">
        <v>0.13072768305867599</v>
      </c>
      <c r="H504" s="17">
        <v>9.9186815725562899E-2</v>
      </c>
      <c r="I504" s="17">
        <v>0.16554915186083499</v>
      </c>
      <c r="J504" s="17">
        <v>0.12824230500866199</v>
      </c>
      <c r="K504" s="17">
        <v>0.26195615904892</v>
      </c>
      <c r="L504" s="17">
        <v>0.154772380314916</v>
      </c>
      <c r="M504" s="17">
        <v>8.4550061868510495E-2</v>
      </c>
      <c r="N504" s="17">
        <v>9.3265216340614507E-2</v>
      </c>
      <c r="O504" s="17">
        <v>0.116022393640803</v>
      </c>
      <c r="P504" s="17">
        <v>0</v>
      </c>
      <c r="Q504" s="17"/>
      <c r="R504" s="17">
        <v>0.18520496660633201</v>
      </c>
      <c r="S504" s="17">
        <v>0.11937427880599299</v>
      </c>
      <c r="T504" s="17">
        <v>0.14302274975479401</v>
      </c>
      <c r="U504" s="17">
        <v>0.105681561422308</v>
      </c>
      <c r="V504" s="17"/>
      <c r="W504" s="17">
        <v>0.20622519364328901</v>
      </c>
      <c r="X504" s="17">
        <v>9.6565473840828198E-2</v>
      </c>
      <c r="Y504" s="17">
        <v>0.173017322623854</v>
      </c>
      <c r="Z504" s="17">
        <v>0.11343189870909</v>
      </c>
      <c r="AA504" s="17">
        <v>0.159214430750866</v>
      </c>
      <c r="AB504" s="17">
        <v>0.106140257122861</v>
      </c>
      <c r="AC504" s="17">
        <v>0.14286472149798499</v>
      </c>
      <c r="AD504" s="17">
        <v>5.7585005234258697E-2</v>
      </c>
      <c r="AE504" s="17">
        <v>0.15849814209044</v>
      </c>
      <c r="AF504" s="17">
        <v>9.2234763037327694E-2</v>
      </c>
      <c r="AG504" s="17"/>
      <c r="AH504" s="17">
        <v>0.19808442399473</v>
      </c>
      <c r="AI504" s="17">
        <v>0.13162612382547501</v>
      </c>
      <c r="AJ504" s="17">
        <v>0.10646253248286799</v>
      </c>
      <c r="AK504" s="17">
        <v>0.130921585463048</v>
      </c>
      <c r="AL504" s="17">
        <v>0.16395507333406401</v>
      </c>
      <c r="AM504" s="17">
        <v>0.114571220455533</v>
      </c>
      <c r="AN504" s="17">
        <v>9.6198531190116801E-2</v>
      </c>
      <c r="AO504" s="17"/>
      <c r="AP504" s="17">
        <v>0.101553401221192</v>
      </c>
      <c r="AQ504" s="17">
        <v>0.182324694771099</v>
      </c>
      <c r="AR504" s="17"/>
      <c r="AS504" s="17">
        <v>0.132543303429217</v>
      </c>
      <c r="AT504" s="17">
        <v>0.119538188678133</v>
      </c>
      <c r="AU504" s="17">
        <v>8.1043779299637506E-2</v>
      </c>
      <c r="AV504" s="17"/>
      <c r="AW504" s="17">
        <v>0.13293482156578401</v>
      </c>
      <c r="AX504" s="17">
        <v>0.13226396298708701</v>
      </c>
      <c r="AY504" s="17"/>
      <c r="AZ504" s="17">
        <v>0.12561852207296101</v>
      </c>
      <c r="BA504" s="17">
        <v>0.135737740198451</v>
      </c>
      <c r="BB504" s="17"/>
      <c r="BC504" s="17">
        <v>0.15626854071552601</v>
      </c>
      <c r="BD504" s="17">
        <v>0.105681561422308</v>
      </c>
      <c r="BE504" s="17"/>
      <c r="BF504" s="17">
        <v>8.2801646757788505E-2</v>
      </c>
      <c r="BG504" s="17">
        <v>0.15764937943917201</v>
      </c>
      <c r="BH504" s="17"/>
      <c r="BI504" s="17">
        <v>0.19683176915266201</v>
      </c>
      <c r="BJ504" s="17">
        <v>0.13580947506812099</v>
      </c>
      <c r="BK504" s="17">
        <v>0.11089034035776101</v>
      </c>
      <c r="BL504" s="17">
        <v>7.2402446949156193E-2</v>
      </c>
    </row>
    <row r="505" spans="2:64" x14ac:dyDescent="0.25">
      <c r="B505" t="s">
        <v>298</v>
      </c>
      <c r="C505" s="17">
        <v>0.63911385340479399</v>
      </c>
      <c r="D505" s="17">
        <v>0.66876393073061102</v>
      </c>
      <c r="E505" s="17">
        <v>0.612079863519155</v>
      </c>
      <c r="F505" s="17">
        <v>0.64844221478154895</v>
      </c>
      <c r="G505" s="17">
        <v>0.57683758737481905</v>
      </c>
      <c r="H505" s="17">
        <v>0.71188572884276702</v>
      </c>
      <c r="I505" s="17">
        <v>0.71928305958837302</v>
      </c>
      <c r="J505" s="17">
        <v>0.59865360706660098</v>
      </c>
      <c r="K505" s="17">
        <v>0.56674389348467102</v>
      </c>
      <c r="L505" s="17">
        <v>0.49958344927103598</v>
      </c>
      <c r="M505" s="17">
        <v>0.60379756340331503</v>
      </c>
      <c r="N505" s="17">
        <v>0.65318761466740005</v>
      </c>
      <c r="O505" s="17">
        <v>0.68158444492141101</v>
      </c>
      <c r="P505" s="17">
        <v>0.64803048213396297</v>
      </c>
      <c r="Q505" s="17"/>
      <c r="R505" s="17">
        <v>0.46895348361758499</v>
      </c>
      <c r="S505" s="17">
        <v>0.64156287063747197</v>
      </c>
      <c r="T505" s="17">
        <v>0.64251425034119802</v>
      </c>
      <c r="U505" s="17">
        <v>0.72737831096296102</v>
      </c>
      <c r="V505" s="17"/>
      <c r="W505" s="17">
        <v>0.49916539994168102</v>
      </c>
      <c r="X505" s="17">
        <v>0.61426443795543195</v>
      </c>
      <c r="Y505" s="17">
        <v>0.59282041352936499</v>
      </c>
      <c r="Z505" s="17">
        <v>0.59496905072199702</v>
      </c>
      <c r="AA505" s="17">
        <v>0.66706512880142599</v>
      </c>
      <c r="AB505" s="17">
        <v>0.62342653134535497</v>
      </c>
      <c r="AC505" s="17">
        <v>0.71188029656334995</v>
      </c>
      <c r="AD505" s="17">
        <v>0.77536090192930596</v>
      </c>
      <c r="AE505" s="17">
        <v>0.689179825381528</v>
      </c>
      <c r="AF505" s="17">
        <v>0.76163998579730596</v>
      </c>
      <c r="AG505" s="17"/>
      <c r="AH505" s="17">
        <v>0.52128100494067997</v>
      </c>
      <c r="AI505" s="17">
        <v>0.69375335390980497</v>
      </c>
      <c r="AJ505" s="17">
        <v>0.66778429892088298</v>
      </c>
      <c r="AK505" s="17">
        <v>0.54480038312008605</v>
      </c>
      <c r="AL505" s="17">
        <v>0.67868785752639704</v>
      </c>
      <c r="AM505" s="17">
        <v>0.740816595654059</v>
      </c>
      <c r="AN505" s="17">
        <v>0.79791175713763896</v>
      </c>
      <c r="AO505" s="17"/>
      <c r="AP505" s="17">
        <v>0.74653797748057105</v>
      </c>
      <c r="AQ505" s="17">
        <v>0.46482577556632398</v>
      </c>
      <c r="AR505" s="17"/>
      <c r="AS505" s="17">
        <v>0.71503149691358103</v>
      </c>
      <c r="AT505" s="17">
        <v>0.78785436999705305</v>
      </c>
      <c r="AU505" s="17">
        <v>0.75840571640009702</v>
      </c>
      <c r="AV505" s="17"/>
      <c r="AW505" s="17">
        <v>0.78687908630981995</v>
      </c>
      <c r="AX505" s="17">
        <v>0.61633186081290003</v>
      </c>
      <c r="AY505" s="17"/>
      <c r="AZ505" s="17">
        <v>0.643362097700796</v>
      </c>
      <c r="BA505" s="17">
        <v>0.63697923840989601</v>
      </c>
      <c r="BB505" s="17"/>
      <c r="BC505" s="17">
        <v>0.55997318174520505</v>
      </c>
      <c r="BD505" s="17">
        <v>0.72737831096296102</v>
      </c>
      <c r="BE505" s="17"/>
      <c r="BF505" s="17">
        <v>0.73843288037738097</v>
      </c>
      <c r="BG505" s="17">
        <v>0.58841240933467198</v>
      </c>
      <c r="BH505" s="17"/>
      <c r="BI505" s="17">
        <v>0.41475325656991602</v>
      </c>
      <c r="BJ505" s="17">
        <v>0.55692342705812603</v>
      </c>
      <c r="BK505" s="17">
        <v>0.77762459295497499</v>
      </c>
      <c r="BL505" s="17">
        <v>0.86232732799089695</v>
      </c>
    </row>
    <row r="506" spans="2:64" x14ac:dyDescent="0.25">
      <c r="B506" t="s">
        <v>299</v>
      </c>
      <c r="C506" s="17">
        <v>0.19443040193182501</v>
      </c>
      <c r="D506" s="17">
        <v>0.16115780613462299</v>
      </c>
      <c r="E506" s="17">
        <v>0.20890041787320501</v>
      </c>
      <c r="F506" s="17">
        <v>0.20351438630139701</v>
      </c>
      <c r="G506" s="17">
        <v>0.26145536611735298</v>
      </c>
      <c r="H506" s="17">
        <v>0.14400743664477</v>
      </c>
      <c r="I506" s="17">
        <v>7.99642180751957E-2</v>
      </c>
      <c r="J506" s="17">
        <v>0.215130966198467</v>
      </c>
      <c r="K506" s="17">
        <v>0.171299947466408</v>
      </c>
      <c r="L506" s="17">
        <v>0.28487229479285098</v>
      </c>
      <c r="M506" s="17">
        <v>0.26035524314894298</v>
      </c>
      <c r="N506" s="17">
        <v>0.23348597192225001</v>
      </c>
      <c r="O506" s="17">
        <v>0.16966409039988301</v>
      </c>
      <c r="P506" s="17">
        <v>0</v>
      </c>
      <c r="Q506" s="17"/>
      <c r="R506" s="17">
        <v>0.309502469780431</v>
      </c>
      <c r="S506" s="17">
        <v>0.19639950290021399</v>
      </c>
      <c r="T506" s="17">
        <v>0.19561153164506201</v>
      </c>
      <c r="U506" s="17">
        <v>0.13265309747294299</v>
      </c>
      <c r="V506" s="17"/>
      <c r="W506" s="17">
        <v>0.24557716083443101</v>
      </c>
      <c r="X506" s="17">
        <v>0.28917008820374002</v>
      </c>
      <c r="Y506" s="17">
        <v>0.211507371173279</v>
      </c>
      <c r="Z506" s="17">
        <v>0.25050311513121898</v>
      </c>
      <c r="AA506" s="17">
        <v>0.15427370193113599</v>
      </c>
      <c r="AB506" s="17">
        <v>0.25458631802008902</v>
      </c>
      <c r="AC506" s="17">
        <v>8.1162456166035707E-2</v>
      </c>
      <c r="AD506" s="17">
        <v>0.155364420331178</v>
      </c>
      <c r="AE506" s="17">
        <v>0.152322032528032</v>
      </c>
      <c r="AF506" s="17">
        <v>0.10552410498881799</v>
      </c>
      <c r="AG506" s="17"/>
      <c r="AH506" s="17">
        <v>0.24816240275273599</v>
      </c>
      <c r="AI506" s="17">
        <v>0.120614519516121</v>
      </c>
      <c r="AJ506" s="17">
        <v>0.21458990059133901</v>
      </c>
      <c r="AK506" s="17">
        <v>0.291318191824392</v>
      </c>
      <c r="AL506" s="17">
        <v>0.14529390097988901</v>
      </c>
      <c r="AM506" s="17">
        <v>0.12854674151064399</v>
      </c>
      <c r="AN506" s="17">
        <v>7.2885644250738901E-2</v>
      </c>
      <c r="AO506" s="17"/>
      <c r="AP506" s="17">
        <v>0.130426993716203</v>
      </c>
      <c r="AQ506" s="17">
        <v>0.29827142543547402</v>
      </c>
      <c r="AR506" s="17"/>
      <c r="AS506" s="17">
        <v>0.120313000635657</v>
      </c>
      <c r="AT506" s="17">
        <v>7.8864153685868105E-2</v>
      </c>
      <c r="AU506" s="17">
        <v>0.146231525893016</v>
      </c>
      <c r="AV506" s="17"/>
      <c r="AW506" s="17">
        <v>7.3679177877580507E-2</v>
      </c>
      <c r="AX506" s="17">
        <v>0.21304745709279099</v>
      </c>
      <c r="AY506" s="17"/>
      <c r="AZ506" s="17">
        <v>0.186870406446635</v>
      </c>
      <c r="BA506" s="17">
        <v>0.19822907230001199</v>
      </c>
      <c r="BB506" s="17"/>
      <c r="BC506" s="17">
        <v>0.249821864174403</v>
      </c>
      <c r="BD506" s="17">
        <v>0.13265309747294299</v>
      </c>
      <c r="BE506" s="17"/>
      <c r="BF506" s="17">
        <v>0.14588221993876699</v>
      </c>
      <c r="BG506" s="17">
        <v>0.21921379952498199</v>
      </c>
      <c r="BH506" s="17"/>
      <c r="BI506" s="17">
        <v>0.31171295452213199</v>
      </c>
      <c r="BJ506" s="17">
        <v>0.27857672526958199</v>
      </c>
      <c r="BK506" s="17">
        <v>9.1444532715150503E-2</v>
      </c>
      <c r="BL506" s="17">
        <v>5.6003034533241201E-2</v>
      </c>
    </row>
    <row r="507" spans="2:64" x14ac:dyDescent="0.25">
      <c r="B507" t="s">
        <v>80</v>
      </c>
      <c r="C507" s="17">
        <v>3.4102167230058399E-2</v>
      </c>
      <c r="D507" s="17">
        <v>1.9891908169631899E-2</v>
      </c>
      <c r="E507" s="17">
        <v>7.8062516266047002E-2</v>
      </c>
      <c r="F507" s="17">
        <v>0</v>
      </c>
      <c r="G507" s="17">
        <v>3.0979363449151399E-2</v>
      </c>
      <c r="H507" s="17">
        <v>4.4920018786899399E-2</v>
      </c>
      <c r="I507" s="17">
        <v>3.5203570475596302E-2</v>
      </c>
      <c r="J507" s="17">
        <v>5.7973121726270199E-2</v>
      </c>
      <c r="K507" s="17">
        <v>0</v>
      </c>
      <c r="L507" s="17">
        <v>6.0771875621196902E-2</v>
      </c>
      <c r="M507" s="17">
        <v>5.1297131579231603E-2</v>
      </c>
      <c r="N507" s="17">
        <v>2.00611970697352E-2</v>
      </c>
      <c r="O507" s="17">
        <v>3.2729071037902902E-2</v>
      </c>
      <c r="P507" s="17">
        <v>0.35196951786603697</v>
      </c>
      <c r="Q507" s="17"/>
      <c r="R507" s="17">
        <v>3.63390799956528E-2</v>
      </c>
      <c r="S507" s="17">
        <v>4.2663347656320502E-2</v>
      </c>
      <c r="T507" s="17">
        <v>1.8851468258946201E-2</v>
      </c>
      <c r="U507" s="17">
        <v>3.4287030141788702E-2</v>
      </c>
      <c r="V507" s="17"/>
      <c r="W507" s="17">
        <v>4.9032245580598099E-2</v>
      </c>
      <c r="X507" s="17">
        <v>0</v>
      </c>
      <c r="Y507" s="17">
        <v>2.2654892673502101E-2</v>
      </c>
      <c r="Z507" s="17">
        <v>4.10959354376942E-2</v>
      </c>
      <c r="AA507" s="17">
        <v>1.9446738516572099E-2</v>
      </c>
      <c r="AB507" s="17">
        <v>1.58468935116957E-2</v>
      </c>
      <c r="AC507" s="17">
        <v>6.4092525772629902E-2</v>
      </c>
      <c r="AD507" s="17">
        <v>1.16896725052583E-2</v>
      </c>
      <c r="AE507" s="17">
        <v>0</v>
      </c>
      <c r="AF507" s="17">
        <v>4.0601146176548399E-2</v>
      </c>
      <c r="AG507" s="17"/>
      <c r="AH507" s="17">
        <v>3.2472168311853497E-2</v>
      </c>
      <c r="AI507" s="17">
        <v>5.4006002748598597E-2</v>
      </c>
      <c r="AJ507" s="17">
        <v>1.1163268004909299E-2</v>
      </c>
      <c r="AK507" s="17">
        <v>3.2959839592473998E-2</v>
      </c>
      <c r="AL507" s="17">
        <v>1.20631681596505E-2</v>
      </c>
      <c r="AM507" s="17">
        <v>1.6065442379763799E-2</v>
      </c>
      <c r="AN507" s="17">
        <v>3.3004067421505801E-2</v>
      </c>
      <c r="AO507" s="17"/>
      <c r="AP507" s="17">
        <v>2.1481627582033799E-2</v>
      </c>
      <c r="AQ507" s="17">
        <v>5.4578104227103699E-2</v>
      </c>
      <c r="AR507" s="17"/>
      <c r="AS507" s="17">
        <v>3.2112199021545301E-2</v>
      </c>
      <c r="AT507" s="17">
        <v>1.3743287638946E-2</v>
      </c>
      <c r="AU507" s="17">
        <v>1.43189784072488E-2</v>
      </c>
      <c r="AV507" s="17"/>
      <c r="AW507" s="17">
        <v>6.5069142468157804E-3</v>
      </c>
      <c r="AX507" s="17">
        <v>3.8356719107222499E-2</v>
      </c>
      <c r="AY507" s="17"/>
      <c r="AZ507" s="17">
        <v>4.4148973779607699E-2</v>
      </c>
      <c r="BA507" s="17">
        <v>2.9053949091641201E-2</v>
      </c>
      <c r="BB507" s="17"/>
      <c r="BC507" s="17">
        <v>3.3936413364867003E-2</v>
      </c>
      <c r="BD507" s="17">
        <v>3.4287030141788702E-2</v>
      </c>
      <c r="BE507" s="17"/>
      <c r="BF507" s="17">
        <v>3.2883252926064102E-2</v>
      </c>
      <c r="BG507" s="17">
        <v>3.4724411701173602E-2</v>
      </c>
      <c r="BH507" s="17"/>
      <c r="BI507" s="17">
        <v>7.6702019755290493E-2</v>
      </c>
      <c r="BJ507" s="17">
        <v>2.8690372604171201E-2</v>
      </c>
      <c r="BK507" s="17">
        <v>2.0040533972114E-2</v>
      </c>
      <c r="BL507" s="17">
        <v>9.2671905267060293E-3</v>
      </c>
    </row>
    <row r="508" spans="2:64" x14ac:dyDescent="0.25">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c r="BD508" s="17"/>
      <c r="BE508" s="17"/>
      <c r="BF508" s="17"/>
      <c r="BG508" s="17"/>
      <c r="BH508" s="17"/>
      <c r="BI508" s="17"/>
      <c r="BJ508" s="17"/>
      <c r="BK508" s="17"/>
      <c r="BL508" s="17"/>
    </row>
    <row r="509" spans="2:64" x14ac:dyDescent="0.25">
      <c r="B509" s="6" t="s">
        <v>304</v>
      </c>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G509" s="17"/>
      <c r="BH509" s="17"/>
      <c r="BI509" s="17"/>
      <c r="BJ509" s="17"/>
      <c r="BK509" s="17"/>
      <c r="BL509" s="17"/>
    </row>
    <row r="510" spans="2:64" x14ac:dyDescent="0.25">
      <c r="B510" s="24" t="s">
        <v>82</v>
      </c>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c r="BH510" s="17"/>
      <c r="BI510" s="17"/>
      <c r="BJ510" s="17"/>
      <c r="BK510" s="17"/>
      <c r="BL510" s="17"/>
    </row>
    <row r="511" spans="2:64" x14ac:dyDescent="0.25">
      <c r="B511" t="s">
        <v>297</v>
      </c>
      <c r="C511" s="17">
        <v>0.146573362140858</v>
      </c>
      <c r="D511" s="17">
        <v>0.15275936548721</v>
      </c>
      <c r="E511" s="17">
        <v>0.13782391479717701</v>
      </c>
      <c r="F511" s="17">
        <v>7.9505087190936796E-2</v>
      </c>
      <c r="G511" s="17">
        <v>0.13072768305867599</v>
      </c>
      <c r="H511" s="17">
        <v>0.14198056771974399</v>
      </c>
      <c r="I511" s="17">
        <v>6.0362565745865203E-2</v>
      </c>
      <c r="J511" s="17">
        <v>0.112194261532679</v>
      </c>
      <c r="K511" s="17">
        <v>0.24839767913452299</v>
      </c>
      <c r="L511" s="17">
        <v>0.14370549071366401</v>
      </c>
      <c r="M511" s="17">
        <v>0.139341989014307</v>
      </c>
      <c r="N511" s="17">
        <v>0.169072649340995</v>
      </c>
      <c r="O511" s="17">
        <v>0.18528403701853399</v>
      </c>
      <c r="P511" s="17">
        <v>0</v>
      </c>
      <c r="Q511" s="17"/>
      <c r="R511" s="17">
        <v>0.20921274455687899</v>
      </c>
      <c r="S511" s="17">
        <v>0.12936885786496899</v>
      </c>
      <c r="T511" s="17">
        <v>0.13201570407750701</v>
      </c>
      <c r="U511" s="17">
        <v>0.122841043706253</v>
      </c>
      <c r="V511" s="17"/>
      <c r="W511" s="17">
        <v>0.21583778605303799</v>
      </c>
      <c r="X511" s="17">
        <v>0.15853566122717</v>
      </c>
      <c r="Y511" s="17">
        <v>0.103216830054997</v>
      </c>
      <c r="Z511" s="17">
        <v>0.137441162961214</v>
      </c>
      <c r="AA511" s="17">
        <v>0.160528092346995</v>
      </c>
      <c r="AB511" s="17">
        <v>0.18755236999191</v>
      </c>
      <c r="AC511" s="17">
        <v>0.115767385462449</v>
      </c>
      <c r="AD511" s="17">
        <v>0.126422510642345</v>
      </c>
      <c r="AE511" s="17">
        <v>0.20092144438326501</v>
      </c>
      <c r="AF511" s="17">
        <v>9.3390114668890994E-2</v>
      </c>
      <c r="AG511" s="17"/>
      <c r="AH511" s="17">
        <v>0.196424033598597</v>
      </c>
      <c r="AI511" s="17">
        <v>0.22373003920123</v>
      </c>
      <c r="AJ511" s="17">
        <v>0.127560547606793</v>
      </c>
      <c r="AK511" s="17">
        <v>0.123913697736642</v>
      </c>
      <c r="AL511" s="17">
        <v>0.13328211583352301</v>
      </c>
      <c r="AM511" s="17">
        <v>0.14989464949960099</v>
      </c>
      <c r="AN511" s="17">
        <v>0.162978531527007</v>
      </c>
      <c r="AO511" s="17"/>
      <c r="AP511" s="17">
        <v>0.122827599487445</v>
      </c>
      <c r="AQ511" s="17">
        <v>0.18509919016392301</v>
      </c>
      <c r="AR511" s="17"/>
      <c r="AS511" s="17">
        <v>8.6021628631709604E-2</v>
      </c>
      <c r="AT511" s="17">
        <v>0.13236522724084299</v>
      </c>
      <c r="AU511" s="17">
        <v>0.14073690546741599</v>
      </c>
      <c r="AV511" s="17"/>
      <c r="AW511" s="17">
        <v>0.10888370614750401</v>
      </c>
      <c r="AX511" s="17">
        <v>0.15238423826341299</v>
      </c>
      <c r="AY511" s="17"/>
      <c r="AZ511" s="17">
        <v>0.14373394054820601</v>
      </c>
      <c r="BA511" s="17">
        <v>0.14800008609696699</v>
      </c>
      <c r="BB511" s="17"/>
      <c r="BC511" s="17">
        <v>0.16785250068556801</v>
      </c>
      <c r="BD511" s="17">
        <v>0.122841043706253</v>
      </c>
      <c r="BE511" s="17"/>
      <c r="BF511" s="17">
        <v>0.110364893510828</v>
      </c>
      <c r="BG511" s="17">
        <v>0.16505745026645899</v>
      </c>
      <c r="BH511" s="17"/>
      <c r="BI511" s="17">
        <v>0.230379572721438</v>
      </c>
      <c r="BJ511" s="17">
        <v>0.12711476752493001</v>
      </c>
      <c r="BK511" s="17">
        <v>0.13918316810891301</v>
      </c>
      <c r="BL511" s="17">
        <v>7.1835377229196307E-2</v>
      </c>
    </row>
    <row r="512" spans="2:64" x14ac:dyDescent="0.25">
      <c r="B512" t="s">
        <v>298</v>
      </c>
      <c r="C512" s="17">
        <v>0.62926457562351301</v>
      </c>
      <c r="D512" s="17">
        <v>0.70771295910023502</v>
      </c>
      <c r="E512" s="17">
        <v>0.56837996543267799</v>
      </c>
      <c r="F512" s="17">
        <v>0.55703618210567496</v>
      </c>
      <c r="G512" s="17">
        <v>0.60195137965633905</v>
      </c>
      <c r="H512" s="17">
        <v>0.66434017039770799</v>
      </c>
      <c r="I512" s="17">
        <v>0.785061556264808</v>
      </c>
      <c r="J512" s="17">
        <v>0.64129216254751897</v>
      </c>
      <c r="K512" s="17">
        <v>0.55207875173799303</v>
      </c>
      <c r="L512" s="17">
        <v>0.543296138288758</v>
      </c>
      <c r="M512" s="17">
        <v>0.53567265402308895</v>
      </c>
      <c r="N512" s="17">
        <v>0.65525907454905097</v>
      </c>
      <c r="O512" s="17">
        <v>0.53581133584390706</v>
      </c>
      <c r="P512" s="17">
        <v>0.35196951786603697</v>
      </c>
      <c r="Q512" s="17"/>
      <c r="R512" s="17">
        <v>0.369947320779143</v>
      </c>
      <c r="S512" s="17">
        <v>0.55672977822648495</v>
      </c>
      <c r="T512" s="17">
        <v>0.67462426761548999</v>
      </c>
      <c r="U512" s="17">
        <v>0.77726968582774902</v>
      </c>
      <c r="V512" s="17"/>
      <c r="W512" s="17">
        <v>0.42685745446893097</v>
      </c>
      <c r="X512" s="17">
        <v>0.47158225227307199</v>
      </c>
      <c r="Y512" s="17">
        <v>0.52796939670490395</v>
      </c>
      <c r="Z512" s="17">
        <v>0.52815796265850801</v>
      </c>
      <c r="AA512" s="17">
        <v>0.63073904024774896</v>
      </c>
      <c r="AB512" s="17">
        <v>0.53148232799841899</v>
      </c>
      <c r="AC512" s="17">
        <v>0.79009939261662399</v>
      </c>
      <c r="AD512" s="17">
        <v>0.740891754265531</v>
      </c>
      <c r="AE512" s="17">
        <v>0.64287218306145599</v>
      </c>
      <c r="AF512" s="17">
        <v>0.83835618684889102</v>
      </c>
      <c r="AG512" s="17"/>
      <c r="AH512" s="17">
        <v>0.43962024977281</v>
      </c>
      <c r="AI512" s="17">
        <v>0.62619055176312099</v>
      </c>
      <c r="AJ512" s="17">
        <v>0.67755523620492997</v>
      </c>
      <c r="AK512" s="17">
        <v>0.626445373816649</v>
      </c>
      <c r="AL512" s="17">
        <v>0.678458752122581</v>
      </c>
      <c r="AM512" s="17">
        <v>0.69405124949241404</v>
      </c>
      <c r="AN512" s="17">
        <v>0.669159233261158</v>
      </c>
      <c r="AO512" s="17"/>
      <c r="AP512" s="17">
        <v>0.75129576033770795</v>
      </c>
      <c r="AQ512" s="17">
        <v>0.431277570347254</v>
      </c>
      <c r="AR512" s="17"/>
      <c r="AS512" s="17">
        <v>0.80671071663278004</v>
      </c>
      <c r="AT512" s="17">
        <v>0.81446898825574598</v>
      </c>
      <c r="AU512" s="17">
        <v>0.69694649011642695</v>
      </c>
      <c r="AV512" s="17"/>
      <c r="AW512" s="17">
        <v>0.840103638025537</v>
      </c>
      <c r="AX512" s="17">
        <v>0.59675805251728198</v>
      </c>
      <c r="AY512" s="17"/>
      <c r="AZ512" s="17">
        <v>0.60372840001136197</v>
      </c>
      <c r="BA512" s="17">
        <v>0.64209573588078295</v>
      </c>
      <c r="BB512" s="17"/>
      <c r="BC512" s="17">
        <v>0.496558567399357</v>
      </c>
      <c r="BD512" s="17">
        <v>0.77726968582774902</v>
      </c>
      <c r="BE512" s="17"/>
      <c r="BF512" s="17">
        <v>0.75259742015458897</v>
      </c>
      <c r="BG512" s="17">
        <v>0.56630429993809595</v>
      </c>
      <c r="BH512" s="17"/>
      <c r="BI512" s="17">
        <v>0.32051516670066399</v>
      </c>
      <c r="BJ512" s="17">
        <v>0.65218751588152002</v>
      </c>
      <c r="BK512" s="17">
        <v>0.72079363326738399</v>
      </c>
      <c r="BL512" s="17">
        <v>0.87360074060762805</v>
      </c>
    </row>
    <row r="513" spans="2:64" x14ac:dyDescent="0.25">
      <c r="B513" t="s">
        <v>299</v>
      </c>
      <c r="C513" s="17">
        <v>0.18871218511556301</v>
      </c>
      <c r="D513" s="17">
        <v>0.110910849576495</v>
      </c>
      <c r="E513" s="17">
        <v>0.21573360350409801</v>
      </c>
      <c r="F513" s="17">
        <v>0.301054086871198</v>
      </c>
      <c r="G513" s="17">
        <v>0.26732093728498502</v>
      </c>
      <c r="H513" s="17">
        <v>0.14400743664477</v>
      </c>
      <c r="I513" s="17">
        <v>0.12941688271905799</v>
      </c>
      <c r="J513" s="17">
        <v>0.20458849766951401</v>
      </c>
      <c r="K513" s="17">
        <v>0.19952356912748401</v>
      </c>
      <c r="L513" s="17">
        <v>0.27405541863146798</v>
      </c>
      <c r="M513" s="17">
        <v>0.26319071543957001</v>
      </c>
      <c r="N513" s="17">
        <v>0.166773128999848</v>
      </c>
      <c r="O513" s="17">
        <v>0.22863576115136999</v>
      </c>
      <c r="P513" s="17">
        <v>0.296060964267926</v>
      </c>
      <c r="Q513" s="17"/>
      <c r="R513" s="17">
        <v>0.35835754390290597</v>
      </c>
      <c r="S513" s="17">
        <v>0.26424078833412101</v>
      </c>
      <c r="T513" s="17">
        <v>0.18113869270257901</v>
      </c>
      <c r="U513" s="17">
        <v>7.7020307563440693E-2</v>
      </c>
      <c r="V513" s="17"/>
      <c r="W513" s="17">
        <v>0.300002167527399</v>
      </c>
      <c r="X513" s="17">
        <v>0.33585015261506002</v>
      </c>
      <c r="Y513" s="17">
        <v>0.32359040938511502</v>
      </c>
      <c r="Z513" s="17">
        <v>0.27775575492117099</v>
      </c>
      <c r="AA513" s="17">
        <v>0.18928612888868401</v>
      </c>
      <c r="AB513" s="17">
        <v>0.22911465072343001</v>
      </c>
      <c r="AC513" s="17">
        <v>5.7446882978442297E-2</v>
      </c>
      <c r="AD513" s="17">
        <v>0.121724361288075</v>
      </c>
      <c r="AE513" s="17">
        <v>0.14405604965508001</v>
      </c>
      <c r="AF513" s="17">
        <v>5.0994715688102502E-2</v>
      </c>
      <c r="AG513" s="17"/>
      <c r="AH513" s="17">
        <v>0.32668146085507399</v>
      </c>
      <c r="AI513" s="17">
        <v>9.6073406287049801E-2</v>
      </c>
      <c r="AJ513" s="17">
        <v>0.170936184004916</v>
      </c>
      <c r="AK513" s="17">
        <v>0.19571423251095599</v>
      </c>
      <c r="AL513" s="17">
        <v>0.15779323826476099</v>
      </c>
      <c r="AM513" s="17">
        <v>0.143008928703695</v>
      </c>
      <c r="AN513" s="17">
        <v>0.15028823246209699</v>
      </c>
      <c r="AO513" s="17"/>
      <c r="AP513" s="17">
        <v>0.10437272146291</v>
      </c>
      <c r="AQ513" s="17">
        <v>0.32554702675299002</v>
      </c>
      <c r="AR513" s="17"/>
      <c r="AS513" s="17">
        <v>7.0875445734817896E-2</v>
      </c>
      <c r="AT513" s="17">
        <v>3.9297996059517198E-2</v>
      </c>
      <c r="AU513" s="17">
        <v>0.15155055282763499</v>
      </c>
      <c r="AV513" s="17"/>
      <c r="AW513" s="17">
        <v>4.45057415801422E-2</v>
      </c>
      <c r="AX513" s="17">
        <v>0.21094549442478899</v>
      </c>
      <c r="AY513" s="17"/>
      <c r="AZ513" s="17">
        <v>0.200554577606713</v>
      </c>
      <c r="BA513" s="17">
        <v>0.18276173904284901</v>
      </c>
      <c r="BB513" s="17"/>
      <c r="BC513" s="17">
        <v>0.28885861384731198</v>
      </c>
      <c r="BD513" s="17">
        <v>7.7020307563440693E-2</v>
      </c>
      <c r="BE513" s="17"/>
      <c r="BF513" s="17">
        <v>0.122598175657523</v>
      </c>
      <c r="BG513" s="17">
        <v>0.222462775057543</v>
      </c>
      <c r="BH513" s="17"/>
      <c r="BI513" s="17">
        <v>0.366294251263235</v>
      </c>
      <c r="BJ513" s="17">
        <v>0.17965322735935499</v>
      </c>
      <c r="BK513" s="17">
        <v>0.12768703323762901</v>
      </c>
      <c r="BL513" s="17">
        <v>5.4563882163176099E-2</v>
      </c>
    </row>
    <row r="514" spans="2:64" x14ac:dyDescent="0.25">
      <c r="B514" t="s">
        <v>80</v>
      </c>
      <c r="C514" s="17">
        <v>3.5449877120066899E-2</v>
      </c>
      <c r="D514" s="17">
        <v>2.8616825836060102E-2</v>
      </c>
      <c r="E514" s="17">
        <v>7.8062516266047002E-2</v>
      </c>
      <c r="F514" s="17">
        <v>6.2404643832189702E-2</v>
      </c>
      <c r="G514" s="17">
        <v>0</v>
      </c>
      <c r="H514" s="17">
        <v>4.9671825237777703E-2</v>
      </c>
      <c r="I514" s="17">
        <v>2.51589952702688E-2</v>
      </c>
      <c r="J514" s="17">
        <v>4.1925078250287601E-2</v>
      </c>
      <c r="K514" s="17">
        <v>0</v>
      </c>
      <c r="L514" s="17">
        <v>3.8942952366109597E-2</v>
      </c>
      <c r="M514" s="17">
        <v>6.1794641523033898E-2</v>
      </c>
      <c r="N514" s="17">
        <v>8.8951471101066104E-3</v>
      </c>
      <c r="O514" s="17">
        <v>5.0268865986188703E-2</v>
      </c>
      <c r="P514" s="17">
        <v>0.35196951786603697</v>
      </c>
      <c r="Q514" s="17"/>
      <c r="R514" s="17">
        <v>6.2482390761072197E-2</v>
      </c>
      <c r="S514" s="17">
        <v>4.9660575574425297E-2</v>
      </c>
      <c r="T514" s="17">
        <v>1.2221335604424699E-2</v>
      </c>
      <c r="U514" s="17">
        <v>2.2868962902557199E-2</v>
      </c>
      <c r="V514" s="17"/>
      <c r="W514" s="17">
        <v>5.73025919506319E-2</v>
      </c>
      <c r="X514" s="17">
        <v>3.4031933884698197E-2</v>
      </c>
      <c r="Y514" s="17">
        <v>4.52233638549841E-2</v>
      </c>
      <c r="Z514" s="17">
        <v>5.6645119459105997E-2</v>
      </c>
      <c r="AA514" s="17">
        <v>1.9446738516572099E-2</v>
      </c>
      <c r="AB514" s="17">
        <v>5.1850651286240897E-2</v>
      </c>
      <c r="AC514" s="17">
        <v>3.6686338942484402E-2</v>
      </c>
      <c r="AD514" s="17">
        <v>1.0961373804049501E-2</v>
      </c>
      <c r="AE514" s="17">
        <v>1.2150322900199E-2</v>
      </c>
      <c r="AF514" s="17">
        <v>1.7258982794115699E-2</v>
      </c>
      <c r="AG514" s="17"/>
      <c r="AH514" s="17">
        <v>3.72742557735187E-2</v>
      </c>
      <c r="AI514" s="17">
        <v>5.4006002748598597E-2</v>
      </c>
      <c r="AJ514" s="17">
        <v>2.39480321833619E-2</v>
      </c>
      <c r="AK514" s="17">
        <v>5.3926695935752902E-2</v>
      </c>
      <c r="AL514" s="17">
        <v>3.0465893779134799E-2</v>
      </c>
      <c r="AM514" s="17">
        <v>1.3045172304289299E-2</v>
      </c>
      <c r="AN514" s="17">
        <v>1.7574002749737298E-2</v>
      </c>
      <c r="AO514" s="17"/>
      <c r="AP514" s="17">
        <v>2.15039187119366E-2</v>
      </c>
      <c r="AQ514" s="17">
        <v>5.80762127358335E-2</v>
      </c>
      <c r="AR514" s="17"/>
      <c r="AS514" s="17">
        <v>3.6392209000692198E-2</v>
      </c>
      <c r="AT514" s="17">
        <v>1.3867788443893501E-2</v>
      </c>
      <c r="AU514" s="17">
        <v>1.0766051588521199E-2</v>
      </c>
      <c r="AV514" s="17"/>
      <c r="AW514" s="17">
        <v>6.5069142468157804E-3</v>
      </c>
      <c r="AX514" s="17">
        <v>3.9912214794516197E-2</v>
      </c>
      <c r="AY514" s="17"/>
      <c r="AZ514" s="17">
        <v>5.19830818337194E-2</v>
      </c>
      <c r="BA514" s="17">
        <v>2.7142438979400399E-2</v>
      </c>
      <c r="BB514" s="17"/>
      <c r="BC514" s="17">
        <v>4.6730318067763697E-2</v>
      </c>
      <c r="BD514" s="17">
        <v>2.2868962902557199E-2</v>
      </c>
      <c r="BE514" s="17"/>
      <c r="BF514" s="17">
        <v>1.44395106770601E-2</v>
      </c>
      <c r="BG514" s="17">
        <v>4.61754747379019E-2</v>
      </c>
      <c r="BH514" s="17"/>
      <c r="BI514" s="17">
        <v>8.2811009314663397E-2</v>
      </c>
      <c r="BJ514" s="17">
        <v>4.10444892341955E-2</v>
      </c>
      <c r="BK514" s="17">
        <v>1.23361653860747E-2</v>
      </c>
      <c r="BL514" s="17">
        <v>0</v>
      </c>
    </row>
    <row r="515" spans="2:64" x14ac:dyDescent="0.25">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c r="BD515" s="17"/>
      <c r="BE515" s="17"/>
      <c r="BF515" s="17"/>
      <c r="BG515" s="17"/>
      <c r="BH515" s="17"/>
      <c r="BI515" s="17"/>
      <c r="BJ515" s="17"/>
      <c r="BK515" s="17"/>
      <c r="BL515" s="17"/>
    </row>
    <row r="516" spans="2:64" x14ac:dyDescent="0.25">
      <c r="B516" s="6" t="s">
        <v>305</v>
      </c>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c r="BD516" s="17"/>
      <c r="BE516" s="17"/>
      <c r="BF516" s="17"/>
      <c r="BG516" s="17"/>
      <c r="BH516" s="17"/>
      <c r="BI516" s="17"/>
      <c r="BJ516" s="17"/>
      <c r="BK516" s="17"/>
      <c r="BL516" s="17"/>
    </row>
    <row r="517" spans="2:64" x14ac:dyDescent="0.25">
      <c r="B517" s="24" t="s">
        <v>82</v>
      </c>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c r="AX517" s="17"/>
      <c r="AY517" s="17"/>
      <c r="AZ517" s="17"/>
      <c r="BA517" s="17"/>
      <c r="BB517" s="17"/>
      <c r="BC517" s="17"/>
      <c r="BD517" s="17"/>
      <c r="BE517" s="17"/>
      <c r="BF517" s="17"/>
      <c r="BG517" s="17"/>
      <c r="BH517" s="17"/>
      <c r="BI517" s="17"/>
      <c r="BJ517" s="17"/>
      <c r="BK517" s="17"/>
      <c r="BL517" s="17"/>
    </row>
    <row r="518" spans="2:64" x14ac:dyDescent="0.25">
      <c r="B518" t="s">
        <v>297</v>
      </c>
      <c r="C518" s="17">
        <v>0.19408442954615601</v>
      </c>
      <c r="D518" s="17">
        <v>0.17011105822756001</v>
      </c>
      <c r="E518" s="17">
        <v>0.130837901607158</v>
      </c>
      <c r="F518" s="17">
        <v>0.20014707437214599</v>
      </c>
      <c r="G518" s="17">
        <v>0.20087394546036799</v>
      </c>
      <c r="H518" s="17">
        <v>0.142380442717494</v>
      </c>
      <c r="I518" s="17">
        <v>0.151677885507921</v>
      </c>
      <c r="J518" s="17">
        <v>0.19172100168196099</v>
      </c>
      <c r="K518" s="17">
        <v>0.16775394325062601</v>
      </c>
      <c r="L518" s="17">
        <v>0.26415320784134799</v>
      </c>
      <c r="M518" s="17">
        <v>0.24523576407994699</v>
      </c>
      <c r="N518" s="17">
        <v>0.23058762783578299</v>
      </c>
      <c r="O518" s="17">
        <v>0.19343226598356</v>
      </c>
      <c r="P518" s="17">
        <v>0</v>
      </c>
      <c r="Q518" s="17"/>
      <c r="R518" s="17">
        <v>0.2570278334735</v>
      </c>
      <c r="S518" s="17">
        <v>0.15830540110372601</v>
      </c>
      <c r="T518" s="17">
        <v>0.202907183228655</v>
      </c>
      <c r="U518" s="17">
        <v>0.16982959259185901</v>
      </c>
      <c r="V518" s="17"/>
      <c r="W518" s="17">
        <v>0.24614885574927201</v>
      </c>
      <c r="X518" s="17">
        <v>0.17956341229238801</v>
      </c>
      <c r="Y518" s="17">
        <v>0.26213013711191002</v>
      </c>
      <c r="Z518" s="17">
        <v>0.13379733746227099</v>
      </c>
      <c r="AA518" s="17">
        <v>0.24825474147569301</v>
      </c>
      <c r="AB518" s="17">
        <v>0.177688967738869</v>
      </c>
      <c r="AC518" s="17">
        <v>0.23513688476661701</v>
      </c>
      <c r="AD518" s="17">
        <v>0.14744946898210401</v>
      </c>
      <c r="AE518" s="17">
        <v>0.16305977887027601</v>
      </c>
      <c r="AF518" s="17">
        <v>0.17336038721043101</v>
      </c>
      <c r="AG518" s="17"/>
      <c r="AH518" s="17">
        <v>0.25596896353806797</v>
      </c>
      <c r="AI518" s="17">
        <v>0.136181315411949</v>
      </c>
      <c r="AJ518" s="17">
        <v>0.21944279321159901</v>
      </c>
      <c r="AK518" s="17">
        <v>0.18265145371258201</v>
      </c>
      <c r="AL518" s="17">
        <v>0.189097719848415</v>
      </c>
      <c r="AM518" s="17">
        <v>0.189917626076582</v>
      </c>
      <c r="AN518" s="17">
        <v>0.20529617320457899</v>
      </c>
      <c r="AO518" s="17"/>
      <c r="AP518" s="17">
        <v>0.16479960695735499</v>
      </c>
      <c r="AQ518" s="17">
        <v>0.24159699232248799</v>
      </c>
      <c r="AR518" s="17"/>
      <c r="AS518" s="17">
        <v>0.21208550033644399</v>
      </c>
      <c r="AT518" s="17">
        <v>0.141075020232132</v>
      </c>
      <c r="AU518" s="17">
        <v>0.159535400746626</v>
      </c>
      <c r="AV518" s="17"/>
      <c r="AW518" s="17">
        <v>0.20227690332777101</v>
      </c>
      <c r="AX518" s="17">
        <v>0.19282133894403899</v>
      </c>
      <c r="AY518" s="17"/>
      <c r="AZ518" s="17">
        <v>0.186866745438832</v>
      </c>
      <c r="BA518" s="17">
        <v>0.197711098741812</v>
      </c>
      <c r="BB518" s="17"/>
      <c r="BC518" s="17">
        <v>0.21583207452875799</v>
      </c>
      <c r="BD518" s="17">
        <v>0.16982959259185901</v>
      </c>
      <c r="BE518" s="17"/>
      <c r="BF518" s="17">
        <v>0.119665626087831</v>
      </c>
      <c r="BG518" s="17">
        <v>0.232074539964265</v>
      </c>
      <c r="BH518" s="17"/>
      <c r="BI518" s="17">
        <v>0.24189768517754501</v>
      </c>
      <c r="BJ518" s="17">
        <v>0.222678896737731</v>
      </c>
      <c r="BK518" s="17">
        <v>0.178397253186309</v>
      </c>
      <c r="BL518" s="17">
        <v>8.93780091643923E-2</v>
      </c>
    </row>
    <row r="519" spans="2:64" x14ac:dyDescent="0.25">
      <c r="B519" t="s">
        <v>298</v>
      </c>
      <c r="C519" s="17">
        <v>0.58593416978370905</v>
      </c>
      <c r="D519" s="17">
        <v>0.63152000030823796</v>
      </c>
      <c r="E519" s="17">
        <v>0.61223269107828104</v>
      </c>
      <c r="F519" s="17">
        <v>0.54110211760376703</v>
      </c>
      <c r="G519" s="17">
        <v>0.50574666687868897</v>
      </c>
      <c r="H519" s="17">
        <v>0.63554433045928904</v>
      </c>
      <c r="I519" s="17">
        <v>0.66558069159355004</v>
      </c>
      <c r="J519" s="17">
        <v>0.60552617285635002</v>
      </c>
      <c r="K519" s="17">
        <v>0.53142826339203098</v>
      </c>
      <c r="L519" s="17">
        <v>0.49140016206937798</v>
      </c>
      <c r="M519" s="17">
        <v>0.54156314836311503</v>
      </c>
      <c r="N519" s="17">
        <v>0.62613141005125506</v>
      </c>
      <c r="O519" s="17">
        <v>0.51784087036658799</v>
      </c>
      <c r="P519" s="17">
        <v>0.64803048213396297</v>
      </c>
      <c r="Q519" s="17"/>
      <c r="R519" s="17">
        <v>0.38545430789063101</v>
      </c>
      <c r="S519" s="17">
        <v>0.61042703908960705</v>
      </c>
      <c r="T519" s="17">
        <v>0.62232880316860995</v>
      </c>
      <c r="U519" s="17">
        <v>0.67435724963299304</v>
      </c>
      <c r="V519" s="17"/>
      <c r="W519" s="17">
        <v>0.33676398506246003</v>
      </c>
      <c r="X519" s="17">
        <v>0.57729347878265003</v>
      </c>
      <c r="Y519" s="17">
        <v>0.50759084855619496</v>
      </c>
      <c r="Z519" s="17">
        <v>0.637166174136512</v>
      </c>
      <c r="AA519" s="17">
        <v>0.65185505762365903</v>
      </c>
      <c r="AB519" s="17">
        <v>0.59837193497427499</v>
      </c>
      <c r="AC519" s="17">
        <v>0.63076080742323903</v>
      </c>
      <c r="AD519" s="17">
        <v>0.77019173241218597</v>
      </c>
      <c r="AE519" s="17">
        <v>0.73174323640022998</v>
      </c>
      <c r="AF519" s="17">
        <v>0.688363812750036</v>
      </c>
      <c r="AG519" s="17"/>
      <c r="AH519" s="17">
        <v>0.46841018915718202</v>
      </c>
      <c r="AI519" s="17">
        <v>0.73439865180682595</v>
      </c>
      <c r="AJ519" s="17">
        <v>0.59858533424662996</v>
      </c>
      <c r="AK519" s="17">
        <v>0.53974331061568803</v>
      </c>
      <c r="AL519" s="17">
        <v>0.61435450991015805</v>
      </c>
      <c r="AM519" s="17">
        <v>0.68377247756415005</v>
      </c>
      <c r="AN519" s="17">
        <v>0.66415840345935295</v>
      </c>
      <c r="AO519" s="17"/>
      <c r="AP519" s="17">
        <v>0.68456970115068705</v>
      </c>
      <c r="AQ519" s="17">
        <v>0.42590496483156798</v>
      </c>
      <c r="AR519" s="17"/>
      <c r="AS519" s="17">
        <v>0.66743809204757298</v>
      </c>
      <c r="AT519" s="17">
        <v>0.76901630376948105</v>
      </c>
      <c r="AU519" s="17">
        <v>0.66105746017421796</v>
      </c>
      <c r="AV519" s="17"/>
      <c r="AW519" s="17">
        <v>0.72391314436440402</v>
      </c>
      <c r="AX519" s="17">
        <v>0.56466099263008895</v>
      </c>
      <c r="AY519" s="17"/>
      <c r="AZ519" s="17">
        <v>0.57262699358245805</v>
      </c>
      <c r="BA519" s="17">
        <v>0.59262062561810303</v>
      </c>
      <c r="BB519" s="17"/>
      <c r="BC519" s="17">
        <v>0.50665127241961205</v>
      </c>
      <c r="BD519" s="17">
        <v>0.67435724963299304</v>
      </c>
      <c r="BE519" s="17"/>
      <c r="BF519" s="17">
        <v>0.68378451595117296</v>
      </c>
      <c r="BG519" s="17">
        <v>0.53598247367193497</v>
      </c>
      <c r="BH519" s="17"/>
      <c r="BI519" s="17">
        <v>0.37453965447015403</v>
      </c>
      <c r="BJ519" s="17">
        <v>0.51501360922456796</v>
      </c>
      <c r="BK519" s="17">
        <v>0.68256537201561995</v>
      </c>
      <c r="BL519" s="17">
        <v>0.86584329115688097</v>
      </c>
    </row>
    <row r="520" spans="2:64" x14ac:dyDescent="0.25">
      <c r="B520" t="s">
        <v>299</v>
      </c>
      <c r="C520" s="17">
        <v>0.18556987035785999</v>
      </c>
      <c r="D520" s="17">
        <v>0.16891331546987901</v>
      </c>
      <c r="E520" s="17">
        <v>0.191510456510982</v>
      </c>
      <c r="F520" s="17">
        <v>0.25875080802408601</v>
      </c>
      <c r="G520" s="17">
        <v>0.26240002421179198</v>
      </c>
      <c r="H520" s="17">
        <v>0.19961521742976701</v>
      </c>
      <c r="I520" s="17">
        <v>0.15992843615039101</v>
      </c>
      <c r="J520" s="17">
        <v>0.163866251900632</v>
      </c>
      <c r="K520" s="17">
        <v>0.27849410022173698</v>
      </c>
      <c r="L520" s="17">
        <v>0.17276029284053401</v>
      </c>
      <c r="M520" s="17">
        <v>0.18071168399534401</v>
      </c>
      <c r="N520" s="17">
        <v>0.11138802144080601</v>
      </c>
      <c r="O520" s="17">
        <v>0.25599779261194899</v>
      </c>
      <c r="P520" s="17">
        <v>0</v>
      </c>
      <c r="Q520" s="17"/>
      <c r="R520" s="17">
        <v>0.320797046458557</v>
      </c>
      <c r="S520" s="17">
        <v>0.21462435544289599</v>
      </c>
      <c r="T520" s="17">
        <v>0.156585766028533</v>
      </c>
      <c r="U520" s="17">
        <v>0.112610941452344</v>
      </c>
      <c r="V520" s="17"/>
      <c r="W520" s="17">
        <v>0.37169802893273801</v>
      </c>
      <c r="X520" s="17">
        <v>0.24314310892496299</v>
      </c>
      <c r="Y520" s="17">
        <v>0.18048349727717</v>
      </c>
      <c r="Z520" s="17">
        <v>0.21442188283491601</v>
      </c>
      <c r="AA520" s="17">
        <v>8.5818831259201894E-2</v>
      </c>
      <c r="AB520" s="17">
        <v>0.22393909728685599</v>
      </c>
      <c r="AC520" s="17">
        <v>0.102661961253739</v>
      </c>
      <c r="AD520" s="17">
        <v>8.2358798605710395E-2</v>
      </c>
      <c r="AE520" s="17">
        <v>9.1082383545445206E-2</v>
      </c>
      <c r="AF520" s="17">
        <v>9.2969245449663396E-2</v>
      </c>
      <c r="AG520" s="17"/>
      <c r="AH520" s="17">
        <v>0.24810878850578699</v>
      </c>
      <c r="AI520" s="17">
        <v>0.104884779191654</v>
      </c>
      <c r="AJ520" s="17">
        <v>0.181971872541771</v>
      </c>
      <c r="AK520" s="17">
        <v>0.24281255872399099</v>
      </c>
      <c r="AL520" s="17">
        <v>0.16599767152195899</v>
      </c>
      <c r="AM520" s="17">
        <v>0.10905140238741</v>
      </c>
      <c r="AN520" s="17">
        <v>8.9453107346293206E-2</v>
      </c>
      <c r="AO520" s="17"/>
      <c r="AP520" s="17">
        <v>0.12575372452681799</v>
      </c>
      <c r="AQ520" s="17">
        <v>0.28261735545761402</v>
      </c>
      <c r="AR520" s="17"/>
      <c r="AS520" s="17">
        <v>8.8347968534229895E-2</v>
      </c>
      <c r="AT520" s="17">
        <v>8.1549153328717705E-2</v>
      </c>
      <c r="AU520" s="17">
        <v>0.16701096409008601</v>
      </c>
      <c r="AV520" s="17"/>
      <c r="AW520" s="17">
        <v>6.7303038061008999E-2</v>
      </c>
      <c r="AX520" s="17">
        <v>0.203803889580673</v>
      </c>
      <c r="AY520" s="17"/>
      <c r="AZ520" s="17">
        <v>0.205403647152824</v>
      </c>
      <c r="BA520" s="17">
        <v>0.17560399400940599</v>
      </c>
      <c r="BB520" s="17"/>
      <c r="BC520" s="17">
        <v>0.25098712659989503</v>
      </c>
      <c r="BD520" s="17">
        <v>0.112610941452344</v>
      </c>
      <c r="BE520" s="17"/>
      <c r="BF520" s="17">
        <v>0.16323397920924901</v>
      </c>
      <c r="BG520" s="17">
        <v>0.19697213607015199</v>
      </c>
      <c r="BH520" s="17"/>
      <c r="BI520" s="17">
        <v>0.32393896483710999</v>
      </c>
      <c r="BJ520" s="17">
        <v>0.22003428458094901</v>
      </c>
      <c r="BK520" s="17">
        <v>0.117073396863681</v>
      </c>
      <c r="BL520" s="17">
        <v>3.9063671076783102E-2</v>
      </c>
    </row>
    <row r="521" spans="2:64" x14ac:dyDescent="0.25">
      <c r="B521" t="s">
        <v>80</v>
      </c>
      <c r="C521" s="17">
        <v>3.4411530312274403E-2</v>
      </c>
      <c r="D521" s="17">
        <v>2.94556259943233E-2</v>
      </c>
      <c r="E521" s="17">
        <v>6.5418950803578901E-2</v>
      </c>
      <c r="F521" s="17">
        <v>0</v>
      </c>
      <c r="G521" s="17">
        <v>3.0979363449151399E-2</v>
      </c>
      <c r="H521" s="17">
        <v>2.2460009393449699E-2</v>
      </c>
      <c r="I521" s="17">
        <v>2.2812986748137601E-2</v>
      </c>
      <c r="J521" s="17">
        <v>3.8886573561057097E-2</v>
      </c>
      <c r="K521" s="17">
        <v>2.2323693135606702E-2</v>
      </c>
      <c r="L521" s="17">
        <v>7.1686337248740503E-2</v>
      </c>
      <c r="M521" s="17">
        <v>3.2489403561592703E-2</v>
      </c>
      <c r="N521" s="17">
        <v>3.1892940672155298E-2</v>
      </c>
      <c r="O521" s="17">
        <v>3.2729071037902902E-2</v>
      </c>
      <c r="P521" s="17">
        <v>0.35196951786603697</v>
      </c>
      <c r="Q521" s="17"/>
      <c r="R521" s="17">
        <v>3.6720812177312899E-2</v>
      </c>
      <c r="S521" s="17">
        <v>1.6643204363771199E-2</v>
      </c>
      <c r="T521" s="17">
        <v>1.81782475742025E-2</v>
      </c>
      <c r="U521" s="17">
        <v>4.3202216322803397E-2</v>
      </c>
      <c r="V521" s="17"/>
      <c r="W521" s="17">
        <v>4.538913025553E-2</v>
      </c>
      <c r="X521" s="17">
        <v>0</v>
      </c>
      <c r="Y521" s="17">
        <v>4.9795517054725499E-2</v>
      </c>
      <c r="Z521" s="17">
        <v>1.4614605566300299E-2</v>
      </c>
      <c r="AA521" s="17">
        <v>1.40713696414459E-2</v>
      </c>
      <c r="AB521" s="17">
        <v>0</v>
      </c>
      <c r="AC521" s="17">
        <v>3.1440346556404999E-2</v>
      </c>
      <c r="AD521" s="17">
        <v>0</v>
      </c>
      <c r="AE521" s="17">
        <v>1.41146011840488E-2</v>
      </c>
      <c r="AF521" s="17">
        <v>4.5306554589869097E-2</v>
      </c>
      <c r="AG521" s="17"/>
      <c r="AH521" s="17">
        <v>2.7512058798962302E-2</v>
      </c>
      <c r="AI521" s="17">
        <v>2.4535253589571E-2</v>
      </c>
      <c r="AJ521" s="17">
        <v>0</v>
      </c>
      <c r="AK521" s="17">
        <v>3.4792676947739298E-2</v>
      </c>
      <c r="AL521" s="17">
        <v>3.0550098719467799E-2</v>
      </c>
      <c r="AM521" s="17">
        <v>1.7258493971857799E-2</v>
      </c>
      <c r="AN521" s="17">
        <v>4.1092315989774301E-2</v>
      </c>
      <c r="AO521" s="17"/>
      <c r="AP521" s="17">
        <v>2.4876967365140199E-2</v>
      </c>
      <c r="AQ521" s="17">
        <v>4.9880687388330298E-2</v>
      </c>
      <c r="AR521" s="17"/>
      <c r="AS521" s="17">
        <v>3.2128439081752398E-2</v>
      </c>
      <c r="AT521" s="17">
        <v>8.3595226696697895E-3</v>
      </c>
      <c r="AU521" s="17">
        <v>1.23961749890699E-2</v>
      </c>
      <c r="AV521" s="17"/>
      <c r="AW521" s="17">
        <v>6.5069142468157804E-3</v>
      </c>
      <c r="AX521" s="17">
        <v>3.8713778845199102E-2</v>
      </c>
      <c r="AY521" s="17"/>
      <c r="AZ521" s="17">
        <v>3.51026138258849E-2</v>
      </c>
      <c r="BA521" s="17">
        <v>3.4064281630679497E-2</v>
      </c>
      <c r="BB521" s="17"/>
      <c r="BC521" s="17">
        <v>2.6529526451735799E-2</v>
      </c>
      <c r="BD521" s="17">
        <v>4.3202216322803397E-2</v>
      </c>
      <c r="BE521" s="17"/>
      <c r="BF521" s="17">
        <v>3.3315878751746797E-2</v>
      </c>
      <c r="BG521" s="17">
        <v>3.4970850293648797E-2</v>
      </c>
      <c r="BH521" s="17"/>
      <c r="BI521" s="17">
        <v>5.96236955151902E-2</v>
      </c>
      <c r="BJ521" s="17">
        <v>4.2273209456752503E-2</v>
      </c>
      <c r="BK521" s="17">
        <v>2.19639779343903E-2</v>
      </c>
      <c r="BL521" s="17">
        <v>5.7150286019432501E-3</v>
      </c>
    </row>
    <row r="522" spans="2:64" x14ac:dyDescent="0.25">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c r="BH522" s="17"/>
      <c r="BI522" s="17"/>
      <c r="BJ522" s="17"/>
      <c r="BK522" s="17"/>
      <c r="BL522" s="17"/>
    </row>
    <row r="523" spans="2:64" x14ac:dyDescent="0.25">
      <c r="B523" s="6" t="s">
        <v>306</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c r="BH523" s="17"/>
      <c r="BI523" s="17"/>
      <c r="BJ523" s="17"/>
      <c r="BK523" s="17"/>
      <c r="BL523" s="17"/>
    </row>
    <row r="524" spans="2:64" x14ac:dyDescent="0.25">
      <c r="B524" s="24" t="s">
        <v>82</v>
      </c>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c r="BG524" s="17"/>
      <c r="BH524" s="17"/>
      <c r="BI524" s="17"/>
      <c r="BJ524" s="17"/>
      <c r="BK524" s="17"/>
      <c r="BL524" s="17"/>
    </row>
    <row r="525" spans="2:64" x14ac:dyDescent="0.25">
      <c r="B525" t="s">
        <v>297</v>
      </c>
      <c r="C525" s="17">
        <v>0.21647648206270101</v>
      </c>
      <c r="D525" s="17">
        <v>0.234321382287798</v>
      </c>
      <c r="E525" s="17">
        <v>0.120433953434954</v>
      </c>
      <c r="F525" s="17">
        <v>0.19634616419189699</v>
      </c>
      <c r="G525" s="17">
        <v>0.26377733045311003</v>
      </c>
      <c r="H525" s="17">
        <v>0.13159227400391099</v>
      </c>
      <c r="I525" s="17">
        <v>0.167076131982758</v>
      </c>
      <c r="J525" s="17">
        <v>0.23739806185210999</v>
      </c>
      <c r="K525" s="17">
        <v>0.30249099814698799</v>
      </c>
      <c r="L525" s="17">
        <v>0.170970763553703</v>
      </c>
      <c r="M525" s="17">
        <v>0.21365306917955501</v>
      </c>
      <c r="N525" s="17">
        <v>0.245584028390012</v>
      </c>
      <c r="O525" s="17">
        <v>0.245965910674633</v>
      </c>
      <c r="P525" s="17">
        <v>0</v>
      </c>
      <c r="Q525" s="17"/>
      <c r="R525" s="17">
        <v>0.241504894465769</v>
      </c>
      <c r="S525" s="17">
        <v>0.247645235138204</v>
      </c>
      <c r="T525" s="17">
        <v>0.22060965019280901</v>
      </c>
      <c r="U525" s="17">
        <v>0.19221525506030801</v>
      </c>
      <c r="V525" s="17"/>
      <c r="W525" s="17">
        <v>0.22388990509036899</v>
      </c>
      <c r="X525" s="17">
        <v>0.25384973713089698</v>
      </c>
      <c r="Y525" s="17">
        <v>0.30765695700207102</v>
      </c>
      <c r="Z525" s="17">
        <v>0.23332527172768799</v>
      </c>
      <c r="AA525" s="17">
        <v>0.24346867926983501</v>
      </c>
      <c r="AB525" s="17">
        <v>0.257793588433401</v>
      </c>
      <c r="AC525" s="17">
        <v>0.17714462502342099</v>
      </c>
      <c r="AD525" s="17">
        <v>0.19749424312323099</v>
      </c>
      <c r="AE525" s="17">
        <v>0.188657815239786</v>
      </c>
      <c r="AF525" s="17">
        <v>0.199855376991737</v>
      </c>
      <c r="AG525" s="17"/>
      <c r="AH525" s="17">
        <v>0.267818723206664</v>
      </c>
      <c r="AI525" s="17">
        <v>0.17114499609014899</v>
      </c>
      <c r="AJ525" s="17">
        <v>0.20941680442218999</v>
      </c>
      <c r="AK525" s="17">
        <v>0.190476923259494</v>
      </c>
      <c r="AL525" s="17">
        <v>0.258104013839485</v>
      </c>
      <c r="AM525" s="17">
        <v>0.24330313296411801</v>
      </c>
      <c r="AN525" s="17">
        <v>0.18532394228036</v>
      </c>
      <c r="AO525" s="17"/>
      <c r="AP525" s="17">
        <v>0.19735424961649101</v>
      </c>
      <c r="AQ525" s="17">
        <v>0.24750095785623399</v>
      </c>
      <c r="AR525" s="17"/>
      <c r="AS525" s="17">
        <v>0.22959737128702401</v>
      </c>
      <c r="AT525" s="17">
        <v>0.153171139513433</v>
      </c>
      <c r="AU525" s="17">
        <v>0.20284212026753701</v>
      </c>
      <c r="AV525" s="17"/>
      <c r="AW525" s="17">
        <v>0.19173275081211499</v>
      </c>
      <c r="AX525" s="17">
        <v>0.22029139502270101</v>
      </c>
      <c r="AY525" s="17"/>
      <c r="AZ525" s="17">
        <v>0.195860096058141</v>
      </c>
      <c r="BA525" s="17">
        <v>0.226835596002394</v>
      </c>
      <c r="BB525" s="17"/>
      <c r="BC525" s="17">
        <v>0.238229856562169</v>
      </c>
      <c r="BD525" s="17">
        <v>0.19221525506030801</v>
      </c>
      <c r="BE525" s="17"/>
      <c r="BF525" s="17">
        <v>0.158547593742184</v>
      </c>
      <c r="BG525" s="17">
        <v>0.246048643417421</v>
      </c>
      <c r="BH525" s="17"/>
      <c r="BI525" s="17">
        <v>0.25907715523125602</v>
      </c>
      <c r="BJ525" s="17">
        <v>0.26921620030229698</v>
      </c>
      <c r="BK525" s="17">
        <v>0.19955908636870601</v>
      </c>
      <c r="BL525" s="17">
        <v>7.7266115812516703E-2</v>
      </c>
    </row>
    <row r="526" spans="2:64" x14ac:dyDescent="0.25">
      <c r="B526" t="s">
        <v>298</v>
      </c>
      <c r="C526" s="17">
        <v>0.58897858773741296</v>
      </c>
      <c r="D526" s="17">
        <v>0.63186018272935696</v>
      </c>
      <c r="E526" s="17">
        <v>0.65118887759847999</v>
      </c>
      <c r="F526" s="17">
        <v>0.53496844970983903</v>
      </c>
      <c r="G526" s="17">
        <v>0.51653315111951303</v>
      </c>
      <c r="H526" s="17">
        <v>0.60750527068318505</v>
      </c>
      <c r="I526" s="17">
        <v>0.66502870763427602</v>
      </c>
      <c r="J526" s="17">
        <v>0.54147604175161901</v>
      </c>
      <c r="K526" s="17">
        <v>0.55443267604767998</v>
      </c>
      <c r="L526" s="17">
        <v>0.52493462759028997</v>
      </c>
      <c r="M526" s="17">
        <v>0.58495085690390902</v>
      </c>
      <c r="N526" s="17">
        <v>0.55924706976977201</v>
      </c>
      <c r="O526" s="17">
        <v>0.59597679881718701</v>
      </c>
      <c r="P526" s="17">
        <v>0.296060964267926</v>
      </c>
      <c r="Q526" s="17"/>
      <c r="R526" s="17">
        <v>0.36097810176209599</v>
      </c>
      <c r="S526" s="17">
        <v>0.587990229755187</v>
      </c>
      <c r="T526" s="17">
        <v>0.59486764701926897</v>
      </c>
      <c r="U526" s="17">
        <v>0.70824688488285903</v>
      </c>
      <c r="V526" s="17"/>
      <c r="W526" s="17">
        <v>0.37579786058153303</v>
      </c>
      <c r="X526" s="17">
        <v>0.48073123075630297</v>
      </c>
      <c r="Y526" s="17">
        <v>0.54095235894839799</v>
      </c>
      <c r="Z526" s="17">
        <v>0.56453237868961903</v>
      </c>
      <c r="AA526" s="17">
        <v>0.58047930063722497</v>
      </c>
      <c r="AB526" s="17">
        <v>0.52790511737328505</v>
      </c>
      <c r="AC526" s="17">
        <v>0.74806906659496697</v>
      </c>
      <c r="AD526" s="17">
        <v>0.65484438130772504</v>
      </c>
      <c r="AE526" s="17">
        <v>0.74771413989465796</v>
      </c>
      <c r="AF526" s="17">
        <v>0.73168035962472699</v>
      </c>
      <c r="AG526" s="17"/>
      <c r="AH526" s="17">
        <v>0.42286504568191402</v>
      </c>
      <c r="AI526" s="17">
        <v>0.65477402855185596</v>
      </c>
      <c r="AJ526" s="17">
        <v>0.57856532553743401</v>
      </c>
      <c r="AK526" s="17">
        <v>0.54894536543660999</v>
      </c>
      <c r="AL526" s="17">
        <v>0.64116451549615205</v>
      </c>
      <c r="AM526" s="17">
        <v>0.66755559948118803</v>
      </c>
      <c r="AN526" s="17">
        <v>0.711709849272257</v>
      </c>
      <c r="AO526" s="17"/>
      <c r="AP526" s="17">
        <v>0.69534508385773197</v>
      </c>
      <c r="AQ526" s="17">
        <v>0.41640643679162997</v>
      </c>
      <c r="AR526" s="17"/>
      <c r="AS526" s="17">
        <v>0.69300173206118698</v>
      </c>
      <c r="AT526" s="17">
        <v>0.81215681341465396</v>
      </c>
      <c r="AU526" s="17">
        <v>0.66462430147984097</v>
      </c>
      <c r="AV526" s="17"/>
      <c r="AW526" s="17">
        <v>0.789714989815401</v>
      </c>
      <c r="AX526" s="17">
        <v>0.55802966196403003</v>
      </c>
      <c r="AY526" s="17"/>
      <c r="AZ526" s="17">
        <v>0.564729577079361</v>
      </c>
      <c r="BA526" s="17">
        <v>0.60116298631609699</v>
      </c>
      <c r="BB526" s="17"/>
      <c r="BC526" s="17">
        <v>0.48203890437091501</v>
      </c>
      <c r="BD526" s="17">
        <v>0.70824688488285903</v>
      </c>
      <c r="BE526" s="17"/>
      <c r="BF526" s="17">
        <v>0.72958562434003404</v>
      </c>
      <c r="BG526" s="17">
        <v>0.51719999687243101</v>
      </c>
      <c r="BH526" s="17"/>
      <c r="BI526" s="17">
        <v>0.32969032035238399</v>
      </c>
      <c r="BJ526" s="17">
        <v>0.52416168344748004</v>
      </c>
      <c r="BK526" s="17">
        <v>0.70165567611397905</v>
      </c>
      <c r="BL526" s="17">
        <v>0.89161247376763897</v>
      </c>
    </row>
    <row r="527" spans="2:64" x14ac:dyDescent="0.25">
      <c r="B527" t="s">
        <v>299</v>
      </c>
      <c r="C527" s="17">
        <v>0.14768308862127799</v>
      </c>
      <c r="D527" s="17">
        <v>9.9254637813356597E-2</v>
      </c>
      <c r="E527" s="17">
        <v>0.133077518897422</v>
      </c>
      <c r="F527" s="17">
        <v>0.20628074226607501</v>
      </c>
      <c r="G527" s="17">
        <v>0.219689518427377</v>
      </c>
      <c r="H527" s="17">
        <v>0.14138189698661</v>
      </c>
      <c r="I527" s="17">
        <v>8.7002243641589302E-2</v>
      </c>
      <c r="J527" s="17">
        <v>0.163152774670001</v>
      </c>
      <c r="K527" s="17">
        <v>0.120752632669726</v>
      </c>
      <c r="L527" s="17">
        <v>0.23620850038006899</v>
      </c>
      <c r="M527" s="17">
        <v>0.16697790672551699</v>
      </c>
      <c r="N527" s="17">
        <v>0.170755035242252</v>
      </c>
      <c r="O527" s="17">
        <v>0.13684927920819501</v>
      </c>
      <c r="P527" s="17">
        <v>0.35196951786603697</v>
      </c>
      <c r="Q527" s="17"/>
      <c r="R527" s="17">
        <v>0.34977242210390902</v>
      </c>
      <c r="S527" s="17">
        <v>0.115449356285246</v>
      </c>
      <c r="T527" s="17">
        <v>0.15481967956257001</v>
      </c>
      <c r="U527" s="17">
        <v>4.9191859359556799E-2</v>
      </c>
      <c r="V527" s="17"/>
      <c r="W527" s="17">
        <v>0.34611175579134201</v>
      </c>
      <c r="X527" s="17">
        <v>0.231387098228102</v>
      </c>
      <c r="Y527" s="17">
        <v>0.114201068598396</v>
      </c>
      <c r="Z527" s="17">
        <v>0.16799881391001401</v>
      </c>
      <c r="AA527" s="17">
        <v>0.106519602798965</v>
      </c>
      <c r="AB527" s="17">
        <v>0.19845440068161899</v>
      </c>
      <c r="AC527" s="17">
        <v>6.0801434225385802E-2</v>
      </c>
      <c r="AD527" s="17">
        <v>9.0088752940156905E-2</v>
      </c>
      <c r="AE527" s="17">
        <v>6.3628044865555705E-2</v>
      </c>
      <c r="AF527" s="17">
        <v>3.2325716092241399E-2</v>
      </c>
      <c r="AG527" s="17"/>
      <c r="AH527" s="17">
        <v>0.26770945188788903</v>
      </c>
      <c r="AI527" s="17">
        <v>0.14954572176842401</v>
      </c>
      <c r="AJ527" s="17">
        <v>0.152321825393334</v>
      </c>
      <c r="AK527" s="17">
        <v>0.203747456535116</v>
      </c>
      <c r="AL527" s="17">
        <v>8.3333065649588603E-2</v>
      </c>
      <c r="AM527" s="17">
        <v>6.9393285100367894E-2</v>
      </c>
      <c r="AN527" s="17">
        <v>6.9215708561108202E-2</v>
      </c>
      <c r="AO527" s="17"/>
      <c r="AP527" s="17">
        <v>7.8372615302723103E-2</v>
      </c>
      <c r="AQ527" s="17">
        <v>0.26013445159673199</v>
      </c>
      <c r="AR527" s="17"/>
      <c r="AS527" s="17">
        <v>4.7044554573272598E-2</v>
      </c>
      <c r="AT527" s="17">
        <v>3.4672047071912397E-2</v>
      </c>
      <c r="AU527" s="17">
        <v>0.109382534000838</v>
      </c>
      <c r="AV527" s="17"/>
      <c r="AW527" s="17">
        <v>6.5069142468157804E-3</v>
      </c>
      <c r="AX527" s="17">
        <v>0.16944920028042701</v>
      </c>
      <c r="AY527" s="17"/>
      <c r="AZ527" s="17">
        <v>0.18789692972663999</v>
      </c>
      <c r="BA527" s="17">
        <v>0.12747684287718899</v>
      </c>
      <c r="BB527" s="17"/>
      <c r="BC527" s="17">
        <v>0.23599340346363001</v>
      </c>
      <c r="BD527" s="17">
        <v>4.9191859359556799E-2</v>
      </c>
      <c r="BE527" s="17"/>
      <c r="BF527" s="17">
        <v>8.5803807500192106E-2</v>
      </c>
      <c r="BG527" s="17">
        <v>0.17927188893973001</v>
      </c>
      <c r="BH527" s="17"/>
      <c r="BI527" s="17">
        <v>0.324742446864282</v>
      </c>
      <c r="BJ527" s="17">
        <v>0.14468833154657701</v>
      </c>
      <c r="BK527" s="17">
        <v>7.3363561599617405E-2</v>
      </c>
      <c r="BL527" s="17">
        <v>3.11214104198443E-2</v>
      </c>
    </row>
    <row r="528" spans="2:64" x14ac:dyDescent="0.25">
      <c r="B528" t="s">
        <v>80</v>
      </c>
      <c r="C528" s="17">
        <v>4.6861841578608197E-2</v>
      </c>
      <c r="D528" s="17">
        <v>3.4563797169488097E-2</v>
      </c>
      <c r="E528" s="17">
        <v>9.5299650069143801E-2</v>
      </c>
      <c r="F528" s="17">
        <v>6.2404643832189702E-2</v>
      </c>
      <c r="G528" s="17">
        <v>0</v>
      </c>
      <c r="H528" s="17">
        <v>0.119520558326294</v>
      </c>
      <c r="I528" s="17">
        <v>8.08929167413769E-2</v>
      </c>
      <c r="J528" s="17">
        <v>5.7973121726270199E-2</v>
      </c>
      <c r="K528" s="17">
        <v>2.2323693135606702E-2</v>
      </c>
      <c r="L528" s="17">
        <v>6.7886108475937706E-2</v>
      </c>
      <c r="M528" s="17">
        <v>3.4418167191018902E-2</v>
      </c>
      <c r="N528" s="17">
        <v>2.44138665979639E-2</v>
      </c>
      <c r="O528" s="17">
        <v>2.12080112999854E-2</v>
      </c>
      <c r="P528" s="17">
        <v>0.35196951786603697</v>
      </c>
      <c r="Q528" s="17"/>
      <c r="R528" s="17">
        <v>4.7744581668225802E-2</v>
      </c>
      <c r="S528" s="17">
        <v>4.89151788213638E-2</v>
      </c>
      <c r="T528" s="17">
        <v>2.9703023225351999E-2</v>
      </c>
      <c r="U528" s="17">
        <v>5.03460006972756E-2</v>
      </c>
      <c r="V528" s="17"/>
      <c r="W528" s="17">
        <v>5.42004785367559E-2</v>
      </c>
      <c r="X528" s="17">
        <v>3.4031933884698197E-2</v>
      </c>
      <c r="Y528" s="17">
        <v>3.7189615451134299E-2</v>
      </c>
      <c r="Z528" s="17">
        <v>3.4143535672678797E-2</v>
      </c>
      <c r="AA528" s="17">
        <v>6.9532417293974594E-2</v>
      </c>
      <c r="AB528" s="17">
        <v>1.58468935116957E-2</v>
      </c>
      <c r="AC528" s="17">
        <v>1.3984874156226099E-2</v>
      </c>
      <c r="AD528" s="17">
        <v>5.7572622628886697E-2</v>
      </c>
      <c r="AE528" s="17">
        <v>0</v>
      </c>
      <c r="AF528" s="17">
        <v>3.6138547291294502E-2</v>
      </c>
      <c r="AG528" s="17"/>
      <c r="AH528" s="17">
        <v>4.1606779223532703E-2</v>
      </c>
      <c r="AI528" s="17">
        <v>2.4535253589571E-2</v>
      </c>
      <c r="AJ528" s="17">
        <v>5.96960446470415E-2</v>
      </c>
      <c r="AK528" s="17">
        <v>5.6830254768781403E-2</v>
      </c>
      <c r="AL528" s="17">
        <v>1.73984050147746E-2</v>
      </c>
      <c r="AM528" s="17">
        <v>1.9747982454326199E-2</v>
      </c>
      <c r="AN528" s="17">
        <v>3.3750499886274501E-2</v>
      </c>
      <c r="AO528" s="17"/>
      <c r="AP528" s="17">
        <v>2.8928051223053801E-2</v>
      </c>
      <c r="AQ528" s="17">
        <v>7.5958153755404101E-2</v>
      </c>
      <c r="AR528" s="17"/>
      <c r="AS528" s="17">
        <v>3.0356342078516601E-2</v>
      </c>
      <c r="AT528" s="17">
        <v>0</v>
      </c>
      <c r="AU528" s="17">
        <v>2.31510442517841E-2</v>
      </c>
      <c r="AV528" s="17"/>
      <c r="AW528" s="17">
        <v>1.20453451256684E-2</v>
      </c>
      <c r="AX528" s="17">
        <v>5.2229742732842498E-2</v>
      </c>
      <c r="AY528" s="17"/>
      <c r="AZ528" s="17">
        <v>5.1513397135858098E-2</v>
      </c>
      <c r="BA528" s="17">
        <v>4.45245748043199E-2</v>
      </c>
      <c r="BB528" s="17"/>
      <c r="BC528" s="17">
        <v>4.3737835603286798E-2</v>
      </c>
      <c r="BD528" s="17">
        <v>5.03460006972756E-2</v>
      </c>
      <c r="BE528" s="17"/>
      <c r="BF528" s="17">
        <v>2.6062974417589702E-2</v>
      </c>
      <c r="BG528" s="17">
        <v>5.7479470770417901E-2</v>
      </c>
      <c r="BH528" s="17"/>
      <c r="BI528" s="17">
        <v>8.6490077552078007E-2</v>
      </c>
      <c r="BJ528" s="17">
        <v>6.19337847036458E-2</v>
      </c>
      <c r="BK528" s="17">
        <v>2.54216759176976E-2</v>
      </c>
      <c r="BL528" s="17">
        <v>0</v>
      </c>
    </row>
    <row r="529" spans="2:64" x14ac:dyDescent="0.25">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c r="BH529" s="17"/>
      <c r="BI529" s="17"/>
      <c r="BJ529" s="17"/>
      <c r="BK529" s="17"/>
      <c r="BL529" s="17"/>
    </row>
    <row r="530" spans="2:64" x14ac:dyDescent="0.25">
      <c r="B530" s="6" t="s">
        <v>307</v>
      </c>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c r="BH530" s="17"/>
      <c r="BI530" s="17"/>
      <c r="BJ530" s="17"/>
      <c r="BK530" s="17"/>
      <c r="BL530" s="17"/>
    </row>
    <row r="531" spans="2:64" x14ac:dyDescent="0.25">
      <c r="B531" s="24" t="s">
        <v>82</v>
      </c>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c r="BA531" s="17"/>
      <c r="BB531" s="17"/>
      <c r="BC531" s="17"/>
      <c r="BD531" s="17"/>
      <c r="BE531" s="17"/>
      <c r="BF531" s="17"/>
      <c r="BG531" s="17"/>
      <c r="BH531" s="17"/>
      <c r="BI531" s="17"/>
      <c r="BJ531" s="17"/>
      <c r="BK531" s="17"/>
      <c r="BL531" s="17"/>
    </row>
    <row r="532" spans="2:64" x14ac:dyDescent="0.25">
      <c r="B532" t="s">
        <v>297</v>
      </c>
      <c r="C532" s="17">
        <v>0.15325810332324599</v>
      </c>
      <c r="D532" s="17">
        <v>0.17358316163141799</v>
      </c>
      <c r="E532" s="17">
        <v>0.12609150570740299</v>
      </c>
      <c r="F532" s="17">
        <v>0.20431437485531601</v>
      </c>
      <c r="G532" s="17">
        <v>0.16989458201121599</v>
      </c>
      <c r="H532" s="17">
        <v>7.2474272746676893E-2</v>
      </c>
      <c r="I532" s="17">
        <v>0.18705561212744001</v>
      </c>
      <c r="J532" s="17">
        <v>0.17942494012584001</v>
      </c>
      <c r="K532" s="17">
        <v>0.26561633982738198</v>
      </c>
      <c r="L532" s="17">
        <v>0.102696015853062</v>
      </c>
      <c r="M532" s="17">
        <v>9.8995264140150599E-2</v>
      </c>
      <c r="N532" s="17">
        <v>0.15767853892187</v>
      </c>
      <c r="O532" s="17">
        <v>0.14691735650285601</v>
      </c>
      <c r="P532" s="17">
        <v>0</v>
      </c>
      <c r="Q532" s="17"/>
      <c r="R532" s="17">
        <v>0.20905893149957</v>
      </c>
      <c r="S532" s="17">
        <v>0.123916724099467</v>
      </c>
      <c r="T532" s="17">
        <v>0.151214218481838</v>
      </c>
      <c r="U532" s="17">
        <v>0.13364614209508299</v>
      </c>
      <c r="V532" s="17"/>
      <c r="W532" s="17">
        <v>0.21054759656883101</v>
      </c>
      <c r="X532" s="17">
        <v>8.1088398739564804E-2</v>
      </c>
      <c r="Y532" s="17">
        <v>0.23975809176358101</v>
      </c>
      <c r="Z532" s="17">
        <v>0.158058592100628</v>
      </c>
      <c r="AA532" s="17">
        <v>0.113997788329376</v>
      </c>
      <c r="AB532" s="17">
        <v>0.16305302177258699</v>
      </c>
      <c r="AC532" s="17">
        <v>0.12664724734830099</v>
      </c>
      <c r="AD532" s="17">
        <v>0.12544890087855101</v>
      </c>
      <c r="AE532" s="17">
        <v>0.132136062337773</v>
      </c>
      <c r="AF532" s="17">
        <v>0.15090393897563201</v>
      </c>
      <c r="AG532" s="17"/>
      <c r="AH532" s="17">
        <v>0.18471918541495899</v>
      </c>
      <c r="AI532" s="17">
        <v>0.14100665339049201</v>
      </c>
      <c r="AJ532" s="17">
        <v>0.159002129569077</v>
      </c>
      <c r="AK532" s="17">
        <v>0.13716711632499801</v>
      </c>
      <c r="AL532" s="17">
        <v>0.14299044006768499</v>
      </c>
      <c r="AM532" s="17">
        <v>0.14679156231155499</v>
      </c>
      <c r="AN532" s="17">
        <v>0.16016156325717101</v>
      </c>
      <c r="AO532" s="17"/>
      <c r="AP532" s="17">
        <v>0.121194953600735</v>
      </c>
      <c r="AQ532" s="17">
        <v>0.20527830625868301</v>
      </c>
      <c r="AR532" s="17"/>
      <c r="AS532" s="17">
        <v>0.13496401515439199</v>
      </c>
      <c r="AT532" s="17">
        <v>0.135771552866297</v>
      </c>
      <c r="AU532" s="17">
        <v>0.106999231999587</v>
      </c>
      <c r="AV532" s="17"/>
      <c r="AW532" s="17">
        <v>0.10587445124926199</v>
      </c>
      <c r="AX532" s="17">
        <v>0.16056357017294901</v>
      </c>
      <c r="AY532" s="17"/>
      <c r="AZ532" s="17">
        <v>0.177818824635155</v>
      </c>
      <c r="BA532" s="17">
        <v>0.140917079515541</v>
      </c>
      <c r="BB532" s="17"/>
      <c r="BC532" s="17">
        <v>0.17084280080054801</v>
      </c>
      <c r="BD532" s="17">
        <v>0.13364614209508299</v>
      </c>
      <c r="BE532" s="17"/>
      <c r="BF532" s="17">
        <v>0.100215708164494</v>
      </c>
      <c r="BG532" s="17">
        <v>0.180335755143466</v>
      </c>
      <c r="BH532" s="17"/>
      <c r="BI532" s="17">
        <v>0.22573978841735801</v>
      </c>
      <c r="BJ532" s="17">
        <v>0.18341521243702499</v>
      </c>
      <c r="BK532" s="17">
        <v>0.12767701838149301</v>
      </c>
      <c r="BL532" s="17">
        <v>3.1985625938822301E-2</v>
      </c>
    </row>
    <row r="533" spans="2:64" x14ac:dyDescent="0.25">
      <c r="B533" t="s">
        <v>298</v>
      </c>
      <c r="C533" s="17">
        <v>0.71364286623082895</v>
      </c>
      <c r="D533" s="17">
        <v>0.72972584737621304</v>
      </c>
      <c r="E533" s="17">
        <v>0.66500807641939197</v>
      </c>
      <c r="F533" s="17">
        <v>0.50639830229222405</v>
      </c>
      <c r="G533" s="17">
        <v>0.72543618530606602</v>
      </c>
      <c r="H533" s="17">
        <v>0.80844700491016996</v>
      </c>
      <c r="I533" s="17">
        <v>0.70067347869472896</v>
      </c>
      <c r="J533" s="17">
        <v>0.65367030328429798</v>
      </c>
      <c r="K533" s="17">
        <v>0.670277865461538</v>
      </c>
      <c r="L533" s="17">
        <v>0.71156270718436798</v>
      </c>
      <c r="M533" s="17">
        <v>0.76992086319350495</v>
      </c>
      <c r="N533" s="17">
        <v>0.74295499129339204</v>
      </c>
      <c r="O533" s="17">
        <v>0.67565144986482795</v>
      </c>
      <c r="P533" s="17">
        <v>0.64803048213396297</v>
      </c>
      <c r="Q533" s="17"/>
      <c r="R533" s="17">
        <v>0.56677870315109102</v>
      </c>
      <c r="S533" s="17">
        <v>0.70172310451374198</v>
      </c>
      <c r="T533" s="17">
        <v>0.78180060881577795</v>
      </c>
      <c r="U533" s="17">
        <v>0.77678813735879204</v>
      </c>
      <c r="V533" s="17"/>
      <c r="W533" s="17">
        <v>0.56245119809904498</v>
      </c>
      <c r="X533" s="17">
        <v>0.73228938810648403</v>
      </c>
      <c r="Y533" s="17">
        <v>0.58591943532509905</v>
      </c>
      <c r="Z533" s="17">
        <v>0.68115373946201496</v>
      </c>
      <c r="AA533" s="17">
        <v>0.74890879333179095</v>
      </c>
      <c r="AB533" s="17">
        <v>0.61544191518417901</v>
      </c>
      <c r="AC533" s="17">
        <v>0.81632184758447202</v>
      </c>
      <c r="AD533" s="17">
        <v>0.83262264398242802</v>
      </c>
      <c r="AE533" s="17">
        <v>0.82406233140382601</v>
      </c>
      <c r="AF533" s="17">
        <v>0.77697082466678402</v>
      </c>
      <c r="AG533" s="17"/>
      <c r="AH533" s="17">
        <v>0.67911694124359101</v>
      </c>
      <c r="AI533" s="17">
        <v>0.707818336649228</v>
      </c>
      <c r="AJ533" s="17">
        <v>0.74655930118672398</v>
      </c>
      <c r="AK533" s="17">
        <v>0.695365730287137</v>
      </c>
      <c r="AL533" s="17">
        <v>0.72048328764071301</v>
      </c>
      <c r="AM533" s="17">
        <v>0.778656586619901</v>
      </c>
      <c r="AN533" s="17">
        <v>0.72275053402378198</v>
      </c>
      <c r="AO533" s="17"/>
      <c r="AP533" s="17">
        <v>0.81798087546204001</v>
      </c>
      <c r="AQ533" s="17">
        <v>0.54436179244173499</v>
      </c>
      <c r="AR533" s="17"/>
      <c r="AS533" s="17">
        <v>0.78680086851577702</v>
      </c>
      <c r="AT533" s="17">
        <v>0.83892763703324402</v>
      </c>
      <c r="AU533" s="17">
        <v>0.84362294883203703</v>
      </c>
      <c r="AV533" s="17"/>
      <c r="AW533" s="17">
        <v>0.83932056107970399</v>
      </c>
      <c r="AX533" s="17">
        <v>0.69426626283959902</v>
      </c>
      <c r="AY533" s="17"/>
      <c r="AZ533" s="17">
        <v>0.66642311233426699</v>
      </c>
      <c r="BA533" s="17">
        <v>0.73736937245313705</v>
      </c>
      <c r="BB533" s="17"/>
      <c r="BC533" s="17">
        <v>0.65702484231219105</v>
      </c>
      <c r="BD533" s="17">
        <v>0.77678813735879204</v>
      </c>
      <c r="BE533" s="17"/>
      <c r="BF533" s="17">
        <v>0.81755364840009903</v>
      </c>
      <c r="BG533" s="17">
        <v>0.66059737362957704</v>
      </c>
      <c r="BH533" s="17"/>
      <c r="BI533" s="17">
        <v>0.48003022142589002</v>
      </c>
      <c r="BJ533" s="17">
        <v>0.69183434822138701</v>
      </c>
      <c r="BK533" s="17">
        <v>0.79867873878033702</v>
      </c>
      <c r="BL533" s="17">
        <v>0.940446742963856</v>
      </c>
    </row>
    <row r="534" spans="2:64" x14ac:dyDescent="0.25">
      <c r="B534" t="s">
        <v>299</v>
      </c>
      <c r="C534" s="17">
        <v>0.101756116045328</v>
      </c>
      <c r="D534" s="17">
        <v>7.67990828227368E-2</v>
      </c>
      <c r="E534" s="17">
        <v>0.143481467069626</v>
      </c>
      <c r="F534" s="17">
        <v>0.251951333042437</v>
      </c>
      <c r="G534" s="17">
        <v>0.10466923268271799</v>
      </c>
      <c r="H534" s="17">
        <v>9.6618712949703298E-2</v>
      </c>
      <c r="I534" s="17">
        <v>7.7067338702234894E-2</v>
      </c>
      <c r="J534" s="17">
        <v>0.16690475658986301</v>
      </c>
      <c r="K534" s="17">
        <v>2.6550416871431601E-2</v>
      </c>
      <c r="L534" s="17">
        <v>0.12496940134137299</v>
      </c>
      <c r="M534" s="17">
        <v>8.4097165107237803E-2</v>
      </c>
      <c r="N534" s="17">
        <v>7.4952603186773201E-2</v>
      </c>
      <c r="O534" s="17">
        <v>0.14470212259441301</v>
      </c>
      <c r="P534" s="17">
        <v>0</v>
      </c>
      <c r="Q534" s="17"/>
      <c r="R534" s="17">
        <v>0.19157795521441501</v>
      </c>
      <c r="S534" s="17">
        <v>0.138781958704322</v>
      </c>
      <c r="T534" s="17">
        <v>4.1179969145245403E-2</v>
      </c>
      <c r="U534" s="17">
        <v>5.87411993955693E-2</v>
      </c>
      <c r="V534" s="17"/>
      <c r="W534" s="17">
        <v>0.18888448819456399</v>
      </c>
      <c r="X534" s="17">
        <v>0.16900215757526299</v>
      </c>
      <c r="Y534" s="17">
        <v>0.15166758023781701</v>
      </c>
      <c r="Z534" s="17">
        <v>0.11444252847447101</v>
      </c>
      <c r="AA534" s="17">
        <v>8.3579675079037005E-2</v>
      </c>
      <c r="AB534" s="17">
        <v>0.221505063043234</v>
      </c>
      <c r="AC534" s="17">
        <v>2.2949635928340501E-2</v>
      </c>
      <c r="AD534" s="17">
        <v>4.1928455139020902E-2</v>
      </c>
      <c r="AE534" s="17">
        <v>2.4300645800398001E-2</v>
      </c>
      <c r="AF534" s="17">
        <v>3.9879595751036397E-2</v>
      </c>
      <c r="AG534" s="17"/>
      <c r="AH534" s="17">
        <v>0.125835188558308</v>
      </c>
      <c r="AI534" s="17">
        <v>0.12663975637070901</v>
      </c>
      <c r="AJ534" s="17">
        <v>8.3556397733289101E-2</v>
      </c>
      <c r="AK534" s="17">
        <v>0.131501191103465</v>
      </c>
      <c r="AL534" s="17">
        <v>9.6813741644012394E-2</v>
      </c>
      <c r="AM534" s="17">
        <v>5.5843810082414902E-2</v>
      </c>
      <c r="AN534" s="17">
        <v>8.3337402832772495E-2</v>
      </c>
      <c r="AO534" s="17"/>
      <c r="AP534" s="17">
        <v>4.5886258778831499E-2</v>
      </c>
      <c r="AQ534" s="17">
        <v>0.19240102579780199</v>
      </c>
      <c r="AR534" s="17"/>
      <c r="AS534" s="17">
        <v>6.6781809814699403E-2</v>
      </c>
      <c r="AT534" s="17">
        <v>1.8975607575343501E-2</v>
      </c>
      <c r="AU534" s="17">
        <v>4.0096365208916199E-2</v>
      </c>
      <c r="AV534" s="17"/>
      <c r="AW534" s="17">
        <v>4.8298073424218498E-2</v>
      </c>
      <c r="AX534" s="17">
        <v>0.109998113888989</v>
      </c>
      <c r="AY534" s="17"/>
      <c r="AZ534" s="17">
        <v>0.11448594963296201</v>
      </c>
      <c r="BA534" s="17">
        <v>9.5359757510982704E-2</v>
      </c>
      <c r="BB534" s="17"/>
      <c r="BC534" s="17">
        <v>0.14032463489448899</v>
      </c>
      <c r="BD534" s="17">
        <v>5.87411993955693E-2</v>
      </c>
      <c r="BE534" s="17"/>
      <c r="BF534" s="17">
        <v>5.8703559990624203E-2</v>
      </c>
      <c r="BG534" s="17">
        <v>0.123734047459073</v>
      </c>
      <c r="BH534" s="17"/>
      <c r="BI534" s="17">
        <v>0.23897140272456899</v>
      </c>
      <c r="BJ534" s="17">
        <v>8.1754054640523197E-2</v>
      </c>
      <c r="BK534" s="17">
        <v>5.6271012098443297E-2</v>
      </c>
      <c r="BL534" s="17">
        <v>2.75676310973221E-2</v>
      </c>
    </row>
    <row r="535" spans="2:64" x14ac:dyDescent="0.25">
      <c r="B535" t="s">
        <v>80</v>
      </c>
      <c r="C535" s="17">
        <v>3.1342914400597902E-2</v>
      </c>
      <c r="D535" s="17">
        <v>1.9891908169631899E-2</v>
      </c>
      <c r="E535" s="17">
        <v>6.5418950803578901E-2</v>
      </c>
      <c r="F535" s="17">
        <v>3.7335989810023E-2</v>
      </c>
      <c r="G535" s="17">
        <v>0</v>
      </c>
      <c r="H535" s="17">
        <v>2.2460009393449699E-2</v>
      </c>
      <c r="I535" s="17">
        <v>3.5203570475596302E-2</v>
      </c>
      <c r="J535" s="17">
        <v>0</v>
      </c>
      <c r="K535" s="17">
        <v>3.7555377839648602E-2</v>
      </c>
      <c r="L535" s="17">
        <v>6.0771875621196902E-2</v>
      </c>
      <c r="M535" s="17">
        <v>4.6986707559106597E-2</v>
      </c>
      <c r="N535" s="17">
        <v>2.44138665979639E-2</v>
      </c>
      <c r="O535" s="17">
        <v>3.2729071037902902E-2</v>
      </c>
      <c r="P535" s="17">
        <v>0.35196951786603697</v>
      </c>
      <c r="Q535" s="17"/>
      <c r="R535" s="17">
        <v>3.2584410134923802E-2</v>
      </c>
      <c r="S535" s="17">
        <v>3.5578212682469398E-2</v>
      </c>
      <c r="T535" s="17">
        <v>2.5805203557139701E-2</v>
      </c>
      <c r="U535" s="17">
        <v>3.0824521150555499E-2</v>
      </c>
      <c r="V535" s="17"/>
      <c r="W535" s="17">
        <v>3.8116717137559902E-2</v>
      </c>
      <c r="X535" s="17">
        <v>1.7620055578688499E-2</v>
      </c>
      <c r="Y535" s="17">
        <v>2.2654892673502101E-2</v>
      </c>
      <c r="Z535" s="17">
        <v>4.6345139962885903E-2</v>
      </c>
      <c r="AA535" s="17">
        <v>5.3513743259796499E-2</v>
      </c>
      <c r="AB535" s="17">
        <v>0</v>
      </c>
      <c r="AC535" s="17">
        <v>3.40812691388859E-2</v>
      </c>
      <c r="AD535" s="17">
        <v>0</v>
      </c>
      <c r="AE535" s="17">
        <v>1.9500960458003199E-2</v>
      </c>
      <c r="AF535" s="17">
        <v>3.22456406065477E-2</v>
      </c>
      <c r="AG535" s="17"/>
      <c r="AH535" s="17">
        <v>1.0328684783142601E-2</v>
      </c>
      <c r="AI535" s="17">
        <v>2.4535253589571E-2</v>
      </c>
      <c r="AJ535" s="17">
        <v>1.08821715109092E-2</v>
      </c>
      <c r="AK535" s="17">
        <v>3.5965962284400098E-2</v>
      </c>
      <c r="AL535" s="17">
        <v>3.9712530647589901E-2</v>
      </c>
      <c r="AM535" s="17">
        <v>1.8708040986129201E-2</v>
      </c>
      <c r="AN535" s="17">
        <v>3.3750499886274501E-2</v>
      </c>
      <c r="AO535" s="17"/>
      <c r="AP535" s="17">
        <v>1.49379121583936E-2</v>
      </c>
      <c r="AQ535" s="17">
        <v>5.7958875501781103E-2</v>
      </c>
      <c r="AR535" s="17"/>
      <c r="AS535" s="17">
        <v>1.14533065151318E-2</v>
      </c>
      <c r="AT535" s="17">
        <v>6.3252025251144999E-3</v>
      </c>
      <c r="AU535" s="17">
        <v>9.2814539594602806E-3</v>
      </c>
      <c r="AV535" s="17"/>
      <c r="AW535" s="17">
        <v>6.5069142468157804E-3</v>
      </c>
      <c r="AX535" s="17">
        <v>3.5172053098463399E-2</v>
      </c>
      <c r="AY535" s="17"/>
      <c r="AZ535" s="17">
        <v>4.1272113397615599E-2</v>
      </c>
      <c r="BA535" s="17">
        <v>2.6353790520339E-2</v>
      </c>
      <c r="BB535" s="17"/>
      <c r="BC535" s="17">
        <v>3.1807721992771799E-2</v>
      </c>
      <c r="BD535" s="17">
        <v>3.0824521150555499E-2</v>
      </c>
      <c r="BE535" s="17"/>
      <c r="BF535" s="17">
        <v>2.3527083444782802E-2</v>
      </c>
      <c r="BG535" s="17">
        <v>3.5332823767885199E-2</v>
      </c>
      <c r="BH535" s="17"/>
      <c r="BI535" s="17">
        <v>5.5258587432184397E-2</v>
      </c>
      <c r="BJ535" s="17">
        <v>4.2996384701064198E-2</v>
      </c>
      <c r="BK535" s="17">
        <v>1.73732307397273E-2</v>
      </c>
      <c r="BL535" s="17">
        <v>0</v>
      </c>
    </row>
    <row r="536" spans="2:64" x14ac:dyDescent="0.25">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c r="BH536" s="17"/>
      <c r="BI536" s="17"/>
      <c r="BJ536" s="17"/>
      <c r="BK536" s="17"/>
      <c r="BL536" s="17"/>
    </row>
    <row r="537" spans="2:64" x14ac:dyDescent="0.25">
      <c r="B537" s="6" t="s">
        <v>308</v>
      </c>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BG537" s="17"/>
      <c r="BH537" s="17"/>
      <c r="BI537" s="17"/>
      <c r="BJ537" s="17"/>
      <c r="BK537" s="17"/>
      <c r="BL537" s="17"/>
    </row>
    <row r="538" spans="2:64" x14ac:dyDescent="0.25">
      <c r="B538" s="24" t="s">
        <v>82</v>
      </c>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17"/>
      <c r="BB538" s="17"/>
      <c r="BC538" s="17"/>
      <c r="BD538" s="17"/>
      <c r="BE538" s="17"/>
      <c r="BF538" s="17"/>
      <c r="BG538" s="17"/>
      <c r="BH538" s="17"/>
      <c r="BI538" s="17"/>
      <c r="BJ538" s="17"/>
      <c r="BK538" s="17"/>
      <c r="BL538" s="17"/>
    </row>
    <row r="539" spans="2:64" x14ac:dyDescent="0.25">
      <c r="B539" t="s">
        <v>297</v>
      </c>
      <c r="C539" s="17">
        <v>0.19983004874333099</v>
      </c>
      <c r="D539" s="17">
        <v>0.19373156088306601</v>
      </c>
      <c r="E539" s="17">
        <v>0.21007605123164899</v>
      </c>
      <c r="F539" s="17">
        <v>0.17011113131289099</v>
      </c>
      <c r="G539" s="17">
        <v>0.237718880077151</v>
      </c>
      <c r="H539" s="17">
        <v>0.12930917246119999</v>
      </c>
      <c r="I539" s="17">
        <v>0.160242891196238</v>
      </c>
      <c r="J539" s="17">
        <v>0.25662665281652203</v>
      </c>
      <c r="K539" s="17">
        <v>0.30416420293663199</v>
      </c>
      <c r="L539" s="17">
        <v>0.23770599540738299</v>
      </c>
      <c r="M539" s="17">
        <v>0.255578949234958</v>
      </c>
      <c r="N539" s="17">
        <v>0.18419198805140199</v>
      </c>
      <c r="O539" s="17">
        <v>0.150290187275747</v>
      </c>
      <c r="P539" s="17">
        <v>0</v>
      </c>
      <c r="Q539" s="17"/>
      <c r="R539" s="17">
        <v>0.24341572553511401</v>
      </c>
      <c r="S539" s="17">
        <v>0.207296215056403</v>
      </c>
      <c r="T539" s="17">
        <v>0.231650636116912</v>
      </c>
      <c r="U539" s="17">
        <v>0.165873076572714</v>
      </c>
      <c r="V539" s="17"/>
      <c r="W539" s="17">
        <v>0.21910547649332099</v>
      </c>
      <c r="X539" s="17">
        <v>0.268761361833942</v>
      </c>
      <c r="Y539" s="17">
        <v>0.15585088303765701</v>
      </c>
      <c r="Z539" s="17">
        <v>0.18950566061949201</v>
      </c>
      <c r="AA539" s="17">
        <v>0.242737845850579</v>
      </c>
      <c r="AB539" s="17">
        <v>0.22672273291072301</v>
      </c>
      <c r="AC539" s="17">
        <v>0.20015317755324499</v>
      </c>
      <c r="AD539" s="17">
        <v>0.188575746310399</v>
      </c>
      <c r="AE539" s="17">
        <v>0.184311460950152</v>
      </c>
      <c r="AF539" s="17">
        <v>0.17094290946559301</v>
      </c>
      <c r="AG539" s="17"/>
      <c r="AH539" s="17">
        <v>0.30270309231415199</v>
      </c>
      <c r="AI539" s="17">
        <v>7.92153043310206E-2</v>
      </c>
      <c r="AJ539" s="17">
        <v>0.23329406019665699</v>
      </c>
      <c r="AK539" s="17">
        <v>0.18435179513731201</v>
      </c>
      <c r="AL539" s="17">
        <v>0.20372667694219199</v>
      </c>
      <c r="AM539" s="17">
        <v>0.18948108532663299</v>
      </c>
      <c r="AN539" s="17">
        <v>0.19620737396394899</v>
      </c>
      <c r="AO539" s="17"/>
      <c r="AP539" s="17">
        <v>0.17153013718448201</v>
      </c>
      <c r="AQ539" s="17">
        <v>0.24574466271878401</v>
      </c>
      <c r="AR539" s="17"/>
      <c r="AS539" s="17">
        <v>0.16609276373725501</v>
      </c>
      <c r="AT539" s="17">
        <v>0.11283563873185901</v>
      </c>
      <c r="AU539" s="17">
        <v>0.21032433188049701</v>
      </c>
      <c r="AV539" s="17"/>
      <c r="AW539" s="17">
        <v>0.11391275163608799</v>
      </c>
      <c r="AX539" s="17">
        <v>0.21307651536969099</v>
      </c>
      <c r="AY539" s="17"/>
      <c r="AZ539" s="17">
        <v>0.17923686091756499</v>
      </c>
      <c r="BA539" s="17">
        <v>0.210177506295852</v>
      </c>
      <c r="BB539" s="17"/>
      <c r="BC539" s="17">
        <v>0.2302769314349</v>
      </c>
      <c r="BD539" s="17">
        <v>0.165873076572714</v>
      </c>
      <c r="BE539" s="17"/>
      <c r="BF539" s="17">
        <v>0.125950049367091</v>
      </c>
      <c r="BG539" s="17">
        <v>0.237545104664176</v>
      </c>
      <c r="BH539" s="17"/>
      <c r="BI539" s="17">
        <v>0.25323120877016198</v>
      </c>
      <c r="BJ539" s="17">
        <v>0.2261017803814</v>
      </c>
      <c r="BK539" s="17">
        <v>0.17875092466328499</v>
      </c>
      <c r="BL539" s="17">
        <v>0.10977172745845699</v>
      </c>
    </row>
    <row r="540" spans="2:64" x14ac:dyDescent="0.25">
      <c r="B540" t="s">
        <v>298</v>
      </c>
      <c r="C540" s="17">
        <v>0.54552634734375505</v>
      </c>
      <c r="D540" s="17">
        <v>0.62802880721368903</v>
      </c>
      <c r="E540" s="17">
        <v>0.42505132592217798</v>
      </c>
      <c r="F540" s="17">
        <v>0.52400167424501998</v>
      </c>
      <c r="G540" s="17">
        <v>0.40556569912228602</v>
      </c>
      <c r="H540" s="17">
        <v>0.63403221029661405</v>
      </c>
      <c r="I540" s="17">
        <v>0.62420442144823596</v>
      </c>
      <c r="J540" s="17">
        <v>0.43593022402883203</v>
      </c>
      <c r="K540" s="17">
        <v>0.42934114852906302</v>
      </c>
      <c r="L540" s="17">
        <v>0.39819073801394</v>
      </c>
      <c r="M540" s="17">
        <v>0.47818843652018</v>
      </c>
      <c r="N540" s="17">
        <v>0.60103336207480396</v>
      </c>
      <c r="O540" s="17">
        <v>0.57080518558669402</v>
      </c>
      <c r="P540" s="17">
        <v>0.35196951786603697</v>
      </c>
      <c r="Q540" s="17"/>
      <c r="R540" s="17">
        <v>0.28179934079047902</v>
      </c>
      <c r="S540" s="17">
        <v>0.545231676255029</v>
      </c>
      <c r="T540" s="17">
        <v>0.53952940291394103</v>
      </c>
      <c r="U540" s="17">
        <v>0.686650394028269</v>
      </c>
      <c r="V540" s="17"/>
      <c r="W540" s="17">
        <v>0.30985677972808301</v>
      </c>
      <c r="X540" s="17">
        <v>0.389527266375019</v>
      </c>
      <c r="Y540" s="17">
        <v>0.40488403195859002</v>
      </c>
      <c r="Z540" s="17">
        <v>0.56092425874102303</v>
      </c>
      <c r="AA540" s="17">
        <v>0.57043296086155304</v>
      </c>
      <c r="AB540" s="17">
        <v>0.49041215520695303</v>
      </c>
      <c r="AC540" s="17">
        <v>0.619732013851643</v>
      </c>
      <c r="AD540" s="17">
        <v>0.64121032125597299</v>
      </c>
      <c r="AE540" s="17">
        <v>0.71898351887580403</v>
      </c>
      <c r="AF540" s="17">
        <v>0.71123695077276206</v>
      </c>
      <c r="AG540" s="17"/>
      <c r="AH540" s="17">
        <v>0.41728899995191798</v>
      </c>
      <c r="AI540" s="17">
        <v>0.58643009693263104</v>
      </c>
      <c r="AJ540" s="17">
        <v>0.50939163139871102</v>
      </c>
      <c r="AK540" s="17">
        <v>0.487632537628584</v>
      </c>
      <c r="AL540" s="17">
        <v>0.58846192082013804</v>
      </c>
      <c r="AM540" s="17">
        <v>0.66426389013112197</v>
      </c>
      <c r="AN540" s="17">
        <v>0.63402381955614295</v>
      </c>
      <c r="AO540" s="17"/>
      <c r="AP540" s="17">
        <v>0.68534921518020497</v>
      </c>
      <c r="AQ540" s="17">
        <v>0.31867358887130098</v>
      </c>
      <c r="AR540" s="17"/>
      <c r="AS540" s="17">
        <v>0.728324242304485</v>
      </c>
      <c r="AT540" s="17">
        <v>0.82941808359942504</v>
      </c>
      <c r="AU540" s="17">
        <v>0.60065062439126404</v>
      </c>
      <c r="AV540" s="17"/>
      <c r="AW540" s="17">
        <v>0.81437661262255401</v>
      </c>
      <c r="AX540" s="17">
        <v>0.504075834043058</v>
      </c>
      <c r="AY540" s="17"/>
      <c r="AZ540" s="17">
        <v>0.51104326605578698</v>
      </c>
      <c r="BA540" s="17">
        <v>0.56285305862936696</v>
      </c>
      <c r="BB540" s="17"/>
      <c r="BC540" s="17">
        <v>0.41899011576298101</v>
      </c>
      <c r="BD540" s="17">
        <v>0.686650394028269</v>
      </c>
      <c r="BE540" s="17"/>
      <c r="BF540" s="17">
        <v>0.71354855726084798</v>
      </c>
      <c r="BG540" s="17">
        <v>0.45975256422965899</v>
      </c>
      <c r="BH540" s="17"/>
      <c r="BI540" s="17">
        <v>0.22876272665057201</v>
      </c>
      <c r="BJ540" s="17">
        <v>0.49303360325394902</v>
      </c>
      <c r="BK540" s="17">
        <v>0.69315540474638804</v>
      </c>
      <c r="BL540" s="17">
        <v>0.83906598101220198</v>
      </c>
    </row>
    <row r="541" spans="2:64" x14ac:dyDescent="0.25">
      <c r="B541" t="s">
        <v>299</v>
      </c>
      <c r="C541" s="17">
        <v>0.21329203154106999</v>
      </c>
      <c r="D541" s="17">
        <v>0.14579176006390901</v>
      </c>
      <c r="E541" s="17">
        <v>0.26957297277702902</v>
      </c>
      <c r="F541" s="17">
        <v>0.28381946204625302</v>
      </c>
      <c r="G541" s="17">
        <v>0.294756693902261</v>
      </c>
      <c r="H541" s="17">
        <v>0.164184344495509</v>
      </c>
      <c r="I541" s="17">
        <v>0.15753613013179299</v>
      </c>
      <c r="J541" s="17">
        <v>0.27230853151345003</v>
      </c>
      <c r="K541" s="17">
        <v>0.26649464853430499</v>
      </c>
      <c r="L541" s="17">
        <v>0.287036402753505</v>
      </c>
      <c r="M541" s="17">
        <v>0.23181444705384299</v>
      </c>
      <c r="N541" s="17">
        <v>0.20100451430183</v>
      </c>
      <c r="O541" s="17">
        <v>0.24434144792380599</v>
      </c>
      <c r="P541" s="17">
        <v>0.296060964267926</v>
      </c>
      <c r="Q541" s="17"/>
      <c r="R541" s="17">
        <v>0.43019075283904701</v>
      </c>
      <c r="S541" s="17">
        <v>0.22403327013219301</v>
      </c>
      <c r="T541" s="17">
        <v>0.18621255978559301</v>
      </c>
      <c r="U541" s="17">
        <v>0.10247472941894301</v>
      </c>
      <c r="V541" s="17"/>
      <c r="W541" s="17">
        <v>0.40294798386355202</v>
      </c>
      <c r="X541" s="17">
        <v>0.32924964947576102</v>
      </c>
      <c r="Y541" s="17">
        <v>0.40064872048993899</v>
      </c>
      <c r="Z541" s="17">
        <v>0.224346560960932</v>
      </c>
      <c r="AA541" s="17">
        <v>0.15753118081058101</v>
      </c>
      <c r="AB541" s="17">
        <v>0.267018218370629</v>
      </c>
      <c r="AC541" s="17">
        <v>0.129331027805723</v>
      </c>
      <c r="AD541" s="17">
        <v>0.13708741043773801</v>
      </c>
      <c r="AE541" s="17">
        <v>9.6705020174043393E-2</v>
      </c>
      <c r="AF541" s="17">
        <v>6.2605433352368706E-2</v>
      </c>
      <c r="AG541" s="17"/>
      <c r="AH541" s="17">
        <v>0.27219274583378</v>
      </c>
      <c r="AI541" s="17">
        <v>0.27390236267872198</v>
      </c>
      <c r="AJ541" s="17">
        <v>0.21606784357557099</v>
      </c>
      <c r="AK541" s="17">
        <v>0.273037398197296</v>
      </c>
      <c r="AL541" s="17">
        <v>0.18231479430603301</v>
      </c>
      <c r="AM541" s="17">
        <v>0.120208126580405</v>
      </c>
      <c r="AN541" s="17">
        <v>0.12696730830282599</v>
      </c>
      <c r="AO541" s="17"/>
      <c r="AP541" s="17">
        <v>0.115737834307552</v>
      </c>
      <c r="AQ541" s="17">
        <v>0.37156684799581102</v>
      </c>
      <c r="AR541" s="17"/>
      <c r="AS541" s="17">
        <v>6.9877901221393895E-2</v>
      </c>
      <c r="AT541" s="17">
        <v>3.8770670093372497E-2</v>
      </c>
      <c r="AU541" s="17">
        <v>0.17442359273449901</v>
      </c>
      <c r="AV541" s="17"/>
      <c r="AW541" s="17">
        <v>6.52037214945419E-2</v>
      </c>
      <c r="AX541" s="17">
        <v>0.23612383518052699</v>
      </c>
      <c r="AY541" s="17"/>
      <c r="AZ541" s="17">
        <v>0.261697960610764</v>
      </c>
      <c r="BA541" s="17">
        <v>0.188969507967893</v>
      </c>
      <c r="BB541" s="17"/>
      <c r="BC541" s="17">
        <v>0.31265428860438599</v>
      </c>
      <c r="BD541" s="17">
        <v>0.10247472941894301</v>
      </c>
      <c r="BE541" s="17"/>
      <c r="BF541" s="17">
        <v>0.12814812274819001</v>
      </c>
      <c r="BG541" s="17">
        <v>0.25675720897142601</v>
      </c>
      <c r="BH541" s="17"/>
      <c r="BI541" s="17">
        <v>0.433169353883185</v>
      </c>
      <c r="BJ541" s="17">
        <v>0.240534497704428</v>
      </c>
      <c r="BK541" s="17">
        <v>0.10499504463554001</v>
      </c>
      <c r="BL541" s="17">
        <v>3.5599033210192498E-2</v>
      </c>
    </row>
    <row r="542" spans="2:64" x14ac:dyDescent="0.25">
      <c r="B542" t="s">
        <v>80</v>
      </c>
      <c r="C542" s="17">
        <v>4.1351572371844302E-2</v>
      </c>
      <c r="D542" s="17">
        <v>3.2447871839335701E-2</v>
      </c>
      <c r="E542" s="17">
        <v>9.5299650069143801E-2</v>
      </c>
      <c r="F542" s="17">
        <v>2.20677323958362E-2</v>
      </c>
      <c r="G542" s="17">
        <v>6.1958726898302799E-2</v>
      </c>
      <c r="H542" s="17">
        <v>7.2474272746676893E-2</v>
      </c>
      <c r="I542" s="17">
        <v>5.8016557223734E-2</v>
      </c>
      <c r="J542" s="17">
        <v>3.51345916411957E-2</v>
      </c>
      <c r="K542" s="17">
        <v>0</v>
      </c>
      <c r="L542" s="17">
        <v>7.70668638251715E-2</v>
      </c>
      <c r="M542" s="17">
        <v>3.4418167191018902E-2</v>
      </c>
      <c r="N542" s="17">
        <v>1.3770135571963301E-2</v>
      </c>
      <c r="O542" s="17">
        <v>3.4563179213752702E-2</v>
      </c>
      <c r="P542" s="17">
        <v>0.35196951786603697</v>
      </c>
      <c r="Q542" s="17"/>
      <c r="R542" s="17">
        <v>4.4594180835360299E-2</v>
      </c>
      <c r="S542" s="17">
        <v>2.34388385563747E-2</v>
      </c>
      <c r="T542" s="17">
        <v>4.2607401183554099E-2</v>
      </c>
      <c r="U542" s="17">
        <v>4.5001799980074399E-2</v>
      </c>
      <c r="V542" s="17"/>
      <c r="W542" s="17">
        <v>6.8089759915043402E-2</v>
      </c>
      <c r="X542" s="17">
        <v>1.2461722315277099E-2</v>
      </c>
      <c r="Y542" s="17">
        <v>3.86163645138137E-2</v>
      </c>
      <c r="Z542" s="17">
        <v>2.5223519678551801E-2</v>
      </c>
      <c r="AA542" s="17">
        <v>2.9298012477287E-2</v>
      </c>
      <c r="AB542" s="17">
        <v>1.58468935116957E-2</v>
      </c>
      <c r="AC542" s="17">
        <v>5.0783780789388201E-2</v>
      </c>
      <c r="AD542" s="17">
        <v>3.3126521995889599E-2</v>
      </c>
      <c r="AE542" s="17">
        <v>0</v>
      </c>
      <c r="AF542" s="17">
        <v>5.5214706409276303E-2</v>
      </c>
      <c r="AG542" s="17"/>
      <c r="AH542" s="17">
        <v>7.8151619001502002E-3</v>
      </c>
      <c r="AI542" s="17">
        <v>6.0452236057626597E-2</v>
      </c>
      <c r="AJ542" s="17">
        <v>4.1246464829060803E-2</v>
      </c>
      <c r="AK542" s="17">
        <v>5.4978269036807699E-2</v>
      </c>
      <c r="AL542" s="17">
        <v>2.5496607931637098E-2</v>
      </c>
      <c r="AM542" s="17">
        <v>2.60468979618401E-2</v>
      </c>
      <c r="AN542" s="17">
        <v>4.2801498177080899E-2</v>
      </c>
      <c r="AO542" s="17"/>
      <c r="AP542" s="17">
        <v>2.7382813327762101E-2</v>
      </c>
      <c r="AQ542" s="17">
        <v>6.4014900414104597E-2</v>
      </c>
      <c r="AR542" s="17"/>
      <c r="AS542" s="17">
        <v>3.57050927368667E-2</v>
      </c>
      <c r="AT542" s="17">
        <v>1.8975607575343501E-2</v>
      </c>
      <c r="AU542" s="17">
        <v>1.46014509937397E-2</v>
      </c>
      <c r="AV542" s="17"/>
      <c r="AW542" s="17">
        <v>6.5069142468157804E-3</v>
      </c>
      <c r="AX542" s="17">
        <v>4.6723815406724503E-2</v>
      </c>
      <c r="AY542" s="17"/>
      <c r="AZ542" s="17">
        <v>4.80219124158833E-2</v>
      </c>
      <c r="BA542" s="17">
        <v>3.7999927106888001E-2</v>
      </c>
      <c r="BB542" s="17"/>
      <c r="BC542" s="17">
        <v>3.8078664197732003E-2</v>
      </c>
      <c r="BD542" s="17">
        <v>4.5001799980074399E-2</v>
      </c>
      <c r="BE542" s="17"/>
      <c r="BF542" s="17">
        <v>3.2353270623871097E-2</v>
      </c>
      <c r="BG542" s="17">
        <v>4.5945122134739703E-2</v>
      </c>
      <c r="BH542" s="17"/>
      <c r="BI542" s="17">
        <v>8.4836710696081397E-2</v>
      </c>
      <c r="BJ542" s="17">
        <v>4.0330118660222097E-2</v>
      </c>
      <c r="BK542" s="17">
        <v>2.3098625954786602E-2</v>
      </c>
      <c r="BL542" s="17">
        <v>1.55632583191486E-2</v>
      </c>
    </row>
    <row r="543" spans="2:64" x14ac:dyDescent="0.25">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c r="BJ543" s="17"/>
      <c r="BK543" s="17"/>
      <c r="BL543" s="17"/>
    </row>
    <row r="544" spans="2:64" x14ac:dyDescent="0.25">
      <c r="B544" s="6" t="s">
        <v>315</v>
      </c>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17"/>
      <c r="BB544" s="17"/>
      <c r="BC544" s="17"/>
      <c r="BD544" s="17"/>
      <c r="BE544" s="17"/>
      <c r="BF544" s="17"/>
      <c r="BG544" s="17"/>
      <c r="BH544" s="17"/>
      <c r="BI544" s="17"/>
      <c r="BJ544" s="17"/>
      <c r="BK544" s="17"/>
      <c r="BL544" s="17"/>
    </row>
    <row r="545" spans="2:64" x14ac:dyDescent="0.25">
      <c r="B545" s="24" t="s">
        <v>82</v>
      </c>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c r="AV545" s="17"/>
      <c r="AW545" s="17"/>
      <c r="AX545" s="17"/>
      <c r="AY545" s="17"/>
      <c r="AZ545" s="17"/>
      <c r="BA545" s="17"/>
      <c r="BB545" s="17"/>
      <c r="BC545" s="17"/>
      <c r="BD545" s="17"/>
      <c r="BE545" s="17"/>
      <c r="BF545" s="17"/>
      <c r="BG545" s="17"/>
      <c r="BH545" s="17"/>
      <c r="BI545" s="17"/>
      <c r="BJ545" s="17"/>
      <c r="BK545" s="17"/>
      <c r="BL545" s="17"/>
    </row>
    <row r="546" spans="2:64" x14ac:dyDescent="0.25">
      <c r="B546" t="s">
        <v>309</v>
      </c>
      <c r="C546" s="17">
        <v>0.342318433517591</v>
      </c>
      <c r="D546" s="17">
        <v>0.26135369562364502</v>
      </c>
      <c r="E546" s="17">
        <v>0.44293513911221999</v>
      </c>
      <c r="F546" s="17">
        <v>0.33825589521502297</v>
      </c>
      <c r="G546" s="17">
        <v>0.37647565186201298</v>
      </c>
      <c r="H546" s="17">
        <v>0.342380059248102</v>
      </c>
      <c r="I546" s="17">
        <v>0.26591697539253201</v>
      </c>
      <c r="J546" s="17">
        <v>0.45980886991044401</v>
      </c>
      <c r="K546" s="17">
        <v>0.45177901822734901</v>
      </c>
      <c r="L546" s="17">
        <v>0.40146494064018501</v>
      </c>
      <c r="M546" s="17">
        <v>0.412317874257212</v>
      </c>
      <c r="N546" s="17">
        <v>0.34424655212611199</v>
      </c>
      <c r="O546" s="17">
        <v>0.32849698181234499</v>
      </c>
      <c r="P546" s="17">
        <v>0</v>
      </c>
      <c r="Q546" s="17"/>
      <c r="R546" s="17">
        <v>0.48828775284203602</v>
      </c>
      <c r="S546" s="17">
        <v>0.42260147969724698</v>
      </c>
      <c r="T546" s="17">
        <v>0.363099897698274</v>
      </c>
      <c r="U546" s="17">
        <v>0.23402101716545001</v>
      </c>
      <c r="V546" s="17"/>
      <c r="W546" s="17">
        <v>0.43425074232917699</v>
      </c>
      <c r="X546" s="17">
        <v>0.55529655558398106</v>
      </c>
      <c r="Y546" s="17">
        <v>0.39760080000592801</v>
      </c>
      <c r="Z546" s="17">
        <v>0.31334962235733499</v>
      </c>
      <c r="AA546" s="17">
        <v>0.33518495932574099</v>
      </c>
      <c r="AB546" s="17">
        <v>0.40964392762479701</v>
      </c>
      <c r="AC546" s="17">
        <v>0.29144810910976199</v>
      </c>
      <c r="AD546" s="17">
        <v>0.27131248311040501</v>
      </c>
      <c r="AE546" s="17">
        <v>0.25725831689585898</v>
      </c>
      <c r="AF546" s="17">
        <v>0.29604663650394197</v>
      </c>
      <c r="AG546" s="17"/>
      <c r="AH546" s="17">
        <v>0.37288930907685303</v>
      </c>
      <c r="AI546" s="17">
        <v>0.24871089679518399</v>
      </c>
      <c r="AJ546" s="17">
        <v>0.40163055715700602</v>
      </c>
      <c r="AK546" s="17">
        <v>0.45503977204514101</v>
      </c>
      <c r="AL546" s="17">
        <v>0.29781785910423603</v>
      </c>
      <c r="AM546" s="17">
        <v>0.25384430873946601</v>
      </c>
      <c r="AN546" s="17">
        <v>0.344353186813109</v>
      </c>
      <c r="AO546" s="17"/>
      <c r="AP546" s="17">
        <v>0.255262665319958</v>
      </c>
      <c r="AQ546" s="17">
        <v>0.483560288030771</v>
      </c>
      <c r="AR546" s="17"/>
      <c r="AS546" s="17">
        <v>0.22881405414584399</v>
      </c>
      <c r="AT546" s="17">
        <v>0.18709514096437699</v>
      </c>
      <c r="AU546" s="17">
        <v>0.30497153669534399</v>
      </c>
      <c r="AV546" s="17"/>
      <c r="AW546" s="17">
        <v>0.14088380456418101</v>
      </c>
      <c r="AX546" s="17">
        <v>0.37337500977945798</v>
      </c>
      <c r="AY546" s="17"/>
      <c r="AZ546" s="17">
        <v>0.32742720121499802</v>
      </c>
      <c r="BA546" s="17">
        <v>0.34980082990320699</v>
      </c>
      <c r="BB546" s="17"/>
      <c r="BC546" s="17">
        <v>0.43942128223173299</v>
      </c>
      <c r="BD546" s="17">
        <v>0.23402101716545001</v>
      </c>
      <c r="BE546" s="17"/>
      <c r="BF546" s="17">
        <v>0.207499949813712</v>
      </c>
      <c r="BG546" s="17">
        <v>0.41114202170092501</v>
      </c>
      <c r="BH546" s="17"/>
      <c r="BI546" s="17">
        <v>0.55912251874090202</v>
      </c>
      <c r="BJ546" s="17">
        <v>0.37368170149234498</v>
      </c>
      <c r="BK546" s="17">
        <v>0.24194179655393599</v>
      </c>
      <c r="BL546" s="17">
        <v>0.15232442865040099</v>
      </c>
    </row>
    <row r="547" spans="2:64" x14ac:dyDescent="0.25">
      <c r="B547" t="s">
        <v>310</v>
      </c>
      <c r="C547" s="17">
        <v>0.198680010416246</v>
      </c>
      <c r="D547" s="17">
        <v>0.18904262503083699</v>
      </c>
      <c r="E547" s="17">
        <v>0.13216636252472799</v>
      </c>
      <c r="F547" s="17">
        <v>0.17924572083314899</v>
      </c>
      <c r="G547" s="17">
        <v>0.21193463107086699</v>
      </c>
      <c r="H547" s="17">
        <v>0.262842109892372</v>
      </c>
      <c r="I547" s="17">
        <v>0.201176847648251</v>
      </c>
      <c r="J547" s="17">
        <v>0.28907005222006299</v>
      </c>
      <c r="K547" s="17">
        <v>0.18429188442344299</v>
      </c>
      <c r="L547" s="17">
        <v>0.20827661460669</v>
      </c>
      <c r="M547" s="17">
        <v>0.16985052722060001</v>
      </c>
      <c r="N547" s="17">
        <v>0.21592306627869901</v>
      </c>
      <c r="O547" s="17">
        <v>0.157896319652025</v>
      </c>
      <c r="P547" s="17">
        <v>0.296060964267926</v>
      </c>
      <c r="Q547" s="17"/>
      <c r="R547" s="17">
        <v>0.150222300920968</v>
      </c>
      <c r="S547" s="17">
        <v>0.16317615039282499</v>
      </c>
      <c r="T547" s="17">
        <v>0.24483909352002101</v>
      </c>
      <c r="U547" s="17">
        <v>0.22321173438683301</v>
      </c>
      <c r="V547" s="17"/>
      <c r="W547" s="17">
        <v>0.15401404830108201</v>
      </c>
      <c r="X547" s="17">
        <v>0.200440828904978</v>
      </c>
      <c r="Y547" s="17">
        <v>0.20635162519068301</v>
      </c>
      <c r="Z547" s="17">
        <v>0.20156644463413501</v>
      </c>
      <c r="AA547" s="17">
        <v>0.25204017777233101</v>
      </c>
      <c r="AB547" s="17">
        <v>0.16721884236001799</v>
      </c>
      <c r="AC547" s="17">
        <v>0.291375733693301</v>
      </c>
      <c r="AD547" s="17">
        <v>0.23805212168454801</v>
      </c>
      <c r="AE547" s="17">
        <v>0.23950707496759199</v>
      </c>
      <c r="AF547" s="17">
        <v>0.232176967221178</v>
      </c>
      <c r="AG547" s="17"/>
      <c r="AH547" s="17">
        <v>0.186331179893992</v>
      </c>
      <c r="AI547" s="17">
        <v>0.265859044500379</v>
      </c>
      <c r="AJ547" s="17">
        <v>0.251304037939245</v>
      </c>
      <c r="AK547" s="17">
        <v>0.18340083189005399</v>
      </c>
      <c r="AL547" s="17">
        <v>0.195610570898582</v>
      </c>
      <c r="AM547" s="17">
        <v>0.25133515688385</v>
      </c>
      <c r="AN547" s="17">
        <v>0.21038887394049099</v>
      </c>
      <c r="AO547" s="17"/>
      <c r="AP547" s="17">
        <v>0.24414119654928201</v>
      </c>
      <c r="AQ547" s="17">
        <v>0.124922436728285</v>
      </c>
      <c r="AR547" s="17"/>
      <c r="AS547" s="17">
        <v>0.266189614617524</v>
      </c>
      <c r="AT547" s="17">
        <v>0.220234433481129</v>
      </c>
      <c r="AU547" s="17">
        <v>0.24702534359407199</v>
      </c>
      <c r="AV547" s="17"/>
      <c r="AW547" s="17">
        <v>0.26431954457505602</v>
      </c>
      <c r="AX547" s="17">
        <v>0.18855990738834</v>
      </c>
      <c r="AY547" s="17"/>
      <c r="AZ547" s="17">
        <v>0.17729968394027101</v>
      </c>
      <c r="BA547" s="17">
        <v>0.209422981467693</v>
      </c>
      <c r="BB547" s="17"/>
      <c r="BC547" s="17">
        <v>0.17668409987977099</v>
      </c>
      <c r="BD547" s="17">
        <v>0.22321173438683301</v>
      </c>
      <c r="BE547" s="17"/>
      <c r="BF547" s="17">
        <v>0.21926306767364301</v>
      </c>
      <c r="BG547" s="17">
        <v>0.18817255018290999</v>
      </c>
      <c r="BH547" s="17"/>
      <c r="BI547" s="17">
        <v>8.5395329905711095E-2</v>
      </c>
      <c r="BJ547" s="17">
        <v>0.16677252329734399</v>
      </c>
      <c r="BK547" s="17">
        <v>0.29552315187542899</v>
      </c>
      <c r="BL547" s="17">
        <v>0.23014816294534399</v>
      </c>
    </row>
    <row r="548" spans="2:64" x14ac:dyDescent="0.25">
      <c r="B548" t="s">
        <v>311</v>
      </c>
      <c r="C548" s="17">
        <v>0.16229572273569301</v>
      </c>
      <c r="D548" s="17">
        <v>0.23217730030213801</v>
      </c>
      <c r="E548" s="17">
        <v>0.14465710042807001</v>
      </c>
      <c r="F548" s="17">
        <v>0.217613908033813</v>
      </c>
      <c r="G548" s="17">
        <v>5.7037813825110202E-2</v>
      </c>
      <c r="H548" s="17">
        <v>0.17003409454496299</v>
      </c>
      <c r="I548" s="17">
        <v>0.18623658372723201</v>
      </c>
      <c r="J548" s="17">
        <v>7.0982660513022197E-2</v>
      </c>
      <c r="K548" s="17">
        <v>8.06437358838967E-2</v>
      </c>
      <c r="L548" s="17">
        <v>0.13592464492558401</v>
      </c>
      <c r="M548" s="17">
        <v>0.160116544004484</v>
      </c>
      <c r="N548" s="17">
        <v>0.12891133091284401</v>
      </c>
      <c r="O548" s="17">
        <v>0.13847287173145001</v>
      </c>
      <c r="P548" s="17">
        <v>0.70393903573207395</v>
      </c>
      <c r="Q548" s="17"/>
      <c r="R548" s="17">
        <v>3.9964505152148902E-2</v>
      </c>
      <c r="S548" s="17">
        <v>0.13318433406786201</v>
      </c>
      <c r="T548" s="17">
        <v>0.16659935550336799</v>
      </c>
      <c r="U548" s="17">
        <v>0.23507796477218201</v>
      </c>
      <c r="V548" s="17"/>
      <c r="W548" s="17">
        <v>4.3917629293290197E-2</v>
      </c>
      <c r="X548" s="17">
        <v>0.101799741061327</v>
      </c>
      <c r="Y548" s="17">
        <v>0.15776876237525</v>
      </c>
      <c r="Z548" s="17">
        <v>0.18606202336170199</v>
      </c>
      <c r="AA548" s="17">
        <v>0.21861558134308501</v>
      </c>
      <c r="AB548" s="17">
        <v>0.179490229621631</v>
      </c>
      <c r="AC548" s="17">
        <v>0.18380267104180401</v>
      </c>
      <c r="AD548" s="17">
        <v>0.30733263141387601</v>
      </c>
      <c r="AE548" s="17">
        <v>0.26824570279854998</v>
      </c>
      <c r="AF548" s="17">
        <v>0.205693235609332</v>
      </c>
      <c r="AG548" s="17"/>
      <c r="AH548" s="17">
        <v>0.101601840214218</v>
      </c>
      <c r="AI548" s="17">
        <v>0.21204211063557901</v>
      </c>
      <c r="AJ548" s="17">
        <v>0.15387335003845301</v>
      </c>
      <c r="AK548" s="17">
        <v>7.5100692635455005E-2</v>
      </c>
      <c r="AL548" s="17">
        <v>0.25203635861974699</v>
      </c>
      <c r="AM548" s="17">
        <v>0.24925956378945499</v>
      </c>
      <c r="AN548" s="17">
        <v>0.19457360194130999</v>
      </c>
      <c r="AO548" s="17"/>
      <c r="AP548" s="17">
        <v>0.24729433673189499</v>
      </c>
      <c r="AQ548" s="17">
        <v>2.4391456075048699E-2</v>
      </c>
      <c r="AR548" s="17"/>
      <c r="AS548" s="17">
        <v>0.29033589888856998</v>
      </c>
      <c r="AT548" s="17">
        <v>0.32540304724270702</v>
      </c>
      <c r="AU548" s="17">
        <v>0.19731183182620499</v>
      </c>
      <c r="AV548" s="17"/>
      <c r="AW548" s="17">
        <v>0.35468345506788201</v>
      </c>
      <c r="AX548" s="17">
        <v>0.13263396938143601</v>
      </c>
      <c r="AY548" s="17"/>
      <c r="AZ548" s="17">
        <v>0.164529510945496</v>
      </c>
      <c r="BA548" s="17">
        <v>0.16117331134034199</v>
      </c>
      <c r="BB548" s="17"/>
      <c r="BC548" s="17">
        <v>9.7036889463392798E-2</v>
      </c>
      <c r="BD548" s="17">
        <v>0.23507796477218201</v>
      </c>
      <c r="BE548" s="17"/>
      <c r="BF548" s="17">
        <v>0.242631545370358</v>
      </c>
      <c r="BG548" s="17">
        <v>0.12128502879018301</v>
      </c>
      <c r="BH548" s="17"/>
      <c r="BI548" s="17">
        <v>4.0359315892944003E-2</v>
      </c>
      <c r="BJ548" s="17">
        <v>9.7889179822139599E-2</v>
      </c>
      <c r="BK548" s="17">
        <v>0.23045873460309799</v>
      </c>
      <c r="BL548" s="17">
        <v>0.34497778990901001</v>
      </c>
    </row>
    <row r="549" spans="2:64" x14ac:dyDescent="0.25">
      <c r="B549" t="s">
        <v>312</v>
      </c>
      <c r="C549" s="17">
        <v>7.2409493699640101E-2</v>
      </c>
      <c r="D549" s="17">
        <v>0.107000421159011</v>
      </c>
      <c r="E549" s="17">
        <v>2.98806992655649E-2</v>
      </c>
      <c r="F549" s="17">
        <v>0.105740120069943</v>
      </c>
      <c r="G549" s="17">
        <v>7.3689869233566199E-2</v>
      </c>
      <c r="H549" s="17">
        <v>4.0568087333771E-2</v>
      </c>
      <c r="I549" s="17">
        <v>0.111956454131985</v>
      </c>
      <c r="J549" s="17">
        <v>0</v>
      </c>
      <c r="K549" s="17">
        <v>5.98790709752553E-2</v>
      </c>
      <c r="L549" s="17">
        <v>4.6057185220850498E-2</v>
      </c>
      <c r="M549" s="17">
        <v>4.1110251601842701E-2</v>
      </c>
      <c r="N549" s="17">
        <v>7.04763236195321E-2</v>
      </c>
      <c r="O549" s="17">
        <v>8.1163828848241901E-2</v>
      </c>
      <c r="P549" s="17">
        <v>0</v>
      </c>
      <c r="Q549" s="17"/>
      <c r="R549" s="17">
        <v>5.6299546796404497E-2</v>
      </c>
      <c r="S549" s="17">
        <v>7.5704912152196699E-2</v>
      </c>
      <c r="T549" s="17">
        <v>4.3585173762081202E-2</v>
      </c>
      <c r="U549" s="17">
        <v>8.7611918559851995E-2</v>
      </c>
      <c r="V549" s="17"/>
      <c r="W549" s="17">
        <v>3.3598795191675898E-2</v>
      </c>
      <c r="X549" s="17">
        <v>4.6005890908777901E-2</v>
      </c>
      <c r="Y549" s="17">
        <v>5.6644174189747397E-2</v>
      </c>
      <c r="Z549" s="17">
        <v>0.10865312354423801</v>
      </c>
      <c r="AA549" s="17">
        <v>6.2464440727645197E-2</v>
      </c>
      <c r="AB549" s="17">
        <v>0.13231472290073701</v>
      </c>
      <c r="AC549" s="17">
        <v>0.119718607075585</v>
      </c>
      <c r="AD549" s="17">
        <v>3.8634436863289899E-2</v>
      </c>
      <c r="AE549" s="17">
        <v>0.10162328764429</v>
      </c>
      <c r="AF549" s="17">
        <v>8.8378368142533595E-2</v>
      </c>
      <c r="AG549" s="17"/>
      <c r="AH549" s="17">
        <v>8.5307300851122897E-2</v>
      </c>
      <c r="AI549" s="17">
        <v>4.68256554581215E-2</v>
      </c>
      <c r="AJ549" s="17">
        <v>5.5041141194675298E-2</v>
      </c>
      <c r="AK549" s="17">
        <v>1.70227914317851E-2</v>
      </c>
      <c r="AL549" s="17">
        <v>7.9115595181266304E-2</v>
      </c>
      <c r="AM549" s="17">
        <v>0.12872677982439801</v>
      </c>
      <c r="AN549" s="17">
        <v>0.11613629705137</v>
      </c>
      <c r="AO549" s="17"/>
      <c r="AP549" s="17">
        <v>9.4791378471711402E-2</v>
      </c>
      <c r="AQ549" s="17">
        <v>3.6096461511686599E-2</v>
      </c>
      <c r="AR549" s="17"/>
      <c r="AS549" s="17">
        <v>9.0731997217629895E-2</v>
      </c>
      <c r="AT549" s="17">
        <v>0.15589403179445399</v>
      </c>
      <c r="AU549" s="17">
        <v>7.5057922341612404E-2</v>
      </c>
      <c r="AV549" s="17"/>
      <c r="AW549" s="17">
        <v>0.13118656458007799</v>
      </c>
      <c r="AX549" s="17">
        <v>6.3347424313994996E-2</v>
      </c>
      <c r="AY549" s="17"/>
      <c r="AZ549" s="17">
        <v>6.39360767148415E-2</v>
      </c>
      <c r="BA549" s="17">
        <v>7.6667130900682001E-2</v>
      </c>
      <c r="BB549" s="17"/>
      <c r="BC549" s="17">
        <v>5.8778524365254103E-2</v>
      </c>
      <c r="BD549" s="17">
        <v>8.7611918559851995E-2</v>
      </c>
      <c r="BE549" s="17"/>
      <c r="BF549" s="17">
        <v>0.122602560255906</v>
      </c>
      <c r="BG549" s="17">
        <v>4.6786397760401402E-2</v>
      </c>
      <c r="BH549" s="17"/>
      <c r="BI549" s="17">
        <v>1.9576365034803998E-2</v>
      </c>
      <c r="BJ549" s="17">
        <v>5.9747960003355499E-2</v>
      </c>
      <c r="BK549" s="17">
        <v>7.5135099186257895E-2</v>
      </c>
      <c r="BL549" s="17">
        <v>0.17670194140453399</v>
      </c>
    </row>
    <row r="550" spans="2:64" x14ac:dyDescent="0.25">
      <c r="B550" t="s">
        <v>313</v>
      </c>
      <c r="C550" s="17">
        <v>4.4850557169277001E-2</v>
      </c>
      <c r="D550" s="17">
        <v>4.0846312486748602E-2</v>
      </c>
      <c r="E550" s="17">
        <v>6.5418950803578901E-2</v>
      </c>
      <c r="F550" s="17">
        <v>6.8538311726117795E-2</v>
      </c>
      <c r="G550" s="17">
        <v>8.0932746642515499E-2</v>
      </c>
      <c r="H550" s="17">
        <v>6.04025570690606E-2</v>
      </c>
      <c r="I550" s="17">
        <v>5.71512313270581E-2</v>
      </c>
      <c r="J550" s="17">
        <v>0</v>
      </c>
      <c r="K550" s="17">
        <v>0</v>
      </c>
      <c r="L550" s="17">
        <v>6.8218924692120694E-2</v>
      </c>
      <c r="M550" s="17">
        <v>6.5341538815472805E-2</v>
      </c>
      <c r="N550" s="17">
        <v>3.6207357794537598E-2</v>
      </c>
      <c r="O550" s="17">
        <v>2.12080112999854E-2</v>
      </c>
      <c r="P550" s="17">
        <v>0</v>
      </c>
      <c r="Q550" s="17"/>
      <c r="R550" s="17">
        <v>6.29174151543406E-2</v>
      </c>
      <c r="S550" s="17">
        <v>5.5929464092195798E-2</v>
      </c>
      <c r="T550" s="17">
        <v>3.6536054426026497E-2</v>
      </c>
      <c r="U550" s="17">
        <v>3.4004194321218803E-2</v>
      </c>
      <c r="V550" s="17"/>
      <c r="W550" s="17">
        <v>0.10681963747793501</v>
      </c>
      <c r="X550" s="17">
        <v>4.2268439626828899E-2</v>
      </c>
      <c r="Y550" s="17">
        <v>0</v>
      </c>
      <c r="Z550" s="17">
        <v>5.5320556788401802E-2</v>
      </c>
      <c r="AA550" s="17">
        <v>3.6309944307678199E-2</v>
      </c>
      <c r="AB550" s="17">
        <v>4.6297608744404001E-2</v>
      </c>
      <c r="AC550" s="17">
        <v>3.5471814157564903E-2</v>
      </c>
      <c r="AD550" s="17">
        <v>0</v>
      </c>
      <c r="AE550" s="17">
        <v>5.0578693568916797E-2</v>
      </c>
      <c r="AF550" s="17">
        <v>3.5213098340343599E-2</v>
      </c>
      <c r="AG550" s="17"/>
      <c r="AH550" s="17">
        <v>0.100321997520757</v>
      </c>
      <c r="AI550" s="17">
        <v>0.10248779937817</v>
      </c>
      <c r="AJ550" s="17">
        <v>6.7170401219524806E-2</v>
      </c>
      <c r="AK550" s="17">
        <v>4.3126900258974102E-2</v>
      </c>
      <c r="AL550" s="17">
        <v>2.9527899029766901E-2</v>
      </c>
      <c r="AM550" s="17">
        <v>3.9456373680660503E-2</v>
      </c>
      <c r="AN550" s="17">
        <v>1.6176497136537099E-2</v>
      </c>
      <c r="AO550" s="17"/>
      <c r="AP550" s="17">
        <v>4.5872250893526499E-2</v>
      </c>
      <c r="AQ550" s="17">
        <v>4.3192931036682598E-2</v>
      </c>
      <c r="AR550" s="17"/>
      <c r="AS550" s="17">
        <v>2.21499716172734E-2</v>
      </c>
      <c r="AT550" s="17">
        <v>3.1388091518846202E-2</v>
      </c>
      <c r="AU550" s="17">
        <v>6.9406301244116203E-2</v>
      </c>
      <c r="AV550" s="17"/>
      <c r="AW550" s="17">
        <v>3.49260959788429E-2</v>
      </c>
      <c r="AX550" s="17">
        <v>4.6380680303616299E-2</v>
      </c>
      <c r="AY550" s="17"/>
      <c r="AZ550" s="17">
        <v>4.9878351625183302E-2</v>
      </c>
      <c r="BA550" s="17">
        <v>4.23242416636124E-2</v>
      </c>
      <c r="BB550" s="17"/>
      <c r="BC550" s="17">
        <v>5.4575745139681199E-2</v>
      </c>
      <c r="BD550" s="17">
        <v>3.4004194321218803E-2</v>
      </c>
      <c r="BE550" s="17"/>
      <c r="BF550" s="17">
        <v>6.07451305129698E-2</v>
      </c>
      <c r="BG550" s="17">
        <v>3.6736524581884498E-2</v>
      </c>
      <c r="BH550" s="17"/>
      <c r="BI550" s="17">
        <v>2.6800151970959901E-2</v>
      </c>
      <c r="BJ550" s="17">
        <v>5.7645903855805702E-2</v>
      </c>
      <c r="BK550" s="17">
        <v>4.4855013322295002E-2</v>
      </c>
      <c r="BL550" s="17">
        <v>4.8415202434655698E-2</v>
      </c>
    </row>
    <row r="551" spans="2:64" x14ac:dyDescent="0.25">
      <c r="B551" t="s">
        <v>314</v>
      </c>
      <c r="C551" s="17">
        <v>3.6284630508575E-2</v>
      </c>
      <c r="D551" s="17">
        <v>3.0536882320106401E-2</v>
      </c>
      <c r="E551" s="17">
        <v>0</v>
      </c>
      <c r="F551" s="17">
        <v>0</v>
      </c>
      <c r="G551" s="17">
        <v>4.4087812025732399E-2</v>
      </c>
      <c r="H551" s="17">
        <v>2.4586276186167901E-2</v>
      </c>
      <c r="I551" s="17">
        <v>4.7106656121730602E-2</v>
      </c>
      <c r="J551" s="17">
        <v>3.8173096330426301E-2</v>
      </c>
      <c r="K551" s="17">
        <v>5.8320042748290002E-2</v>
      </c>
      <c r="L551" s="17">
        <v>1.29809841220365E-2</v>
      </c>
      <c r="M551" s="17">
        <v>3.63469308204451E-2</v>
      </c>
      <c r="N551" s="17">
        <v>6.4014613686640201E-2</v>
      </c>
      <c r="O551" s="17">
        <v>4.6084238951670201E-2</v>
      </c>
      <c r="P551" s="17">
        <v>0</v>
      </c>
      <c r="Q551" s="17"/>
      <c r="R551" s="17">
        <v>9.7845370221550404E-2</v>
      </c>
      <c r="S551" s="17">
        <v>4.7578874149069299E-2</v>
      </c>
      <c r="T551" s="17">
        <v>1.72903798657064E-2</v>
      </c>
      <c r="U551" s="17">
        <v>5.2421915226454202E-3</v>
      </c>
      <c r="V551" s="17"/>
      <c r="W551" s="17">
        <v>0.118443507089921</v>
      </c>
      <c r="X551" s="17">
        <v>3.5768684046917999E-2</v>
      </c>
      <c r="Y551" s="17">
        <v>5.95838483451736E-2</v>
      </c>
      <c r="Z551" s="17">
        <v>3.1245261525440399E-2</v>
      </c>
      <c r="AA551" s="17">
        <v>3.0660179690897599E-2</v>
      </c>
      <c r="AB551" s="17">
        <v>0</v>
      </c>
      <c r="AC551" s="17">
        <v>0</v>
      </c>
      <c r="AD551" s="17">
        <v>4.0674934591531903E-2</v>
      </c>
      <c r="AE551" s="17">
        <v>1.72915480640904E-2</v>
      </c>
      <c r="AF551" s="17">
        <v>1.1207269773122501E-2</v>
      </c>
      <c r="AG551" s="17"/>
      <c r="AH551" s="17">
        <v>3.0777876452029399E-2</v>
      </c>
      <c r="AI551" s="17">
        <v>3.8887342010639703E-2</v>
      </c>
      <c r="AJ551" s="17">
        <v>8.4501750071803196E-3</v>
      </c>
      <c r="AK551" s="17">
        <v>5.6358334141065003E-2</v>
      </c>
      <c r="AL551" s="17">
        <v>3.9229261010322598E-2</v>
      </c>
      <c r="AM551" s="17">
        <v>1.70312718127308E-2</v>
      </c>
      <c r="AN551" s="17">
        <v>6.5634533345879306E-2</v>
      </c>
      <c r="AO551" s="17"/>
      <c r="AP551" s="17">
        <v>2.4253067236813999E-2</v>
      </c>
      <c r="AQ551" s="17">
        <v>5.5804994803544297E-2</v>
      </c>
      <c r="AR551" s="17"/>
      <c r="AS551" s="17">
        <v>8.14015697968851E-3</v>
      </c>
      <c r="AT551" s="17">
        <v>3.6592910178949903E-2</v>
      </c>
      <c r="AU551" s="17">
        <v>2.55860080311444E-2</v>
      </c>
      <c r="AV551" s="17"/>
      <c r="AW551" s="17">
        <v>1.75186694010229E-2</v>
      </c>
      <c r="AX551" s="17">
        <v>3.9177909113609299E-2</v>
      </c>
      <c r="AY551" s="17"/>
      <c r="AZ551" s="17">
        <v>5.9557485833556197E-2</v>
      </c>
      <c r="BA551" s="17">
        <v>2.45907206273701E-2</v>
      </c>
      <c r="BB551" s="17"/>
      <c r="BC551" s="17">
        <v>6.4118251642872104E-2</v>
      </c>
      <c r="BD551" s="17">
        <v>5.2421915226454202E-3</v>
      </c>
      <c r="BE551" s="17"/>
      <c r="BF551" s="17">
        <v>4.53510676961058E-2</v>
      </c>
      <c r="BG551" s="17">
        <v>3.1656298234380001E-2</v>
      </c>
      <c r="BH551" s="17"/>
      <c r="BI551" s="17">
        <v>3.9459294240635698E-2</v>
      </c>
      <c r="BJ551" s="17">
        <v>4.5701010495297602E-2</v>
      </c>
      <c r="BK551" s="17">
        <v>3.85389017803262E-2</v>
      </c>
      <c r="BL551" s="17">
        <v>6.2960677924425402E-3</v>
      </c>
    </row>
    <row r="552" spans="2:64" x14ac:dyDescent="0.25">
      <c r="B552" t="s">
        <v>80</v>
      </c>
      <c r="C552" s="17">
        <v>0.14316115195297799</v>
      </c>
      <c r="D552" s="17">
        <v>0.13904276307751501</v>
      </c>
      <c r="E552" s="17">
        <v>0.184941747865838</v>
      </c>
      <c r="F552" s="17">
        <v>9.0606044121953999E-2</v>
      </c>
      <c r="G552" s="17">
        <v>0.15584147534019599</v>
      </c>
      <c r="H552" s="17">
        <v>9.9186815725562899E-2</v>
      </c>
      <c r="I552" s="17">
        <v>0.130455251651212</v>
      </c>
      <c r="J552" s="17">
        <v>0.14196532102604401</v>
      </c>
      <c r="K552" s="17">
        <v>0.165086247741767</v>
      </c>
      <c r="L552" s="17">
        <v>0.127076705792533</v>
      </c>
      <c r="M552" s="17">
        <v>0.11491633327994399</v>
      </c>
      <c r="N552" s="17">
        <v>0.14022075558163599</v>
      </c>
      <c r="O552" s="17">
        <v>0.22667774770428201</v>
      </c>
      <c r="P552" s="17">
        <v>0</v>
      </c>
      <c r="Q552" s="17"/>
      <c r="R552" s="17">
        <v>0.10446310891255201</v>
      </c>
      <c r="S552" s="17">
        <v>0.101824785448605</v>
      </c>
      <c r="T552" s="17">
        <v>0.12805004522452301</v>
      </c>
      <c r="U552" s="17">
        <v>0.18083097927181899</v>
      </c>
      <c r="V552" s="17"/>
      <c r="W552" s="17">
        <v>0.108955640316919</v>
      </c>
      <c r="X552" s="17">
        <v>1.8419859867189099E-2</v>
      </c>
      <c r="Y552" s="17">
        <v>0.12205078989321801</v>
      </c>
      <c r="Z552" s="17">
        <v>0.10380296778874799</v>
      </c>
      <c r="AA552" s="17">
        <v>6.4724716832621904E-2</v>
      </c>
      <c r="AB552" s="17">
        <v>6.5034668748412905E-2</v>
      </c>
      <c r="AC552" s="17">
        <v>7.8183064921983694E-2</v>
      </c>
      <c r="AD552" s="17">
        <v>0.10399339233634899</v>
      </c>
      <c r="AE552" s="17">
        <v>6.5495376060701105E-2</v>
      </c>
      <c r="AF552" s="17">
        <v>0.13128442440954899</v>
      </c>
      <c r="AG552" s="17"/>
      <c r="AH552" s="17">
        <v>0.122770495991029</v>
      </c>
      <c r="AI552" s="17">
        <v>8.5187151221926605E-2</v>
      </c>
      <c r="AJ552" s="17">
        <v>6.2530337443915895E-2</v>
      </c>
      <c r="AK552" s="17">
        <v>0.169950677597526</v>
      </c>
      <c r="AL552" s="17">
        <v>0.106662456156079</v>
      </c>
      <c r="AM552" s="17">
        <v>6.0346545269440402E-2</v>
      </c>
      <c r="AN552" s="17">
        <v>5.2737009771304598E-2</v>
      </c>
      <c r="AO552" s="17"/>
      <c r="AP552" s="17">
        <v>8.8385104796812594E-2</v>
      </c>
      <c r="AQ552" s="17">
        <v>0.232031431813982</v>
      </c>
      <c r="AR552" s="17"/>
      <c r="AS552" s="17">
        <v>9.3638306533469495E-2</v>
      </c>
      <c r="AT552" s="17">
        <v>4.3392344819535598E-2</v>
      </c>
      <c r="AU552" s="17">
        <v>8.0641056267505895E-2</v>
      </c>
      <c r="AV552" s="17"/>
      <c r="AW552" s="17">
        <v>5.6481865832937198E-2</v>
      </c>
      <c r="AX552" s="17">
        <v>0.15652509971954601</v>
      </c>
      <c r="AY552" s="17"/>
      <c r="AZ552" s="17">
        <v>0.15737168972565399</v>
      </c>
      <c r="BA552" s="17">
        <v>0.136020784097095</v>
      </c>
      <c r="BB552" s="17"/>
      <c r="BC552" s="17">
        <v>0.109385207277296</v>
      </c>
      <c r="BD552" s="17">
        <v>0.18083097927181899</v>
      </c>
      <c r="BE552" s="17"/>
      <c r="BF552" s="17">
        <v>0.101906678677306</v>
      </c>
      <c r="BG552" s="17">
        <v>0.16422117874931599</v>
      </c>
      <c r="BH552" s="17"/>
      <c r="BI552" s="17">
        <v>0.22928702421404301</v>
      </c>
      <c r="BJ552" s="17">
        <v>0.198561721033713</v>
      </c>
      <c r="BK552" s="17">
        <v>7.3547302678657805E-2</v>
      </c>
      <c r="BL552" s="17">
        <v>4.1136406863612897E-2</v>
      </c>
    </row>
    <row r="553" spans="2:64" x14ac:dyDescent="0.25">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17"/>
      <c r="BB553" s="17"/>
      <c r="BC553" s="17"/>
      <c r="BD553" s="17"/>
      <c r="BE553" s="17"/>
      <c r="BF553" s="17"/>
      <c r="BG553" s="17"/>
      <c r="BH553" s="17"/>
      <c r="BI553" s="17"/>
      <c r="BJ553" s="17"/>
      <c r="BK553" s="17"/>
      <c r="BL553" s="17"/>
    </row>
    <row r="554" spans="2:64" x14ac:dyDescent="0.25">
      <c r="B554" s="6" t="s">
        <v>338</v>
      </c>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17"/>
      <c r="BB554" s="17"/>
      <c r="BC554" s="17"/>
      <c r="BD554" s="17"/>
      <c r="BE554" s="17"/>
      <c r="BF554" s="17"/>
      <c r="BG554" s="17"/>
      <c r="BH554" s="17"/>
      <c r="BI554" s="17"/>
      <c r="BJ554" s="17"/>
      <c r="BK554" s="17"/>
      <c r="BL554" s="17"/>
    </row>
    <row r="555" spans="2:64" x14ac:dyDescent="0.25">
      <c r="B555" s="24" t="s">
        <v>82</v>
      </c>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c r="AY555" s="17"/>
      <c r="AZ555" s="17"/>
      <c r="BA555" s="17"/>
      <c r="BB555" s="17"/>
      <c r="BC555" s="17"/>
      <c r="BD555" s="17"/>
      <c r="BE555" s="17"/>
      <c r="BF555" s="17"/>
      <c r="BG555" s="17"/>
      <c r="BH555" s="17"/>
      <c r="BI555" s="17"/>
      <c r="BJ555" s="17"/>
      <c r="BK555" s="17"/>
      <c r="BL555" s="17"/>
    </row>
    <row r="556" spans="2:64" x14ac:dyDescent="0.25">
      <c r="B556" t="s">
        <v>334</v>
      </c>
      <c r="C556" s="17">
        <v>0.26673354146479</v>
      </c>
      <c r="D556" s="17">
        <v>0.26718881896246199</v>
      </c>
      <c r="E556" s="17">
        <v>0.244703146396968</v>
      </c>
      <c r="F556" s="17">
        <v>0.21424659610456301</v>
      </c>
      <c r="G556" s="17">
        <v>8.3096264201069095E-2</v>
      </c>
      <c r="H556" s="17">
        <v>0.23765716297306999</v>
      </c>
      <c r="I556" s="17">
        <v>0.22843076916430999</v>
      </c>
      <c r="J556" s="17">
        <v>0.356382809993881</v>
      </c>
      <c r="K556" s="17">
        <v>0.42747035455253801</v>
      </c>
      <c r="L556" s="17">
        <v>0.31358022015265702</v>
      </c>
      <c r="M556" s="17">
        <v>0.28751125258353</v>
      </c>
      <c r="N556" s="17">
        <v>0.30050338011584099</v>
      </c>
      <c r="O556" s="17">
        <v>0.205088610671703</v>
      </c>
      <c r="P556" s="17">
        <v>0</v>
      </c>
      <c r="Q556" s="17"/>
      <c r="R556" s="17">
        <v>0.29363450506474098</v>
      </c>
      <c r="S556" s="17">
        <v>0.29817366187816602</v>
      </c>
      <c r="T556" s="17">
        <v>0.24862380423675801</v>
      </c>
      <c r="U556" s="17">
        <v>0.24736464573737099</v>
      </c>
      <c r="V556" s="17"/>
      <c r="W556" s="17">
        <v>0.33289351058218197</v>
      </c>
      <c r="X556" s="17">
        <v>0.167035214882788</v>
      </c>
      <c r="Y556" s="17">
        <v>0.317431809770434</v>
      </c>
      <c r="Z556" s="17">
        <v>0.24959745674425801</v>
      </c>
      <c r="AA556" s="17">
        <v>0.28549102491760198</v>
      </c>
      <c r="AB556" s="17">
        <v>0.32231316060012699</v>
      </c>
      <c r="AC556" s="17">
        <v>0.328574344868519</v>
      </c>
      <c r="AD556" s="17">
        <v>0.23759848217244101</v>
      </c>
      <c r="AE556" s="17">
        <v>0.26649155069995401</v>
      </c>
      <c r="AF556" s="17">
        <v>0.203287548529762</v>
      </c>
      <c r="AG556" s="17"/>
      <c r="AH556" s="17">
        <v>0.34795511963528603</v>
      </c>
      <c r="AI556" s="17">
        <v>0.31504642134606498</v>
      </c>
      <c r="AJ556" s="17">
        <v>0.33212075959131698</v>
      </c>
      <c r="AK556" s="17">
        <v>0.23721120626638401</v>
      </c>
      <c r="AL556" s="17">
        <v>0.23231525497740399</v>
      </c>
      <c r="AM556" s="17">
        <v>0.25510439598402601</v>
      </c>
      <c r="AN556" s="17">
        <v>0.233687750824668</v>
      </c>
      <c r="AO556" s="17"/>
      <c r="AP556" s="17">
        <v>0.215744000214523</v>
      </c>
      <c r="AQ556" s="17">
        <v>0.349460482092256</v>
      </c>
      <c r="AR556" s="17"/>
      <c r="AS556" s="17">
        <v>0.28502369853224002</v>
      </c>
      <c r="AT556" s="17">
        <v>0.21324106962763001</v>
      </c>
      <c r="AU556" s="17">
        <v>0.18023519142276601</v>
      </c>
      <c r="AV556" s="17"/>
      <c r="AW556" s="17">
        <v>0.257668764634505</v>
      </c>
      <c r="AX556" s="17">
        <v>0.26813112108845799</v>
      </c>
      <c r="AY556" s="17"/>
      <c r="AZ556" s="17">
        <v>0.27469390915120101</v>
      </c>
      <c r="BA556" s="17">
        <v>0.262733696106484</v>
      </c>
      <c r="BB556" s="17"/>
      <c r="BC556" s="17">
        <v>0.28410029881626703</v>
      </c>
      <c r="BD556" s="17">
        <v>0.24736464573737099</v>
      </c>
      <c r="BE556" s="17"/>
      <c r="BF556" s="17">
        <v>0.252750854662599</v>
      </c>
      <c r="BG556" s="17">
        <v>0.27387157366728998</v>
      </c>
      <c r="BH556" s="17"/>
      <c r="BI556" s="17">
        <v>0.32876287825023598</v>
      </c>
      <c r="BJ556" s="17">
        <v>0.30430945392022202</v>
      </c>
      <c r="BK556" s="17">
        <v>0.226862488516966</v>
      </c>
      <c r="BL556" s="17">
        <v>0.163522161942045</v>
      </c>
    </row>
    <row r="557" spans="2:64" x14ac:dyDescent="0.25">
      <c r="B557" t="s">
        <v>335</v>
      </c>
      <c r="C557" s="17">
        <v>0.613423920303378</v>
      </c>
      <c r="D557" s="17">
        <v>0.658454171051577</v>
      </c>
      <c r="E557" s="17">
        <v>0.53375287026735896</v>
      </c>
      <c r="F557" s="17">
        <v>0.59240580450493996</v>
      </c>
      <c r="G557" s="17">
        <v>0.71248618350668802</v>
      </c>
      <c r="H557" s="17">
        <v>0.64895803883103298</v>
      </c>
      <c r="I557" s="17">
        <v>0.69647007284023499</v>
      </c>
      <c r="J557" s="17">
        <v>0.54930664415724795</v>
      </c>
      <c r="K557" s="17">
        <v>0.48964616181655701</v>
      </c>
      <c r="L557" s="17">
        <v>0.539829706233111</v>
      </c>
      <c r="M557" s="17">
        <v>0.57714655245587398</v>
      </c>
      <c r="N557" s="17">
        <v>0.59644317421398496</v>
      </c>
      <c r="O557" s="17">
        <v>0.62239174906591299</v>
      </c>
      <c r="P557" s="17">
        <v>0.64803048213396297</v>
      </c>
      <c r="Q557" s="17"/>
      <c r="R557" s="17">
        <v>0.48057960308742298</v>
      </c>
      <c r="S557" s="17">
        <v>0.58212852846139895</v>
      </c>
      <c r="T557" s="17">
        <v>0.61395994409899901</v>
      </c>
      <c r="U557" s="17">
        <v>0.69347012556849597</v>
      </c>
      <c r="V557" s="17"/>
      <c r="W557" s="17">
        <v>0.472793289774462</v>
      </c>
      <c r="X557" s="17">
        <v>0.64702428145604896</v>
      </c>
      <c r="Y557" s="17">
        <v>0.52750398512199403</v>
      </c>
      <c r="Z557" s="17">
        <v>0.59660657082510704</v>
      </c>
      <c r="AA557" s="17">
        <v>0.63652235143762903</v>
      </c>
      <c r="AB557" s="17">
        <v>0.54126411355998805</v>
      </c>
      <c r="AC557" s="17">
        <v>0.65890347690225703</v>
      </c>
      <c r="AD557" s="17">
        <v>0.68532018246818505</v>
      </c>
      <c r="AE557" s="17">
        <v>0.67360324163332697</v>
      </c>
      <c r="AF557" s="17">
        <v>0.73214946557510596</v>
      </c>
      <c r="AG557" s="17"/>
      <c r="AH557" s="17">
        <v>0.50246091890489097</v>
      </c>
      <c r="AI557" s="17">
        <v>0.61403204776869502</v>
      </c>
      <c r="AJ557" s="17">
        <v>0.58426217598486996</v>
      </c>
      <c r="AK557" s="17">
        <v>0.61432913978780002</v>
      </c>
      <c r="AL557" s="17">
        <v>0.68011293449486998</v>
      </c>
      <c r="AM557" s="17">
        <v>0.67090739205586603</v>
      </c>
      <c r="AN557" s="17">
        <v>0.64729502207152501</v>
      </c>
      <c r="AO557" s="17"/>
      <c r="AP557" s="17">
        <v>0.73201072426081504</v>
      </c>
      <c r="AQ557" s="17">
        <v>0.42102518029438502</v>
      </c>
      <c r="AR557" s="17"/>
      <c r="AS557" s="17">
        <v>0.66022527259082098</v>
      </c>
      <c r="AT557" s="17">
        <v>0.78043372784725495</v>
      </c>
      <c r="AU557" s="17">
        <v>0.75738250471201596</v>
      </c>
      <c r="AV557" s="17"/>
      <c r="AW557" s="17">
        <v>0.716884732502861</v>
      </c>
      <c r="AX557" s="17">
        <v>0.59747264806740497</v>
      </c>
      <c r="AY557" s="17"/>
      <c r="AZ557" s="17">
        <v>0.577564358728342</v>
      </c>
      <c r="BA557" s="17">
        <v>0.63144227153627797</v>
      </c>
      <c r="BB557" s="17"/>
      <c r="BC557" s="17">
        <v>0.54165199053982505</v>
      </c>
      <c r="BD557" s="17">
        <v>0.69347012556849597</v>
      </c>
      <c r="BE557" s="17"/>
      <c r="BF557" s="17">
        <v>0.69316971487800205</v>
      </c>
      <c r="BG557" s="17">
        <v>0.57271443022179702</v>
      </c>
      <c r="BH557" s="17"/>
      <c r="BI557" s="17">
        <v>0.34422966768972002</v>
      </c>
      <c r="BJ557" s="17">
        <v>0.61081588653789498</v>
      </c>
      <c r="BK557" s="17">
        <v>0.72682518282513497</v>
      </c>
      <c r="BL557" s="17">
        <v>0.80788515135591099</v>
      </c>
    </row>
    <row r="558" spans="2:64" x14ac:dyDescent="0.25">
      <c r="B558" t="s">
        <v>336</v>
      </c>
      <c r="C558" s="17">
        <v>9.2556247976153097E-2</v>
      </c>
      <c r="D558" s="17">
        <v>6.3353093236069094E-2</v>
      </c>
      <c r="E558" s="17">
        <v>0.186005731797659</v>
      </c>
      <c r="F558" s="17">
        <v>0.124809287664379</v>
      </c>
      <c r="G558" s="17">
        <v>0.17343818884309101</v>
      </c>
      <c r="H558" s="17">
        <v>8.1478612782991497E-2</v>
      </c>
      <c r="I558" s="17">
        <v>3.9895587519858701E-2</v>
      </c>
      <c r="J558" s="17">
        <v>3.2585442202739803E-2</v>
      </c>
      <c r="K558" s="17">
        <v>6.4105794711080202E-2</v>
      </c>
      <c r="L558" s="17">
        <v>0.126494856637454</v>
      </c>
      <c r="M558" s="17">
        <v>0.110658010985693</v>
      </c>
      <c r="N558" s="17">
        <v>8.1804236024019497E-2</v>
      </c>
      <c r="O558" s="17">
        <v>0.14132929182152201</v>
      </c>
      <c r="P558" s="17">
        <v>0</v>
      </c>
      <c r="Q558" s="17"/>
      <c r="R558" s="17">
        <v>0.206806695617479</v>
      </c>
      <c r="S558" s="17">
        <v>8.6597187512275603E-2</v>
      </c>
      <c r="T558" s="17">
        <v>0.10023823770517901</v>
      </c>
      <c r="U558" s="17">
        <v>3.1992317206132201E-2</v>
      </c>
      <c r="V558" s="17"/>
      <c r="W558" s="17">
        <v>0.169319805114511</v>
      </c>
      <c r="X558" s="17">
        <v>0.16734819366122899</v>
      </c>
      <c r="Y558" s="17">
        <v>0.132409312434071</v>
      </c>
      <c r="Z558" s="17">
        <v>0.13918136686433399</v>
      </c>
      <c r="AA558" s="17">
        <v>6.1691043433255502E-2</v>
      </c>
      <c r="AB558" s="17">
        <v>0.113793909269526</v>
      </c>
      <c r="AC558" s="17">
        <v>1.25221782292244E-2</v>
      </c>
      <c r="AD558" s="17">
        <v>6.7861119592384597E-2</v>
      </c>
      <c r="AE558" s="17">
        <v>2.49837072872208E-2</v>
      </c>
      <c r="AF558" s="17">
        <v>2.9744402670699999E-2</v>
      </c>
      <c r="AG558" s="17"/>
      <c r="AH558" s="17">
        <v>0.117899030771281</v>
      </c>
      <c r="AI558" s="17">
        <v>7.0921530885240294E-2</v>
      </c>
      <c r="AJ558" s="17">
        <v>7.2734892912903998E-2</v>
      </c>
      <c r="AK558" s="17">
        <v>0.112789163875505</v>
      </c>
      <c r="AL558" s="17">
        <v>7.7448602998329202E-2</v>
      </c>
      <c r="AM558" s="17">
        <v>5.3243138266372003E-2</v>
      </c>
      <c r="AN558" s="17">
        <v>9.2629547950178998E-2</v>
      </c>
      <c r="AO558" s="17"/>
      <c r="AP558" s="17">
        <v>3.6095330905933899E-2</v>
      </c>
      <c r="AQ558" s="17">
        <v>0.18416011064506599</v>
      </c>
      <c r="AR558" s="17"/>
      <c r="AS558" s="17">
        <v>4.4198935914048797E-2</v>
      </c>
      <c r="AT558" s="17">
        <v>6.3252025251144999E-3</v>
      </c>
      <c r="AU558" s="17">
        <v>4.8508296683945899E-2</v>
      </c>
      <c r="AV558" s="17"/>
      <c r="AW558" s="17">
        <v>2.5446502862633402E-2</v>
      </c>
      <c r="AX558" s="17">
        <v>0.102903023641595</v>
      </c>
      <c r="AY558" s="17"/>
      <c r="AZ558" s="17">
        <v>0.114351581852966</v>
      </c>
      <c r="BA558" s="17">
        <v>8.1604748186927104E-2</v>
      </c>
      <c r="BB558" s="17"/>
      <c r="BC558" s="17">
        <v>0.14685976144107901</v>
      </c>
      <c r="BD558" s="17">
        <v>3.1992317206132201E-2</v>
      </c>
      <c r="BE558" s="17"/>
      <c r="BF558" s="17">
        <v>3.9617877841066497E-2</v>
      </c>
      <c r="BG558" s="17">
        <v>0.119580795984546</v>
      </c>
      <c r="BH558" s="17"/>
      <c r="BI558" s="17">
        <v>0.238358441296325</v>
      </c>
      <c r="BJ558" s="17">
        <v>7.3155664269325807E-2</v>
      </c>
      <c r="BK558" s="17">
        <v>3.8650279437324103E-2</v>
      </c>
      <c r="BL558" s="17">
        <v>2.2296618909601901E-2</v>
      </c>
    </row>
    <row r="559" spans="2:64" x14ac:dyDescent="0.25">
      <c r="B559" t="s">
        <v>80</v>
      </c>
      <c r="C559" s="17">
        <v>2.72862902556796E-2</v>
      </c>
      <c r="D559" s="17">
        <v>1.1003916749892199E-2</v>
      </c>
      <c r="E559" s="17">
        <v>3.5538251538014001E-2</v>
      </c>
      <c r="F559" s="17">
        <v>6.8538311726117795E-2</v>
      </c>
      <c r="G559" s="17">
        <v>3.0979363449151399E-2</v>
      </c>
      <c r="H559" s="17">
        <v>3.1906185412905803E-2</v>
      </c>
      <c r="I559" s="17">
        <v>3.5203570475596302E-2</v>
      </c>
      <c r="J559" s="17">
        <v>6.1725103646131499E-2</v>
      </c>
      <c r="K559" s="17">
        <v>1.8777688919824301E-2</v>
      </c>
      <c r="L559" s="17">
        <v>2.0095216976777401E-2</v>
      </c>
      <c r="M559" s="17">
        <v>2.4684183974902699E-2</v>
      </c>
      <c r="N559" s="17">
        <v>2.1249209646154801E-2</v>
      </c>
      <c r="O559" s="17">
        <v>3.1190348440861701E-2</v>
      </c>
      <c r="P559" s="17">
        <v>0.35196951786603697</v>
      </c>
      <c r="Q559" s="17"/>
      <c r="R559" s="17">
        <v>1.8979196230356599E-2</v>
      </c>
      <c r="S559" s="17">
        <v>3.3100622148158697E-2</v>
      </c>
      <c r="T559" s="17">
        <v>3.7178013959064497E-2</v>
      </c>
      <c r="U559" s="17">
        <v>2.71729114880002E-2</v>
      </c>
      <c r="V559" s="17"/>
      <c r="W559" s="17">
        <v>2.4993394528845001E-2</v>
      </c>
      <c r="X559" s="17">
        <v>1.85923099999349E-2</v>
      </c>
      <c r="Y559" s="17">
        <v>2.2654892673502101E-2</v>
      </c>
      <c r="Z559" s="17">
        <v>1.4614605566300299E-2</v>
      </c>
      <c r="AA559" s="17">
        <v>1.6295580211513699E-2</v>
      </c>
      <c r="AB559" s="17">
        <v>2.26288165703591E-2</v>
      </c>
      <c r="AC559" s="17">
        <v>0</v>
      </c>
      <c r="AD559" s="17">
        <v>9.2202157669893092E-3</v>
      </c>
      <c r="AE559" s="17">
        <v>3.4921500379497303E-2</v>
      </c>
      <c r="AF559" s="17">
        <v>3.4818583224432001E-2</v>
      </c>
      <c r="AG559" s="17"/>
      <c r="AH559" s="17">
        <v>3.1684930688542598E-2</v>
      </c>
      <c r="AI559" s="17">
        <v>0</v>
      </c>
      <c r="AJ559" s="17">
        <v>1.08821715109092E-2</v>
      </c>
      <c r="AK559" s="17">
        <v>3.5670490070310798E-2</v>
      </c>
      <c r="AL559" s="17">
        <v>1.01232075293966E-2</v>
      </c>
      <c r="AM559" s="17">
        <v>2.0745073693736599E-2</v>
      </c>
      <c r="AN559" s="17">
        <v>2.6387679153627899E-2</v>
      </c>
      <c r="AO559" s="17"/>
      <c r="AP559" s="17">
        <v>1.6149944618728401E-2</v>
      </c>
      <c r="AQ559" s="17">
        <v>4.5354226968292902E-2</v>
      </c>
      <c r="AR559" s="17"/>
      <c r="AS559" s="17">
        <v>1.05520929628909E-2</v>
      </c>
      <c r="AT559" s="17">
        <v>0</v>
      </c>
      <c r="AU559" s="17">
        <v>1.3874007181272199E-2</v>
      </c>
      <c r="AV559" s="17"/>
      <c r="AW559" s="17">
        <v>0</v>
      </c>
      <c r="AX559" s="17">
        <v>3.1493207202541597E-2</v>
      </c>
      <c r="AY559" s="17"/>
      <c r="AZ559" s="17">
        <v>3.3390150267491502E-2</v>
      </c>
      <c r="BA559" s="17">
        <v>2.4219284170311099E-2</v>
      </c>
      <c r="BB559" s="17"/>
      <c r="BC559" s="17">
        <v>2.7387949202829099E-2</v>
      </c>
      <c r="BD559" s="17">
        <v>2.71729114880002E-2</v>
      </c>
      <c r="BE559" s="17"/>
      <c r="BF559" s="17">
        <v>1.44615526183318E-2</v>
      </c>
      <c r="BG559" s="17">
        <v>3.3833200126367799E-2</v>
      </c>
      <c r="BH559" s="17"/>
      <c r="BI559" s="17">
        <v>8.8649012763718907E-2</v>
      </c>
      <c r="BJ559" s="17">
        <v>1.1718995272556799E-2</v>
      </c>
      <c r="BK559" s="17">
        <v>7.6620492205746104E-3</v>
      </c>
      <c r="BL559" s="17">
        <v>6.2960677924425402E-3</v>
      </c>
    </row>
    <row r="560" spans="2:64" x14ac:dyDescent="0.25">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c r="BE560" s="17"/>
      <c r="BF560" s="17"/>
      <c r="BG560" s="17"/>
      <c r="BH560" s="17"/>
      <c r="BI560" s="17"/>
      <c r="BJ560" s="17"/>
      <c r="BK560" s="17"/>
      <c r="BL560" s="17"/>
    </row>
    <row r="561" spans="2:64" x14ac:dyDescent="0.25">
      <c r="B561" s="6" t="s">
        <v>339</v>
      </c>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c r="AV561" s="17"/>
      <c r="AW561" s="17"/>
      <c r="AX561" s="17"/>
      <c r="AY561" s="17"/>
      <c r="AZ561" s="17"/>
      <c r="BA561" s="17"/>
      <c r="BB561" s="17"/>
      <c r="BC561" s="17"/>
      <c r="BD561" s="17"/>
      <c r="BE561" s="17"/>
      <c r="BF561" s="17"/>
      <c r="BG561" s="17"/>
      <c r="BH561" s="17"/>
      <c r="BI561" s="17"/>
      <c r="BJ561" s="17"/>
      <c r="BK561" s="17"/>
      <c r="BL561" s="17"/>
    </row>
    <row r="562" spans="2:64" x14ac:dyDescent="0.25">
      <c r="B562" s="24" t="s">
        <v>82</v>
      </c>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c r="AV562" s="17"/>
      <c r="AW562" s="17"/>
      <c r="AX562" s="17"/>
      <c r="AY562" s="17"/>
      <c r="AZ562" s="17"/>
      <c r="BA562" s="17"/>
      <c r="BB562" s="17"/>
      <c r="BC562" s="17"/>
      <c r="BD562" s="17"/>
      <c r="BE562" s="17"/>
      <c r="BF562" s="17"/>
      <c r="BG562" s="17"/>
      <c r="BH562" s="17"/>
      <c r="BI562" s="17"/>
      <c r="BJ562" s="17"/>
      <c r="BK562" s="17"/>
      <c r="BL562" s="17"/>
    </row>
    <row r="563" spans="2:64" x14ac:dyDescent="0.25">
      <c r="B563" t="s">
        <v>334</v>
      </c>
      <c r="C563" s="17">
        <v>0.158913822429924</v>
      </c>
      <c r="D563" s="17">
        <v>0.15754105964335999</v>
      </c>
      <c r="E563" s="17">
        <v>0.155061048600274</v>
      </c>
      <c r="F563" s="17">
        <v>0.13810882084287701</v>
      </c>
      <c r="G563" s="17">
        <v>0.13797056046762601</v>
      </c>
      <c r="H563" s="17">
        <v>0.106506724952301</v>
      </c>
      <c r="I563" s="17">
        <v>0.118820323554456</v>
      </c>
      <c r="J563" s="17">
        <v>0.103650181896419</v>
      </c>
      <c r="K563" s="17">
        <v>0.19952356912748401</v>
      </c>
      <c r="L563" s="17">
        <v>0.14044632913927399</v>
      </c>
      <c r="M563" s="17">
        <v>0.154861347980047</v>
      </c>
      <c r="N563" s="17">
        <v>0.18567493098478799</v>
      </c>
      <c r="O563" s="17">
        <v>0.23824835223863999</v>
      </c>
      <c r="P563" s="17">
        <v>0</v>
      </c>
      <c r="Q563" s="17"/>
      <c r="R563" s="17">
        <v>0.16791216697677899</v>
      </c>
      <c r="S563" s="17">
        <v>0.22023229385531301</v>
      </c>
      <c r="T563" s="17">
        <v>0.18557083612947001</v>
      </c>
      <c r="U563" s="17">
        <v>0.127486618314332</v>
      </c>
      <c r="V563" s="17"/>
      <c r="W563" s="17">
        <v>0.17820234202825599</v>
      </c>
      <c r="X563" s="17">
        <v>0.24864781692388299</v>
      </c>
      <c r="Y563" s="17">
        <v>0.20978026425944299</v>
      </c>
      <c r="Z563" s="17">
        <v>0.15513932583609499</v>
      </c>
      <c r="AA563" s="17">
        <v>0.26093148917271702</v>
      </c>
      <c r="AB563" s="17">
        <v>0.169218001965833</v>
      </c>
      <c r="AC563" s="17">
        <v>0.16199461739593901</v>
      </c>
      <c r="AD563" s="17">
        <v>0.16457490251944601</v>
      </c>
      <c r="AE563" s="17">
        <v>9.1480804710871597E-2</v>
      </c>
      <c r="AF563" s="17">
        <v>0.10589251404394801</v>
      </c>
      <c r="AG563" s="17"/>
      <c r="AH563" s="17">
        <v>0.178133632960218</v>
      </c>
      <c r="AI563" s="17">
        <v>0.143354047525034</v>
      </c>
      <c r="AJ563" s="17">
        <v>0.24600942284163399</v>
      </c>
      <c r="AK563" s="17">
        <v>0.17835379518727501</v>
      </c>
      <c r="AL563" s="17">
        <v>0.13817226013661901</v>
      </c>
      <c r="AM563" s="17">
        <v>0.14217922801552699</v>
      </c>
      <c r="AN563" s="17">
        <v>0.109576331268045</v>
      </c>
      <c r="AO563" s="17"/>
      <c r="AP563" s="17">
        <v>0.11943597027986901</v>
      </c>
      <c r="AQ563" s="17">
        <v>0.22296385800266899</v>
      </c>
      <c r="AR563" s="17"/>
      <c r="AS563" s="17">
        <v>0.12538964030512001</v>
      </c>
      <c r="AT563" s="17">
        <v>7.8563455105077201E-2</v>
      </c>
      <c r="AU563" s="17">
        <v>0.14242243470172999</v>
      </c>
      <c r="AV563" s="17"/>
      <c r="AW563" s="17">
        <v>8.5969563358629E-2</v>
      </c>
      <c r="AX563" s="17">
        <v>0.170160145648943</v>
      </c>
      <c r="AY563" s="17"/>
      <c r="AZ563" s="17">
        <v>0.16760253345958501</v>
      </c>
      <c r="BA563" s="17">
        <v>0.15454800644620101</v>
      </c>
      <c r="BB563" s="17"/>
      <c r="BC563" s="17">
        <v>0.18709243600665099</v>
      </c>
      <c r="BD563" s="17">
        <v>0.127486618314332</v>
      </c>
      <c r="BE563" s="17"/>
      <c r="BF563" s="17">
        <v>0.13416509168239199</v>
      </c>
      <c r="BG563" s="17">
        <v>0.171547820426591</v>
      </c>
      <c r="BH563" s="17"/>
      <c r="BI563" s="17">
        <v>0.172867286362167</v>
      </c>
      <c r="BJ563" s="17">
        <v>0.21658400491739899</v>
      </c>
      <c r="BK563" s="17">
        <v>0.119089577824912</v>
      </c>
      <c r="BL563" s="17">
        <v>0.102431612777797</v>
      </c>
    </row>
    <row r="564" spans="2:64" x14ac:dyDescent="0.25">
      <c r="B564" t="s">
        <v>335</v>
      </c>
      <c r="C564" s="17">
        <v>0.60964833832453802</v>
      </c>
      <c r="D564" s="17">
        <v>0.714228863620198</v>
      </c>
      <c r="E564" s="17">
        <v>0.46833391946378</v>
      </c>
      <c r="F564" s="17">
        <v>0.53643424535147999</v>
      </c>
      <c r="G564" s="17">
        <v>0.60643964458265298</v>
      </c>
      <c r="H564" s="17">
        <v>0.67651229279081004</v>
      </c>
      <c r="I564" s="17">
        <v>0.69281753783657196</v>
      </c>
      <c r="J564" s="17">
        <v>0.61725079998103904</v>
      </c>
      <c r="K564" s="17">
        <v>0.59230182508650098</v>
      </c>
      <c r="L564" s="17">
        <v>0.54521023280954195</v>
      </c>
      <c r="M564" s="17">
        <v>0.522444790379063</v>
      </c>
      <c r="N564" s="17">
        <v>0.56874104062519903</v>
      </c>
      <c r="O564" s="17">
        <v>0.52965731568331398</v>
      </c>
      <c r="P564" s="17">
        <v>0.64803048213396297</v>
      </c>
      <c r="Q564" s="17"/>
      <c r="R564" s="17">
        <v>0.45597985105722899</v>
      </c>
      <c r="S564" s="17">
        <v>0.51183283404260504</v>
      </c>
      <c r="T564" s="17">
        <v>0.64488797442592005</v>
      </c>
      <c r="U564" s="17">
        <v>0.71256372321941497</v>
      </c>
      <c r="V564" s="17"/>
      <c r="W564" s="17">
        <v>0.43063406095426598</v>
      </c>
      <c r="X564" s="17">
        <v>0.455030773852174</v>
      </c>
      <c r="Y564" s="17">
        <v>0.60913601560214403</v>
      </c>
      <c r="Z564" s="17">
        <v>0.60329081401617002</v>
      </c>
      <c r="AA564" s="17">
        <v>0.502619289074141</v>
      </c>
      <c r="AB564" s="17">
        <v>0.59744284023878402</v>
      </c>
      <c r="AC564" s="17">
        <v>0.79515500943071804</v>
      </c>
      <c r="AD564" s="17">
        <v>0.70280825731164698</v>
      </c>
      <c r="AE564" s="17">
        <v>0.75401815759269497</v>
      </c>
      <c r="AF564" s="17">
        <v>0.74204393898637799</v>
      </c>
      <c r="AG564" s="17"/>
      <c r="AH564" s="17">
        <v>0.59883164609302297</v>
      </c>
      <c r="AI564" s="17">
        <v>0.64966289464482396</v>
      </c>
      <c r="AJ564" s="17">
        <v>0.56430564426228902</v>
      </c>
      <c r="AK564" s="17">
        <v>0.49391090600231002</v>
      </c>
      <c r="AL564" s="17">
        <v>0.674125486203624</v>
      </c>
      <c r="AM564" s="17">
        <v>0.73537436598585304</v>
      </c>
      <c r="AN564" s="17">
        <v>0.74569780006529995</v>
      </c>
      <c r="AO564" s="17"/>
      <c r="AP564" s="17">
        <v>0.76292904659194904</v>
      </c>
      <c r="AQ564" s="17">
        <v>0.36096118128706101</v>
      </c>
      <c r="AR564" s="17"/>
      <c r="AS564" s="17">
        <v>0.76548836475437898</v>
      </c>
      <c r="AT564" s="17">
        <v>0.87092596823940305</v>
      </c>
      <c r="AU564" s="17">
        <v>0.73743803225687199</v>
      </c>
      <c r="AV564" s="17"/>
      <c r="AW564" s="17">
        <v>0.86910223954314703</v>
      </c>
      <c r="AX564" s="17">
        <v>0.56964652775452695</v>
      </c>
      <c r="AY564" s="17"/>
      <c r="AZ564" s="17">
        <v>0.53280483647244903</v>
      </c>
      <c r="BA564" s="17">
        <v>0.64825988697495096</v>
      </c>
      <c r="BB564" s="17"/>
      <c r="BC564" s="17">
        <v>0.51737118724911102</v>
      </c>
      <c r="BD564" s="17">
        <v>0.71256372321941497</v>
      </c>
      <c r="BE564" s="17"/>
      <c r="BF564" s="17">
        <v>0.74548488205682495</v>
      </c>
      <c r="BG564" s="17">
        <v>0.54030503991886503</v>
      </c>
      <c r="BH564" s="17"/>
      <c r="BI564" s="17">
        <v>0.30237342526568101</v>
      </c>
      <c r="BJ564" s="17">
        <v>0.56763474254492796</v>
      </c>
      <c r="BK564" s="17">
        <v>0.76522357703973598</v>
      </c>
      <c r="BL564" s="17">
        <v>0.84818835769957202</v>
      </c>
    </row>
    <row r="565" spans="2:64" x14ac:dyDescent="0.25">
      <c r="B565" t="s">
        <v>336</v>
      </c>
      <c r="C565" s="17">
        <v>0.15807941719511301</v>
      </c>
      <c r="D565" s="17">
        <v>8.8446260397178303E-2</v>
      </c>
      <c r="E565" s="17">
        <v>0.28130538186680298</v>
      </c>
      <c r="F565" s="17">
        <v>0.193347599390497</v>
      </c>
      <c r="G565" s="17">
        <v>0.193631068051418</v>
      </c>
      <c r="H565" s="17">
        <v>0.14188116985205201</v>
      </c>
      <c r="I565" s="17">
        <v>9.9943698219877697E-2</v>
      </c>
      <c r="J565" s="17">
        <v>0.20132587100042701</v>
      </c>
      <c r="K565" s="17">
        <v>0.16352721951480101</v>
      </c>
      <c r="L565" s="17">
        <v>0.22876145130914499</v>
      </c>
      <c r="M565" s="17">
        <v>0.240836090129492</v>
      </c>
      <c r="N565" s="17">
        <v>0.16129931679267101</v>
      </c>
      <c r="O565" s="17">
        <v>0.14653623077026301</v>
      </c>
      <c r="P565" s="17">
        <v>0</v>
      </c>
      <c r="Q565" s="17"/>
      <c r="R565" s="17">
        <v>0.34350750492474402</v>
      </c>
      <c r="S565" s="17">
        <v>0.140512449707623</v>
      </c>
      <c r="T565" s="17">
        <v>0.13353885013663599</v>
      </c>
      <c r="U565" s="17">
        <v>7.2228203971172106E-2</v>
      </c>
      <c r="V565" s="17"/>
      <c r="W565" s="17">
        <v>0.33805715124771701</v>
      </c>
      <c r="X565" s="17">
        <v>0.261579641535712</v>
      </c>
      <c r="Y565" s="17">
        <v>0.15842882746491099</v>
      </c>
      <c r="Z565" s="17">
        <v>0.16413707577632</v>
      </c>
      <c r="AA565" s="17">
        <v>0.12714384668862999</v>
      </c>
      <c r="AB565" s="17">
        <v>0.150195274235874</v>
      </c>
      <c r="AC565" s="17">
        <v>2.7963489842164801E-2</v>
      </c>
      <c r="AD565" s="17">
        <v>9.6746864751246706E-2</v>
      </c>
      <c r="AE565" s="17">
        <v>0.105273755720801</v>
      </c>
      <c r="AF565" s="17">
        <v>6.9635410463228006E-2</v>
      </c>
      <c r="AG565" s="17"/>
      <c r="AH565" s="17">
        <v>0.17506890761628899</v>
      </c>
      <c r="AI565" s="17">
        <v>0.184495555566209</v>
      </c>
      <c r="AJ565" s="17">
        <v>0.120420882306254</v>
      </c>
      <c r="AK565" s="17">
        <v>0.262120003276956</v>
      </c>
      <c r="AL565" s="17">
        <v>0.12432309606998</v>
      </c>
      <c r="AM565" s="17">
        <v>8.1475585287129504E-2</v>
      </c>
      <c r="AN565" s="17">
        <v>7.4604169899837605E-2</v>
      </c>
      <c r="AO565" s="17"/>
      <c r="AP565" s="17">
        <v>7.3368044097345694E-2</v>
      </c>
      <c r="AQ565" s="17">
        <v>0.29551765572198702</v>
      </c>
      <c r="AR565" s="17"/>
      <c r="AS565" s="17">
        <v>5.9844435263793398E-2</v>
      </c>
      <c r="AT565" s="17">
        <v>5.0510576655520098E-2</v>
      </c>
      <c r="AU565" s="17">
        <v>8.8534475265398399E-2</v>
      </c>
      <c r="AV565" s="17"/>
      <c r="AW565" s="17">
        <v>3.8421282851408299E-2</v>
      </c>
      <c r="AX565" s="17">
        <v>0.17652794312089801</v>
      </c>
      <c r="AY565" s="17"/>
      <c r="AZ565" s="17">
        <v>0.21056273103871501</v>
      </c>
      <c r="BA565" s="17">
        <v>0.13170813039837501</v>
      </c>
      <c r="BB565" s="17"/>
      <c r="BC565" s="17">
        <v>0.23505629855028001</v>
      </c>
      <c r="BD565" s="17">
        <v>7.2228203971172106E-2</v>
      </c>
      <c r="BE565" s="17"/>
      <c r="BF565" s="17">
        <v>6.9293719096511802E-2</v>
      </c>
      <c r="BG565" s="17">
        <v>0.203403694361213</v>
      </c>
      <c r="BH565" s="17"/>
      <c r="BI565" s="17">
        <v>0.370069729073711</v>
      </c>
      <c r="BJ565" s="17">
        <v>0.14390632833634601</v>
      </c>
      <c r="BK565" s="17">
        <v>7.6201237897373694E-2</v>
      </c>
      <c r="BL565" s="17">
        <v>2.5947430857574501E-2</v>
      </c>
    </row>
    <row r="566" spans="2:64" x14ac:dyDescent="0.25">
      <c r="B566" t="s">
        <v>80</v>
      </c>
      <c r="C566" s="17">
        <v>7.3358422050425004E-2</v>
      </c>
      <c r="D566" s="17">
        <v>3.9783816339263797E-2</v>
      </c>
      <c r="E566" s="17">
        <v>9.5299650069143801E-2</v>
      </c>
      <c r="F566" s="17">
        <v>0.132109334415147</v>
      </c>
      <c r="G566" s="17">
        <v>6.1958726898302799E-2</v>
      </c>
      <c r="H566" s="17">
        <v>7.5099812404836902E-2</v>
      </c>
      <c r="I566" s="17">
        <v>8.8418440389094896E-2</v>
      </c>
      <c r="J566" s="17">
        <v>7.7773147122114097E-2</v>
      </c>
      <c r="K566" s="17">
        <v>4.4647386271213403E-2</v>
      </c>
      <c r="L566" s="17">
        <v>8.5581986742039207E-2</v>
      </c>
      <c r="M566" s="17">
        <v>8.1857771511398197E-2</v>
      </c>
      <c r="N566" s="17">
        <v>8.4284711597341799E-2</v>
      </c>
      <c r="O566" s="17">
        <v>8.5558101307783699E-2</v>
      </c>
      <c r="P566" s="17">
        <v>0.35196951786603697</v>
      </c>
      <c r="Q566" s="17"/>
      <c r="R566" s="17">
        <v>3.2600477041248098E-2</v>
      </c>
      <c r="S566" s="17">
        <v>0.127422422394459</v>
      </c>
      <c r="T566" s="17">
        <v>3.6002339307974897E-2</v>
      </c>
      <c r="U566" s="17">
        <v>8.7721454495081494E-2</v>
      </c>
      <c r="V566" s="17"/>
      <c r="W566" s="17">
        <v>5.3106445769761798E-2</v>
      </c>
      <c r="X566" s="17">
        <v>3.4741767688230903E-2</v>
      </c>
      <c r="Y566" s="17">
        <v>2.2654892673502101E-2</v>
      </c>
      <c r="Z566" s="17">
        <v>7.7432784371415403E-2</v>
      </c>
      <c r="AA566" s="17">
        <v>0.109305375064512</v>
      </c>
      <c r="AB566" s="17">
        <v>8.3143883559508094E-2</v>
      </c>
      <c r="AC566" s="17">
        <v>1.4886883331178101E-2</v>
      </c>
      <c r="AD566" s="17">
        <v>3.5869975417660502E-2</v>
      </c>
      <c r="AE566" s="17">
        <v>4.9227281975632101E-2</v>
      </c>
      <c r="AF566" s="17">
        <v>8.2428136506445898E-2</v>
      </c>
      <c r="AG566" s="17"/>
      <c r="AH566" s="17">
        <v>4.7965813330470203E-2</v>
      </c>
      <c r="AI566" s="17">
        <v>2.2487502263933298E-2</v>
      </c>
      <c r="AJ566" s="17">
        <v>6.92640505898236E-2</v>
      </c>
      <c r="AK566" s="17">
        <v>6.5615295533458406E-2</v>
      </c>
      <c r="AL566" s="17">
        <v>6.3379157589776997E-2</v>
      </c>
      <c r="AM566" s="17">
        <v>4.0970820711491003E-2</v>
      </c>
      <c r="AN566" s="17">
        <v>7.0121698766817397E-2</v>
      </c>
      <c r="AO566" s="17"/>
      <c r="AP566" s="17">
        <v>4.4266939030837102E-2</v>
      </c>
      <c r="AQ566" s="17">
        <v>0.120557304988282</v>
      </c>
      <c r="AR566" s="17"/>
      <c r="AS566" s="17">
        <v>4.92775596767085E-2</v>
      </c>
      <c r="AT566" s="17">
        <v>0</v>
      </c>
      <c r="AU566" s="17">
        <v>3.1605057775999902E-2</v>
      </c>
      <c r="AV566" s="17"/>
      <c r="AW566" s="17">
        <v>6.5069142468157804E-3</v>
      </c>
      <c r="AX566" s="17">
        <v>8.3665383475631599E-2</v>
      </c>
      <c r="AY566" s="17"/>
      <c r="AZ566" s="17">
        <v>8.9029899029251097E-2</v>
      </c>
      <c r="BA566" s="17">
        <v>6.5483976180473899E-2</v>
      </c>
      <c r="BB566" s="17"/>
      <c r="BC566" s="17">
        <v>6.0480078193958398E-2</v>
      </c>
      <c r="BD566" s="17">
        <v>8.7721454495081494E-2</v>
      </c>
      <c r="BE566" s="17"/>
      <c r="BF566" s="17">
        <v>5.10563071642713E-2</v>
      </c>
      <c r="BG566" s="17">
        <v>8.4743445293331499E-2</v>
      </c>
      <c r="BH566" s="17"/>
      <c r="BI566" s="17">
        <v>0.154689559298441</v>
      </c>
      <c r="BJ566" s="17">
        <v>7.1874924201326906E-2</v>
      </c>
      <c r="BK566" s="17">
        <v>3.9485607237978698E-2</v>
      </c>
      <c r="BL566" s="17">
        <v>2.3432598665055902E-2</v>
      </c>
    </row>
    <row r="567" spans="2:64" x14ac:dyDescent="0.25">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c r="BE567" s="17"/>
      <c r="BF567" s="17"/>
      <c r="BG567" s="17"/>
      <c r="BH567" s="17"/>
      <c r="BI567" s="17"/>
      <c r="BJ567" s="17"/>
      <c r="BK567" s="17"/>
      <c r="BL567" s="17"/>
    </row>
    <row r="568" spans="2:64" x14ac:dyDescent="0.25">
      <c r="B568" s="6" t="s">
        <v>340</v>
      </c>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c r="AX568" s="17"/>
      <c r="AY568" s="17"/>
      <c r="AZ568" s="17"/>
      <c r="BA568" s="17"/>
      <c r="BB568" s="17"/>
      <c r="BC568" s="17"/>
      <c r="BD568" s="17"/>
      <c r="BE568" s="17"/>
      <c r="BF568" s="17"/>
      <c r="BG568" s="17"/>
      <c r="BH568" s="17"/>
      <c r="BI568" s="17"/>
      <c r="BJ568" s="17"/>
      <c r="BK568" s="17"/>
      <c r="BL568" s="17"/>
    </row>
    <row r="569" spans="2:64" x14ac:dyDescent="0.25">
      <c r="B569" s="24" t="s">
        <v>82</v>
      </c>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c r="AY569" s="17"/>
      <c r="AZ569" s="17"/>
      <c r="BA569" s="17"/>
      <c r="BB569" s="17"/>
      <c r="BC569" s="17"/>
      <c r="BD569" s="17"/>
      <c r="BE569" s="17"/>
      <c r="BF569" s="17"/>
      <c r="BG569" s="17"/>
      <c r="BH569" s="17"/>
      <c r="BI569" s="17"/>
      <c r="BJ569" s="17"/>
      <c r="BK569" s="17"/>
      <c r="BL569" s="17"/>
    </row>
    <row r="570" spans="2:64" x14ac:dyDescent="0.25">
      <c r="B570" t="s">
        <v>334</v>
      </c>
      <c r="C570" s="17">
        <v>0.177180021711212</v>
      </c>
      <c r="D570" s="17">
        <v>0.16891331546987901</v>
      </c>
      <c r="E570" s="17">
        <v>0.22180846032142201</v>
      </c>
      <c r="F570" s="17">
        <v>0.18721157467163799</v>
      </c>
      <c r="G570" s="17">
        <v>0.161707046507828</v>
      </c>
      <c r="H570" s="17">
        <v>0.18585907094257401</v>
      </c>
      <c r="I570" s="17">
        <v>0.15709492954693599</v>
      </c>
      <c r="J570" s="17">
        <v>9.61462180566965E-2</v>
      </c>
      <c r="K570" s="17">
        <v>0.15774146755201099</v>
      </c>
      <c r="L570" s="17">
        <v>0.24742781795502899</v>
      </c>
      <c r="M570" s="17">
        <v>0.176905343323711</v>
      </c>
      <c r="N570" s="17">
        <v>0.17800604885694701</v>
      </c>
      <c r="O570" s="17">
        <v>0.1760277559855</v>
      </c>
      <c r="P570" s="17">
        <v>0.296060964267926</v>
      </c>
      <c r="Q570" s="17"/>
      <c r="R570" s="17">
        <v>0.21334294840808299</v>
      </c>
      <c r="S570" s="17">
        <v>0.24412608033104799</v>
      </c>
      <c r="T570" s="17">
        <v>0.15367608085645201</v>
      </c>
      <c r="U570" s="17">
        <v>0.143061021828843</v>
      </c>
      <c r="V570" s="17"/>
      <c r="W570" s="17">
        <v>0.18978375875888201</v>
      </c>
      <c r="X570" s="17">
        <v>0.20621833364550701</v>
      </c>
      <c r="Y570" s="17">
        <v>0.24046801493457301</v>
      </c>
      <c r="Z570" s="17">
        <v>0.25243716414086198</v>
      </c>
      <c r="AA570" s="17">
        <v>0.274554279164613</v>
      </c>
      <c r="AB570" s="17">
        <v>0.183215930740002</v>
      </c>
      <c r="AC570" s="17">
        <v>0.16266038913441999</v>
      </c>
      <c r="AD570" s="17">
        <v>0.13550047684821401</v>
      </c>
      <c r="AE570" s="17">
        <v>7.6124738171792106E-2</v>
      </c>
      <c r="AF570" s="17">
        <v>0.118130174252392</v>
      </c>
      <c r="AG570" s="17"/>
      <c r="AH570" s="17">
        <v>0.25770696737322302</v>
      </c>
      <c r="AI570" s="17">
        <v>0.281382197053821</v>
      </c>
      <c r="AJ570" s="17">
        <v>0.21177669650206599</v>
      </c>
      <c r="AK570" s="17">
        <v>0.144218624136113</v>
      </c>
      <c r="AL570" s="17">
        <v>0.14625287703974099</v>
      </c>
      <c r="AM570" s="17">
        <v>0.16266445578452099</v>
      </c>
      <c r="AN570" s="17">
        <v>0.15672884918590901</v>
      </c>
      <c r="AO570" s="17"/>
      <c r="AP570" s="17">
        <v>0.143512125518891</v>
      </c>
      <c r="AQ570" s="17">
        <v>0.23180381280757301</v>
      </c>
      <c r="AR570" s="17"/>
      <c r="AS570" s="17">
        <v>0.16744236923623501</v>
      </c>
      <c r="AT570" s="17">
        <v>0.11214797783566301</v>
      </c>
      <c r="AU570" s="17">
        <v>0.14546081485970899</v>
      </c>
      <c r="AV570" s="17"/>
      <c r="AW570" s="17">
        <v>0.16424520267818599</v>
      </c>
      <c r="AX570" s="17">
        <v>0.17917427262933799</v>
      </c>
      <c r="AY570" s="17"/>
      <c r="AZ570" s="17">
        <v>0.16257420550101201</v>
      </c>
      <c r="BA570" s="17">
        <v>0.18451900509414901</v>
      </c>
      <c r="BB570" s="17"/>
      <c r="BC570" s="17">
        <v>0.20777218351387999</v>
      </c>
      <c r="BD570" s="17">
        <v>0.143061021828843</v>
      </c>
      <c r="BE570" s="17"/>
      <c r="BF570" s="17">
        <v>0.15939460664822799</v>
      </c>
      <c r="BG570" s="17">
        <v>0.186259311496529</v>
      </c>
      <c r="BH570" s="17"/>
      <c r="BI570" s="17">
        <v>0.219826555178045</v>
      </c>
      <c r="BJ570" s="17">
        <v>0.205027823161471</v>
      </c>
      <c r="BK570" s="17">
        <v>0.16033927041889801</v>
      </c>
      <c r="BL570" s="17">
        <v>7.0252715983928002E-2</v>
      </c>
    </row>
    <row r="571" spans="2:64" x14ac:dyDescent="0.25">
      <c r="B571" t="s">
        <v>335</v>
      </c>
      <c r="C571" s="17">
        <v>0.65057315583089703</v>
      </c>
      <c r="D571" s="17">
        <v>0.75839356945858205</v>
      </c>
      <c r="E571" s="17">
        <v>0.569291121805373</v>
      </c>
      <c r="F571" s="17">
        <v>0.52963477036983098</v>
      </c>
      <c r="G571" s="17">
        <v>0.57097201620718796</v>
      </c>
      <c r="H571" s="17">
        <v>0.69249410393841304</v>
      </c>
      <c r="I571" s="17">
        <v>0.72304526485801002</v>
      </c>
      <c r="J571" s="17">
        <v>0.63450167593842699</v>
      </c>
      <c r="K571" s="17">
        <v>0.69328227811718701</v>
      </c>
      <c r="L571" s="17">
        <v>0.51289626910828201</v>
      </c>
      <c r="M571" s="17">
        <v>0.53927165304140201</v>
      </c>
      <c r="N571" s="17">
        <v>0.698479927625693</v>
      </c>
      <c r="O571" s="17">
        <v>0.58262163090342001</v>
      </c>
      <c r="P571" s="17">
        <v>0.35196951786603697</v>
      </c>
      <c r="Q571" s="17"/>
      <c r="R571" s="17">
        <v>0.42669568116489898</v>
      </c>
      <c r="S571" s="17">
        <v>0.62580004800856703</v>
      </c>
      <c r="T571" s="17">
        <v>0.73013290585352397</v>
      </c>
      <c r="U571" s="17">
        <v>0.75546351348662399</v>
      </c>
      <c r="V571" s="17"/>
      <c r="W571" s="17">
        <v>0.44549335183688998</v>
      </c>
      <c r="X571" s="17">
        <v>0.54979005081580701</v>
      </c>
      <c r="Y571" s="17">
        <v>0.60404041687605503</v>
      </c>
      <c r="Z571" s="17">
        <v>0.58812765288791702</v>
      </c>
      <c r="AA571" s="17">
        <v>0.61674697935332801</v>
      </c>
      <c r="AB571" s="17">
        <v>0.60037549065082996</v>
      </c>
      <c r="AC571" s="17">
        <v>0.77989272788713804</v>
      </c>
      <c r="AD571" s="17">
        <v>0.73983251747256196</v>
      </c>
      <c r="AE571" s="17">
        <v>0.83266181801391204</v>
      </c>
      <c r="AF571" s="17">
        <v>0.80071128668984703</v>
      </c>
      <c r="AG571" s="17"/>
      <c r="AH571" s="17">
        <v>0.45119066589461199</v>
      </c>
      <c r="AI571" s="17">
        <v>0.56907622406960501</v>
      </c>
      <c r="AJ571" s="17">
        <v>0.64676047909295198</v>
      </c>
      <c r="AK571" s="17">
        <v>0.63712514073288296</v>
      </c>
      <c r="AL571" s="17">
        <v>0.71114623884314099</v>
      </c>
      <c r="AM571" s="17">
        <v>0.73963667169925595</v>
      </c>
      <c r="AN571" s="17">
        <v>0.75251799631273297</v>
      </c>
      <c r="AO571" s="17"/>
      <c r="AP571" s="17">
        <v>0.77668561332880404</v>
      </c>
      <c r="AQ571" s="17">
        <v>0.44596457281567597</v>
      </c>
      <c r="AR571" s="17"/>
      <c r="AS571" s="17">
        <v>0.76775611321456905</v>
      </c>
      <c r="AT571" s="17">
        <v>0.84674216653423495</v>
      </c>
      <c r="AU571" s="17">
        <v>0.75376262064080402</v>
      </c>
      <c r="AV571" s="17"/>
      <c r="AW571" s="17">
        <v>0.78070127274942003</v>
      </c>
      <c r="AX571" s="17">
        <v>0.63051039994879898</v>
      </c>
      <c r="AY571" s="17"/>
      <c r="AZ571" s="17">
        <v>0.63614719674766995</v>
      </c>
      <c r="BA571" s="17">
        <v>0.65782176641664303</v>
      </c>
      <c r="BB571" s="17"/>
      <c r="BC571" s="17">
        <v>0.55652518244344096</v>
      </c>
      <c r="BD571" s="17">
        <v>0.75546351348662399</v>
      </c>
      <c r="BE571" s="17"/>
      <c r="BF571" s="17">
        <v>0.74824880110810299</v>
      </c>
      <c r="BG571" s="17">
        <v>0.60071064290674003</v>
      </c>
      <c r="BH571" s="17"/>
      <c r="BI571" s="17">
        <v>0.31618290425307599</v>
      </c>
      <c r="BJ571" s="17">
        <v>0.67727325295738094</v>
      </c>
      <c r="BK571" s="17">
        <v>0.76536318155699601</v>
      </c>
      <c r="BL571" s="17">
        <v>0.88749495321974803</v>
      </c>
    </row>
    <row r="572" spans="2:64" x14ac:dyDescent="0.25">
      <c r="B572" t="s">
        <v>336</v>
      </c>
      <c r="C572" s="17">
        <v>0.140068301492382</v>
      </c>
      <c r="D572" s="17">
        <v>5.43532538217186E-2</v>
      </c>
      <c r="E572" s="17">
        <v>0.143481467069626</v>
      </c>
      <c r="F572" s="17">
        <v>0.18224664245948</v>
      </c>
      <c r="G572" s="17">
        <v>0.23047600266820201</v>
      </c>
      <c r="H572" s="17">
        <v>9.9186815725562899E-2</v>
      </c>
      <c r="I572" s="17">
        <v>8.4656235119458106E-2</v>
      </c>
      <c r="J572" s="17">
        <v>0.20762700235874501</v>
      </c>
      <c r="K572" s="17">
        <v>0.148976254330802</v>
      </c>
      <c r="L572" s="17">
        <v>0.23049515758745501</v>
      </c>
      <c r="M572" s="17">
        <v>0.25326236370271998</v>
      </c>
      <c r="N572" s="17">
        <v>0.108555875368976</v>
      </c>
      <c r="O572" s="17">
        <v>0.17743119363231599</v>
      </c>
      <c r="P572" s="17">
        <v>0</v>
      </c>
      <c r="Q572" s="17"/>
      <c r="R572" s="17">
        <v>0.32985852857856701</v>
      </c>
      <c r="S572" s="17">
        <v>9.6607169205225704E-2</v>
      </c>
      <c r="T572" s="17">
        <v>9.7050519607251598E-2</v>
      </c>
      <c r="U572" s="17">
        <v>6.51110246184506E-2</v>
      </c>
      <c r="V572" s="17"/>
      <c r="W572" s="17">
        <v>0.32815372435127999</v>
      </c>
      <c r="X572" s="17">
        <v>0.22539930553875101</v>
      </c>
      <c r="Y572" s="17">
        <v>0.13283667551587</v>
      </c>
      <c r="Z572" s="17">
        <v>0.14482057740492099</v>
      </c>
      <c r="AA572" s="17">
        <v>9.2403161270545403E-2</v>
      </c>
      <c r="AB572" s="17">
        <v>0.201183125395616</v>
      </c>
      <c r="AC572" s="17">
        <v>5.7446882978442297E-2</v>
      </c>
      <c r="AD572" s="17">
        <v>0.12466700567922399</v>
      </c>
      <c r="AE572" s="17">
        <v>3.4635524280858997E-2</v>
      </c>
      <c r="AF572" s="17">
        <v>4.3737518037384397E-2</v>
      </c>
      <c r="AG572" s="17"/>
      <c r="AH572" s="17">
        <v>0.25778416813489802</v>
      </c>
      <c r="AI572" s="17">
        <v>0.130977068187208</v>
      </c>
      <c r="AJ572" s="17">
        <v>0.120160597925902</v>
      </c>
      <c r="AK572" s="17">
        <v>0.17681663651705001</v>
      </c>
      <c r="AL572" s="17">
        <v>0.12782813813674701</v>
      </c>
      <c r="AM572" s="17">
        <v>7.4524277326556101E-2</v>
      </c>
      <c r="AN572" s="17">
        <v>9.0753154501357597E-2</v>
      </c>
      <c r="AO572" s="17"/>
      <c r="AP572" s="17">
        <v>5.7753331369951498E-2</v>
      </c>
      <c r="AQ572" s="17">
        <v>0.27361854491674897</v>
      </c>
      <c r="AR572" s="17"/>
      <c r="AS572" s="17">
        <v>4.3610514164161202E-2</v>
      </c>
      <c r="AT572" s="17">
        <v>3.4549085250401401E-2</v>
      </c>
      <c r="AU572" s="17">
        <v>8.04182944479052E-2</v>
      </c>
      <c r="AV572" s="17"/>
      <c r="AW572" s="17">
        <v>4.83042750291168E-2</v>
      </c>
      <c r="AX572" s="17">
        <v>0.154216199005136</v>
      </c>
      <c r="AY572" s="17"/>
      <c r="AZ572" s="17">
        <v>0.16472520406676</v>
      </c>
      <c r="BA572" s="17">
        <v>0.12767894949289099</v>
      </c>
      <c r="BB572" s="17"/>
      <c r="BC572" s="17">
        <v>0.20727733898822101</v>
      </c>
      <c r="BD572" s="17">
        <v>6.51110246184506E-2</v>
      </c>
      <c r="BE572" s="17"/>
      <c r="BF572" s="17">
        <v>5.9626928192903897E-2</v>
      </c>
      <c r="BG572" s="17">
        <v>0.18113287807540701</v>
      </c>
      <c r="BH572" s="17"/>
      <c r="BI572" s="17">
        <v>0.37529227926195202</v>
      </c>
      <c r="BJ572" s="17">
        <v>9.6940249458249694E-2</v>
      </c>
      <c r="BK572" s="17">
        <v>6.3007262664940306E-2</v>
      </c>
      <c r="BL572" s="17">
        <v>2.8924761443643199E-2</v>
      </c>
    </row>
    <row r="573" spans="2:64" x14ac:dyDescent="0.25">
      <c r="B573" t="s">
        <v>80</v>
      </c>
      <c r="C573" s="17">
        <v>3.2178520965509001E-2</v>
      </c>
      <c r="D573" s="17">
        <v>1.8339861249820299E-2</v>
      </c>
      <c r="E573" s="17">
        <v>6.5418950803578901E-2</v>
      </c>
      <c r="F573" s="17">
        <v>0.100907012499052</v>
      </c>
      <c r="G573" s="17">
        <v>3.68449346167831E-2</v>
      </c>
      <c r="H573" s="17">
        <v>2.2460009393449699E-2</v>
      </c>
      <c r="I573" s="17">
        <v>3.5203570475596302E-2</v>
      </c>
      <c r="J573" s="17">
        <v>6.1725103646131499E-2</v>
      </c>
      <c r="K573" s="17">
        <v>0</v>
      </c>
      <c r="L573" s="17">
        <v>9.1807553492337397E-3</v>
      </c>
      <c r="M573" s="17">
        <v>3.0560639932166601E-2</v>
      </c>
      <c r="N573" s="17">
        <v>1.4958148148382901E-2</v>
      </c>
      <c r="O573" s="17">
        <v>6.3919419478764603E-2</v>
      </c>
      <c r="P573" s="17">
        <v>0.35196951786603697</v>
      </c>
      <c r="Q573" s="17"/>
      <c r="R573" s="17">
        <v>3.0102841848451099E-2</v>
      </c>
      <c r="S573" s="17">
        <v>3.3466702455159099E-2</v>
      </c>
      <c r="T573" s="17">
        <v>1.91404936827726E-2</v>
      </c>
      <c r="U573" s="17">
        <v>3.6364440066082603E-2</v>
      </c>
      <c r="V573" s="17"/>
      <c r="W573" s="17">
        <v>3.65691650529473E-2</v>
      </c>
      <c r="X573" s="17">
        <v>1.85923099999349E-2</v>
      </c>
      <c r="Y573" s="17">
        <v>2.2654892673502101E-2</v>
      </c>
      <c r="Z573" s="17">
        <v>1.4614605566300299E-2</v>
      </c>
      <c r="AA573" s="17">
        <v>1.6295580211513699E-2</v>
      </c>
      <c r="AB573" s="17">
        <v>1.52254532135513E-2</v>
      </c>
      <c r="AC573" s="17">
        <v>0</v>
      </c>
      <c r="AD573" s="17">
        <v>0</v>
      </c>
      <c r="AE573" s="17">
        <v>5.6577919533436299E-2</v>
      </c>
      <c r="AF573" s="17">
        <v>3.7421021020376401E-2</v>
      </c>
      <c r="AG573" s="17"/>
      <c r="AH573" s="17">
        <v>3.3318198597267902E-2</v>
      </c>
      <c r="AI573" s="17">
        <v>1.8564510689365699E-2</v>
      </c>
      <c r="AJ573" s="17">
        <v>2.13022264790802E-2</v>
      </c>
      <c r="AK573" s="17">
        <v>4.1839598613953498E-2</v>
      </c>
      <c r="AL573" s="17">
        <v>1.47727459803708E-2</v>
      </c>
      <c r="AM573" s="17">
        <v>2.3174595189667101E-2</v>
      </c>
      <c r="AN573" s="17">
        <v>0</v>
      </c>
      <c r="AO573" s="17"/>
      <c r="AP573" s="17">
        <v>2.2048929782353299E-2</v>
      </c>
      <c r="AQ573" s="17">
        <v>4.8613069460001303E-2</v>
      </c>
      <c r="AR573" s="17"/>
      <c r="AS573" s="17">
        <v>2.1191003385034199E-2</v>
      </c>
      <c r="AT573" s="17">
        <v>6.5607703797005198E-3</v>
      </c>
      <c r="AU573" s="17">
        <v>2.0358270051582E-2</v>
      </c>
      <c r="AV573" s="17"/>
      <c r="AW573" s="17">
        <v>6.7492495432764903E-3</v>
      </c>
      <c r="AX573" s="17">
        <v>3.6099128416728E-2</v>
      </c>
      <c r="AY573" s="17"/>
      <c r="AZ573" s="17">
        <v>3.65533936845584E-2</v>
      </c>
      <c r="BA573" s="17">
        <v>2.9980278996317101E-2</v>
      </c>
      <c r="BB573" s="17"/>
      <c r="BC573" s="17">
        <v>2.8425295054458798E-2</v>
      </c>
      <c r="BD573" s="17">
        <v>3.6364440066082603E-2</v>
      </c>
      <c r="BE573" s="17"/>
      <c r="BF573" s="17">
        <v>3.27296640507658E-2</v>
      </c>
      <c r="BG573" s="17">
        <v>3.1897167521324599E-2</v>
      </c>
      <c r="BH573" s="17"/>
      <c r="BI573" s="17">
        <v>8.8698261306926707E-2</v>
      </c>
      <c r="BJ573" s="17">
        <v>2.07586744228982E-2</v>
      </c>
      <c r="BK573" s="17">
        <v>1.1290285359165601E-2</v>
      </c>
      <c r="BL573" s="17">
        <v>1.3327569352681199E-2</v>
      </c>
    </row>
    <row r="574" spans="2:64" x14ac:dyDescent="0.25">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c r="BE574" s="17"/>
      <c r="BF574" s="17"/>
      <c r="BG574" s="17"/>
      <c r="BH574" s="17"/>
      <c r="BI574" s="17"/>
      <c r="BJ574" s="17"/>
      <c r="BK574" s="17"/>
      <c r="BL574" s="17"/>
    </row>
    <row r="575" spans="2:64" x14ac:dyDescent="0.25">
      <c r="B575" s="6" t="s">
        <v>341</v>
      </c>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c r="BE575" s="17"/>
      <c r="BF575" s="17"/>
      <c r="BG575" s="17"/>
      <c r="BH575" s="17"/>
      <c r="BI575" s="17"/>
      <c r="BJ575" s="17"/>
      <c r="BK575" s="17"/>
      <c r="BL575" s="17"/>
    </row>
    <row r="576" spans="2:64" x14ac:dyDescent="0.25">
      <c r="B576" s="24" t="s">
        <v>82</v>
      </c>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c r="BE576" s="17"/>
      <c r="BF576" s="17"/>
      <c r="BG576" s="17"/>
      <c r="BH576" s="17"/>
      <c r="BI576" s="17"/>
      <c r="BJ576" s="17"/>
      <c r="BK576" s="17"/>
      <c r="BL576" s="17"/>
    </row>
    <row r="577" spans="2:64" x14ac:dyDescent="0.25">
      <c r="B577" t="s">
        <v>334</v>
      </c>
      <c r="C577" s="17">
        <v>0.171159132821469</v>
      </c>
      <c r="D577" s="17">
        <v>0.176230170279117</v>
      </c>
      <c r="E577" s="17">
        <v>0.222719616694117</v>
      </c>
      <c r="F577" s="17">
        <v>0.13890880939679601</v>
      </c>
      <c r="G577" s="17">
        <v>0.22012216657425601</v>
      </c>
      <c r="H577" s="17">
        <v>0.16434117924550201</v>
      </c>
      <c r="I577" s="17">
        <v>0.130282208615733</v>
      </c>
      <c r="J577" s="17">
        <v>0.16162330362268901</v>
      </c>
      <c r="K577" s="17">
        <v>0.112413361760755</v>
      </c>
      <c r="L577" s="17">
        <v>0.17780800320078199</v>
      </c>
      <c r="M577" s="17">
        <v>0.18496909115094101</v>
      </c>
      <c r="N577" s="17">
        <v>0.15965518329726</v>
      </c>
      <c r="O577" s="17">
        <v>0.199586286144154</v>
      </c>
      <c r="P577" s="17">
        <v>0</v>
      </c>
      <c r="Q577" s="17"/>
      <c r="R577" s="17">
        <v>0.160657873211876</v>
      </c>
      <c r="S577" s="17">
        <v>0.210444281004078</v>
      </c>
      <c r="T577" s="17">
        <v>0.179757418533629</v>
      </c>
      <c r="U577" s="17">
        <v>0.16189937168142099</v>
      </c>
      <c r="V577" s="17"/>
      <c r="W577" s="17">
        <v>0.181938031638403</v>
      </c>
      <c r="X577" s="17">
        <v>0.16016378638060499</v>
      </c>
      <c r="Y577" s="17">
        <v>0.23254203810352</v>
      </c>
      <c r="Z577" s="17">
        <v>0.25186648437035197</v>
      </c>
      <c r="AA577" s="17">
        <v>0.25161516773131798</v>
      </c>
      <c r="AB577" s="17">
        <v>0.17129002026516499</v>
      </c>
      <c r="AC577" s="17">
        <v>0.13737960055218201</v>
      </c>
      <c r="AD577" s="17">
        <v>0.19731030780012901</v>
      </c>
      <c r="AE577" s="17">
        <v>0.147405986883099</v>
      </c>
      <c r="AF577" s="17">
        <v>0.12314743987990601</v>
      </c>
      <c r="AG577" s="17"/>
      <c r="AH577" s="17">
        <v>0.20519336176418199</v>
      </c>
      <c r="AI577" s="17">
        <v>0.19783834757298199</v>
      </c>
      <c r="AJ577" s="17">
        <v>0.22443544413330599</v>
      </c>
      <c r="AK577" s="17">
        <v>0.15862911223391701</v>
      </c>
      <c r="AL577" s="17">
        <v>0.16023658367226301</v>
      </c>
      <c r="AM577" s="17">
        <v>0.16476395675996799</v>
      </c>
      <c r="AN577" s="17">
        <v>0.16381939035877999</v>
      </c>
      <c r="AO577" s="17"/>
      <c r="AP577" s="17">
        <v>0.165989323739336</v>
      </c>
      <c r="AQ577" s="17">
        <v>0.179546784063393</v>
      </c>
      <c r="AR577" s="17"/>
      <c r="AS577" s="17">
        <v>0.21667522939560599</v>
      </c>
      <c r="AT577" s="17">
        <v>0.13092928310323801</v>
      </c>
      <c r="AU577" s="17">
        <v>0.15155622793088999</v>
      </c>
      <c r="AV577" s="17"/>
      <c r="AW577" s="17">
        <v>0.175632278854541</v>
      </c>
      <c r="AX577" s="17">
        <v>0.17046947681927899</v>
      </c>
      <c r="AY577" s="17"/>
      <c r="AZ577" s="17">
        <v>0.16451446074604401</v>
      </c>
      <c r="BA577" s="17">
        <v>0.17449788070414801</v>
      </c>
      <c r="BB577" s="17"/>
      <c r="BC577" s="17">
        <v>0.17946172410571001</v>
      </c>
      <c r="BD577" s="17">
        <v>0.16189937168142099</v>
      </c>
      <c r="BE577" s="17"/>
      <c r="BF577" s="17">
        <v>0.14006844281609501</v>
      </c>
      <c r="BG577" s="17">
        <v>0.18703064232431599</v>
      </c>
      <c r="BH577" s="17"/>
      <c r="BI577" s="17">
        <v>0.19607332282359799</v>
      </c>
      <c r="BJ577" s="17">
        <v>0.16668947951796101</v>
      </c>
      <c r="BK577" s="17">
        <v>0.17643343705909401</v>
      </c>
      <c r="BL577" s="17">
        <v>0.120426201344402</v>
      </c>
    </row>
    <row r="578" spans="2:64" x14ac:dyDescent="0.25">
      <c r="B578" t="s">
        <v>335</v>
      </c>
      <c r="C578" s="17">
        <v>0.61719858045292098</v>
      </c>
      <c r="D578" s="17">
        <v>0.72257173680789499</v>
      </c>
      <c r="E578" s="17">
        <v>0.50770741052885404</v>
      </c>
      <c r="F578" s="17">
        <v>0.50559831373830499</v>
      </c>
      <c r="G578" s="17">
        <v>0.46354817104183499</v>
      </c>
      <c r="H578" s="17">
        <v>0.61101549115542197</v>
      </c>
      <c r="I578" s="17">
        <v>0.71459104254411099</v>
      </c>
      <c r="J578" s="17">
        <v>0.61094966862272204</v>
      </c>
      <c r="K578" s="17">
        <v>0.65030809663561795</v>
      </c>
      <c r="L578" s="17">
        <v>0.54405935618728496</v>
      </c>
      <c r="M578" s="17">
        <v>0.58580546383923604</v>
      </c>
      <c r="N578" s="17">
        <v>0.64217312035557395</v>
      </c>
      <c r="O578" s="17">
        <v>0.49620218853756898</v>
      </c>
      <c r="P578" s="17">
        <v>0.64803048213396297</v>
      </c>
      <c r="Q578" s="17"/>
      <c r="R578" s="17">
        <v>0.447157412321813</v>
      </c>
      <c r="S578" s="17">
        <v>0.53495089477928204</v>
      </c>
      <c r="T578" s="17">
        <v>0.66435739046882503</v>
      </c>
      <c r="U578" s="17">
        <v>0.72061603240035699</v>
      </c>
      <c r="V578" s="17"/>
      <c r="W578" s="17">
        <v>0.52547499946984899</v>
      </c>
      <c r="X578" s="17">
        <v>0.46582049468241599</v>
      </c>
      <c r="Y578" s="17">
        <v>0.49474042005267199</v>
      </c>
      <c r="Z578" s="17">
        <v>0.60145344438863801</v>
      </c>
      <c r="AA578" s="17">
        <v>0.472892503934223</v>
      </c>
      <c r="AB578" s="17">
        <v>0.55894628692200699</v>
      </c>
      <c r="AC578" s="17">
        <v>0.703286022341435</v>
      </c>
      <c r="AD578" s="17">
        <v>0.64674028635967395</v>
      </c>
      <c r="AE578" s="17">
        <v>0.73933685223773904</v>
      </c>
      <c r="AF578" s="17">
        <v>0.77370226748049098</v>
      </c>
      <c r="AG578" s="17"/>
      <c r="AH578" s="17">
        <v>0.53648872952137905</v>
      </c>
      <c r="AI578" s="17">
        <v>0.65687608945263498</v>
      </c>
      <c r="AJ578" s="17">
        <v>0.55964165224333495</v>
      </c>
      <c r="AK578" s="17">
        <v>0.56173416788282604</v>
      </c>
      <c r="AL578" s="17">
        <v>0.66693653117563201</v>
      </c>
      <c r="AM578" s="17">
        <v>0.70025385016955799</v>
      </c>
      <c r="AN578" s="17">
        <v>0.73807020655109201</v>
      </c>
      <c r="AO578" s="17"/>
      <c r="AP578" s="17">
        <v>0.72238506327922203</v>
      </c>
      <c r="AQ578" s="17">
        <v>0.44654091799478302</v>
      </c>
      <c r="AR578" s="17"/>
      <c r="AS578" s="17">
        <v>0.68733482115446998</v>
      </c>
      <c r="AT578" s="17">
        <v>0.80706536747479596</v>
      </c>
      <c r="AU578" s="17">
        <v>0.72072019373865304</v>
      </c>
      <c r="AV578" s="17"/>
      <c r="AW578" s="17">
        <v>0.76514987486920905</v>
      </c>
      <c r="AX578" s="17">
        <v>0.59438790146512799</v>
      </c>
      <c r="AY578" s="17"/>
      <c r="AZ578" s="17">
        <v>0.56550973709097396</v>
      </c>
      <c r="BA578" s="17">
        <v>0.64317066972593395</v>
      </c>
      <c r="BB578" s="17"/>
      <c r="BC578" s="17">
        <v>0.52447126036431502</v>
      </c>
      <c r="BD578" s="17">
        <v>0.72061603240035699</v>
      </c>
      <c r="BE578" s="17"/>
      <c r="BF578" s="17">
        <v>0.74875669966668301</v>
      </c>
      <c r="BG578" s="17">
        <v>0.55003937816705895</v>
      </c>
      <c r="BH578" s="17"/>
      <c r="BI578" s="17">
        <v>0.338375295684336</v>
      </c>
      <c r="BJ578" s="17">
        <v>0.63102012194117296</v>
      </c>
      <c r="BK578" s="17">
        <v>0.70477882829128102</v>
      </c>
      <c r="BL578" s="17">
        <v>0.85276945749794097</v>
      </c>
    </row>
    <row r="579" spans="2:64" x14ac:dyDescent="0.25">
      <c r="B579" t="s">
        <v>336</v>
      </c>
      <c r="C579" s="17">
        <v>0.17479966621509899</v>
      </c>
      <c r="D579" s="17">
        <v>8.28582316631679E-2</v>
      </c>
      <c r="E579" s="17">
        <v>0.234034721239015</v>
      </c>
      <c r="F579" s="17">
        <v>0.32429055494880499</v>
      </c>
      <c r="G579" s="17">
        <v>0.285350298934758</v>
      </c>
      <c r="H579" s="17">
        <v>0.19095331550890199</v>
      </c>
      <c r="I579" s="17">
        <v>0.11992317836456</v>
      </c>
      <c r="J579" s="17">
        <v>0.18174996758444001</v>
      </c>
      <c r="K579" s="17">
        <v>0.19263115533241301</v>
      </c>
      <c r="L579" s="17">
        <v>0.23620850038006899</v>
      </c>
      <c r="M579" s="17">
        <v>0.194354381057532</v>
      </c>
      <c r="N579" s="17">
        <v>0.158799681600819</v>
      </c>
      <c r="O579" s="17">
        <v>0.23986143531047899</v>
      </c>
      <c r="P579" s="17">
        <v>0</v>
      </c>
      <c r="Q579" s="17"/>
      <c r="R579" s="17">
        <v>0.37320551823595499</v>
      </c>
      <c r="S579" s="17">
        <v>0.21195512242912501</v>
      </c>
      <c r="T579" s="17">
        <v>0.130308016674794</v>
      </c>
      <c r="U579" s="17">
        <v>7.0023732498203595E-2</v>
      </c>
      <c r="V579" s="17"/>
      <c r="W579" s="17">
        <v>0.28804010993625401</v>
      </c>
      <c r="X579" s="17">
        <v>0.33754093274064101</v>
      </c>
      <c r="Y579" s="17">
        <v>0.25006264917030502</v>
      </c>
      <c r="Z579" s="17">
        <v>0.13206546567471</v>
      </c>
      <c r="AA579" s="17">
        <v>0.205683004863149</v>
      </c>
      <c r="AB579" s="17">
        <v>0.213650634390296</v>
      </c>
      <c r="AC579" s="17">
        <v>0.15933437710638301</v>
      </c>
      <c r="AD579" s="17">
        <v>0.14098931869478401</v>
      </c>
      <c r="AE579" s="17">
        <v>6.3484860711059396E-2</v>
      </c>
      <c r="AF579" s="17">
        <v>4.8052849079781301E-2</v>
      </c>
      <c r="AG579" s="17"/>
      <c r="AH579" s="17">
        <v>0.24627004642254799</v>
      </c>
      <c r="AI579" s="17">
        <v>0.145285562974384</v>
      </c>
      <c r="AJ579" s="17">
        <v>0.160925361674704</v>
      </c>
      <c r="AK579" s="17">
        <v>0.23346505829783501</v>
      </c>
      <c r="AL579" s="17">
        <v>0.141395253333397</v>
      </c>
      <c r="AM579" s="17">
        <v>0.105932363299843</v>
      </c>
      <c r="AN579" s="17">
        <v>8.5255191540663994E-2</v>
      </c>
      <c r="AO579" s="17"/>
      <c r="AP579" s="17">
        <v>8.1188090144029196E-2</v>
      </c>
      <c r="AQ579" s="17">
        <v>0.32667785742424998</v>
      </c>
      <c r="AR579" s="17"/>
      <c r="AS579" s="17">
        <v>6.5186219669263898E-2</v>
      </c>
      <c r="AT579" s="17">
        <v>5.5444579042265699E-2</v>
      </c>
      <c r="AU579" s="17">
        <v>9.8376162699618006E-2</v>
      </c>
      <c r="AV579" s="17"/>
      <c r="AW579" s="17">
        <v>3.8332062536913902E-2</v>
      </c>
      <c r="AX579" s="17">
        <v>0.19583982481606199</v>
      </c>
      <c r="AY579" s="17"/>
      <c r="AZ579" s="17">
        <v>0.23182350950441899</v>
      </c>
      <c r="BA579" s="17">
        <v>0.146146899926062</v>
      </c>
      <c r="BB579" s="17"/>
      <c r="BC579" s="17">
        <v>0.26874504352228001</v>
      </c>
      <c r="BD579" s="17">
        <v>7.0023732498203595E-2</v>
      </c>
      <c r="BE579" s="17"/>
      <c r="BF579" s="17">
        <v>7.9038649736218297E-2</v>
      </c>
      <c r="BG579" s="17">
        <v>0.22368477885763499</v>
      </c>
      <c r="BH579" s="17"/>
      <c r="BI579" s="17">
        <v>0.39047879151343701</v>
      </c>
      <c r="BJ579" s="17">
        <v>0.165793478585014</v>
      </c>
      <c r="BK579" s="17">
        <v>9.2486970585604303E-2</v>
      </c>
      <c r="BL579" s="17">
        <v>2.6804341157657102E-2</v>
      </c>
    </row>
    <row r="580" spans="2:64" x14ac:dyDescent="0.25">
      <c r="B580" t="s">
        <v>80</v>
      </c>
      <c r="C580" s="17">
        <v>3.6842620510511098E-2</v>
      </c>
      <c r="D580" s="17">
        <v>1.8339861249820299E-2</v>
      </c>
      <c r="E580" s="17">
        <v>3.5538251538014001E-2</v>
      </c>
      <c r="F580" s="17">
        <v>3.1202321916094799E-2</v>
      </c>
      <c r="G580" s="17">
        <v>3.0979363449151399E-2</v>
      </c>
      <c r="H580" s="17">
        <v>3.3690014090174497E-2</v>
      </c>
      <c r="I580" s="17">
        <v>3.5203570475596302E-2</v>
      </c>
      <c r="J580" s="17">
        <v>4.5677060170148998E-2</v>
      </c>
      <c r="K580" s="17">
        <v>4.4647386271213403E-2</v>
      </c>
      <c r="L580" s="17">
        <v>4.1924140231864603E-2</v>
      </c>
      <c r="M580" s="17">
        <v>3.48710639522916E-2</v>
      </c>
      <c r="N580" s="17">
        <v>3.9372014746346801E-2</v>
      </c>
      <c r="O580" s="17">
        <v>6.4350090007798399E-2</v>
      </c>
      <c r="P580" s="17">
        <v>0.35196951786603697</v>
      </c>
      <c r="Q580" s="17"/>
      <c r="R580" s="17">
        <v>1.8979196230356599E-2</v>
      </c>
      <c r="S580" s="17">
        <v>4.2649701787514503E-2</v>
      </c>
      <c r="T580" s="17">
        <v>2.5577174322751701E-2</v>
      </c>
      <c r="U580" s="17">
        <v>4.7460863420018401E-2</v>
      </c>
      <c r="V580" s="17"/>
      <c r="W580" s="17">
        <v>4.5468589554941603E-3</v>
      </c>
      <c r="X580" s="17">
        <v>3.6474786196337199E-2</v>
      </c>
      <c r="Y580" s="17">
        <v>2.2654892673502101E-2</v>
      </c>
      <c r="Z580" s="17">
        <v>1.4614605566300299E-2</v>
      </c>
      <c r="AA580" s="17">
        <v>6.9809323471310206E-2</v>
      </c>
      <c r="AB580" s="17">
        <v>5.6113058422532301E-2</v>
      </c>
      <c r="AC580" s="17">
        <v>0</v>
      </c>
      <c r="AD580" s="17">
        <v>1.4960087145412901E-2</v>
      </c>
      <c r="AE580" s="17">
        <v>4.97723001681026E-2</v>
      </c>
      <c r="AF580" s="17">
        <v>5.5097443559821699E-2</v>
      </c>
      <c r="AG580" s="17"/>
      <c r="AH580" s="17">
        <v>1.20478622918912E-2</v>
      </c>
      <c r="AI580" s="17">
        <v>0</v>
      </c>
      <c r="AJ580" s="17">
        <v>5.4997541948654798E-2</v>
      </c>
      <c r="AK580" s="17">
        <v>4.6171661585421603E-2</v>
      </c>
      <c r="AL580" s="17">
        <v>3.1431631818707097E-2</v>
      </c>
      <c r="AM580" s="17">
        <v>2.9049829770630999E-2</v>
      </c>
      <c r="AN580" s="17">
        <v>1.2855211549464E-2</v>
      </c>
      <c r="AO580" s="17"/>
      <c r="AP580" s="17">
        <v>3.0437522837413199E-2</v>
      </c>
      <c r="AQ580" s="17">
        <v>4.7234440517574E-2</v>
      </c>
      <c r="AR580" s="17"/>
      <c r="AS580" s="17">
        <v>3.0803729780659501E-2</v>
      </c>
      <c r="AT580" s="17">
        <v>6.5607703797005198E-3</v>
      </c>
      <c r="AU580" s="17">
        <v>2.9347415630839199E-2</v>
      </c>
      <c r="AV580" s="17"/>
      <c r="AW580" s="17">
        <v>2.0885783739336201E-2</v>
      </c>
      <c r="AX580" s="17">
        <v>3.9302796899530902E-2</v>
      </c>
      <c r="AY580" s="17"/>
      <c r="AZ580" s="17">
        <v>3.8152292658563403E-2</v>
      </c>
      <c r="BA580" s="17">
        <v>3.6184549643856E-2</v>
      </c>
      <c r="BB580" s="17"/>
      <c r="BC580" s="17">
        <v>2.7321972007694501E-2</v>
      </c>
      <c r="BD580" s="17">
        <v>4.7460863420018401E-2</v>
      </c>
      <c r="BE580" s="17"/>
      <c r="BF580" s="17">
        <v>3.2136207781003401E-2</v>
      </c>
      <c r="BG580" s="17">
        <v>3.9245200650990103E-2</v>
      </c>
      <c r="BH580" s="17"/>
      <c r="BI580" s="17">
        <v>7.5072589978629201E-2</v>
      </c>
      <c r="BJ580" s="17">
        <v>3.64969199558519E-2</v>
      </c>
      <c r="BK580" s="17">
        <v>2.6300764064020501E-2</v>
      </c>
      <c r="BL580" s="17">
        <v>0</v>
      </c>
    </row>
    <row r="581" spans="2:64" x14ac:dyDescent="0.25">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c r="BA581" s="17"/>
      <c r="BB581" s="17"/>
      <c r="BC581" s="17"/>
      <c r="BD581" s="17"/>
      <c r="BE581" s="17"/>
      <c r="BF581" s="17"/>
      <c r="BG581" s="17"/>
      <c r="BH581" s="17"/>
      <c r="BI581" s="17"/>
      <c r="BJ581" s="17"/>
      <c r="BK581" s="17"/>
      <c r="BL581" s="17"/>
    </row>
    <row r="582" spans="2:64" x14ac:dyDescent="0.25">
      <c r="B582" s="6" t="s">
        <v>342</v>
      </c>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c r="BH582" s="17"/>
      <c r="BI582" s="17"/>
      <c r="BJ582" s="17"/>
      <c r="BK582" s="17"/>
      <c r="BL582" s="17"/>
    </row>
    <row r="583" spans="2:64" x14ac:dyDescent="0.25">
      <c r="B583" s="24" t="s">
        <v>82</v>
      </c>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c r="BG583" s="17"/>
      <c r="BH583" s="17"/>
      <c r="BI583" s="17"/>
      <c r="BJ583" s="17"/>
      <c r="BK583" s="17"/>
      <c r="BL583" s="17"/>
    </row>
    <row r="584" spans="2:64" x14ac:dyDescent="0.25">
      <c r="B584" t="s">
        <v>334</v>
      </c>
      <c r="C584" s="17">
        <v>0.242928796797937</v>
      </c>
      <c r="D584" s="17">
        <v>0.22705069846106701</v>
      </c>
      <c r="E584" s="17">
        <v>0.16770461406274201</v>
      </c>
      <c r="F584" s="17">
        <v>0.17691060629454</v>
      </c>
      <c r="G584" s="17">
        <v>0.27086176108485599</v>
      </c>
      <c r="H584" s="17">
        <v>0.224243454601327</v>
      </c>
      <c r="I584" s="17">
        <v>0.26035963245159399</v>
      </c>
      <c r="J584" s="17">
        <v>0.32746727053034502</v>
      </c>
      <c r="K584" s="17">
        <v>0.27239457705977399</v>
      </c>
      <c r="L584" s="17">
        <v>0.28549590640556999</v>
      </c>
      <c r="M584" s="17">
        <v>0.216345359536667</v>
      </c>
      <c r="N584" s="17">
        <v>0.26537891259440599</v>
      </c>
      <c r="O584" s="17">
        <v>0.22851185588013201</v>
      </c>
      <c r="P584" s="17">
        <v>0</v>
      </c>
      <c r="Q584" s="17"/>
      <c r="R584" s="17">
        <v>0.22187566883396201</v>
      </c>
      <c r="S584" s="17">
        <v>0.21620138998152399</v>
      </c>
      <c r="T584" s="17">
        <v>0.27876152404252902</v>
      </c>
      <c r="U584" s="17">
        <v>0.25295041471324098</v>
      </c>
      <c r="V584" s="17"/>
      <c r="W584" s="17">
        <v>0.18720645737779801</v>
      </c>
      <c r="X584" s="17">
        <v>0.27077027378596402</v>
      </c>
      <c r="Y584" s="17">
        <v>0.260743773457012</v>
      </c>
      <c r="Z584" s="17">
        <v>0.24499761233810799</v>
      </c>
      <c r="AA584" s="17">
        <v>0.30210640934566102</v>
      </c>
      <c r="AB584" s="17">
        <v>0.17692611778459</v>
      </c>
      <c r="AC584" s="17">
        <v>0.25628977672408898</v>
      </c>
      <c r="AD584" s="17">
        <v>0.25263939006841102</v>
      </c>
      <c r="AE584" s="17">
        <v>0.23049245670315699</v>
      </c>
      <c r="AF584" s="17">
        <v>0.26525158483329198</v>
      </c>
      <c r="AG584" s="17"/>
      <c r="AH584" s="17">
        <v>0.26400359809297402</v>
      </c>
      <c r="AI584" s="17">
        <v>0.249724656712529</v>
      </c>
      <c r="AJ584" s="17">
        <v>0.216938908647961</v>
      </c>
      <c r="AK584" s="17">
        <v>0.20278579838448901</v>
      </c>
      <c r="AL584" s="17">
        <v>0.241351383791374</v>
      </c>
      <c r="AM584" s="17">
        <v>0.235834811460128</v>
      </c>
      <c r="AN584" s="17">
        <v>0.31727665567432201</v>
      </c>
      <c r="AO584" s="17"/>
      <c r="AP584" s="17">
        <v>0.21470688932424101</v>
      </c>
      <c r="AQ584" s="17">
        <v>0.28871685463730901</v>
      </c>
      <c r="AR584" s="17"/>
      <c r="AS584" s="17">
        <v>0.23744906149051201</v>
      </c>
      <c r="AT584" s="17">
        <v>0.22244040211087701</v>
      </c>
      <c r="AU584" s="17">
        <v>0.20717413323852699</v>
      </c>
      <c r="AV584" s="17"/>
      <c r="AW584" s="17">
        <v>0.200315078989835</v>
      </c>
      <c r="AX584" s="17">
        <v>0.24949884974158901</v>
      </c>
      <c r="AY584" s="17"/>
      <c r="AZ584" s="17">
        <v>0.211148269864566</v>
      </c>
      <c r="BA584" s="17">
        <v>0.258897555798347</v>
      </c>
      <c r="BB584" s="17"/>
      <c r="BC584" s="17">
        <v>0.23394310091451401</v>
      </c>
      <c r="BD584" s="17">
        <v>0.25295041471324098</v>
      </c>
      <c r="BE584" s="17"/>
      <c r="BF584" s="17">
        <v>0.20909431276524201</v>
      </c>
      <c r="BG584" s="17">
        <v>0.26020098775786799</v>
      </c>
      <c r="BH584" s="17"/>
      <c r="BI584" s="17">
        <v>0.25389352306490298</v>
      </c>
      <c r="BJ584" s="17">
        <v>0.29261554390834399</v>
      </c>
      <c r="BK584" s="17">
        <v>0.22580270186646301</v>
      </c>
      <c r="BL584" s="17">
        <v>0.15816567224085501</v>
      </c>
    </row>
    <row r="585" spans="2:64" x14ac:dyDescent="0.25">
      <c r="B585" t="s">
        <v>335</v>
      </c>
      <c r="C585" s="17">
        <v>0.47896518432153301</v>
      </c>
      <c r="D585" s="17">
        <v>0.544462713077559</v>
      </c>
      <c r="E585" s="17">
        <v>0.431884511553071</v>
      </c>
      <c r="F585" s="17">
        <v>0.59853947239886796</v>
      </c>
      <c r="G585" s="17">
        <v>0.46181730163015999</v>
      </c>
      <c r="H585" s="17">
        <v>0.54329302485962305</v>
      </c>
      <c r="I585" s="17">
        <v>0.55979582402283801</v>
      </c>
      <c r="J585" s="17">
        <v>0.42481632106844702</v>
      </c>
      <c r="K585" s="17">
        <v>0.389232251743234</v>
      </c>
      <c r="L585" s="17">
        <v>0.28756242890006301</v>
      </c>
      <c r="M585" s="17">
        <v>0.43272969755510099</v>
      </c>
      <c r="N585" s="17">
        <v>0.51072390184503302</v>
      </c>
      <c r="O585" s="17">
        <v>0.43561853424677899</v>
      </c>
      <c r="P585" s="17">
        <v>0.64803048213396297</v>
      </c>
      <c r="Q585" s="17"/>
      <c r="R585" s="17">
        <v>0.27287267776246599</v>
      </c>
      <c r="S585" s="17">
        <v>0.52704232009373497</v>
      </c>
      <c r="T585" s="17">
        <v>0.48345355985833</v>
      </c>
      <c r="U585" s="17">
        <v>0.571410489332704</v>
      </c>
      <c r="V585" s="17"/>
      <c r="W585" s="17">
        <v>0.33727823486556102</v>
      </c>
      <c r="X585" s="17">
        <v>0.30268080659846502</v>
      </c>
      <c r="Y585" s="17">
        <v>0.38137327780776697</v>
      </c>
      <c r="Z585" s="17">
        <v>0.48515313344438099</v>
      </c>
      <c r="AA585" s="17">
        <v>0.49944567992233402</v>
      </c>
      <c r="AB585" s="17">
        <v>0.52556788281901101</v>
      </c>
      <c r="AC585" s="17">
        <v>0.61698647448154498</v>
      </c>
      <c r="AD585" s="17">
        <v>0.56617189864293105</v>
      </c>
      <c r="AE585" s="17">
        <v>0.57299013880439897</v>
      </c>
      <c r="AF585" s="17">
        <v>0.60667159612643196</v>
      </c>
      <c r="AG585" s="17"/>
      <c r="AH585" s="17">
        <v>0.35225934716886897</v>
      </c>
      <c r="AI585" s="17">
        <v>0.64499179532290296</v>
      </c>
      <c r="AJ585" s="17">
        <v>0.507923375505962</v>
      </c>
      <c r="AK585" s="17">
        <v>0.422940310152851</v>
      </c>
      <c r="AL585" s="17">
        <v>0.51890012261156104</v>
      </c>
      <c r="AM585" s="17">
        <v>0.61716128610474896</v>
      </c>
      <c r="AN585" s="17">
        <v>0.47239724991508403</v>
      </c>
      <c r="AO585" s="17"/>
      <c r="AP585" s="17">
        <v>0.60514906865465801</v>
      </c>
      <c r="AQ585" s="17">
        <v>0.274240716295165</v>
      </c>
      <c r="AR585" s="17"/>
      <c r="AS585" s="17">
        <v>0.58494717669723895</v>
      </c>
      <c r="AT585" s="17">
        <v>0.68260576631449399</v>
      </c>
      <c r="AU585" s="17">
        <v>0.58980391053492198</v>
      </c>
      <c r="AV585" s="17"/>
      <c r="AW585" s="17">
        <v>0.70217178623865295</v>
      </c>
      <c r="AX585" s="17">
        <v>0.44455187172176902</v>
      </c>
      <c r="AY585" s="17"/>
      <c r="AZ585" s="17">
        <v>0.458966652318338</v>
      </c>
      <c r="BA585" s="17">
        <v>0.48901384520719299</v>
      </c>
      <c r="BB585" s="17"/>
      <c r="BC585" s="17">
        <v>0.39607583414863801</v>
      </c>
      <c r="BD585" s="17">
        <v>0.571410489332704</v>
      </c>
      <c r="BE585" s="17"/>
      <c r="BF585" s="17">
        <v>0.61489799493559105</v>
      </c>
      <c r="BG585" s="17">
        <v>0.40957274256366799</v>
      </c>
      <c r="BH585" s="17"/>
      <c r="BI585" s="17">
        <v>0.190178634242229</v>
      </c>
      <c r="BJ585" s="17">
        <v>0.37796969571323902</v>
      </c>
      <c r="BK585" s="17">
        <v>0.63403612693455502</v>
      </c>
      <c r="BL585" s="17">
        <v>0.81254136509927699</v>
      </c>
    </row>
    <row r="586" spans="2:64" x14ac:dyDescent="0.25">
      <c r="B586" t="s">
        <v>336</v>
      </c>
      <c r="C586" s="17">
        <v>0.231176816152733</v>
      </c>
      <c r="D586" s="17">
        <v>0.184340313288896</v>
      </c>
      <c r="E586" s="17">
        <v>0.364872622846173</v>
      </c>
      <c r="F586" s="17">
        <v>0.156011609580474</v>
      </c>
      <c r="G586" s="17">
        <v>0.23634157383583301</v>
      </c>
      <c r="H586" s="17">
        <v>0.19877350644887601</v>
      </c>
      <c r="I586" s="17">
        <v>0.119481977779703</v>
      </c>
      <c r="J586" s="17">
        <v>0.185991304755076</v>
      </c>
      <c r="K586" s="17">
        <v>0.27494809600595399</v>
      </c>
      <c r="L586" s="17">
        <v>0.39593198609004499</v>
      </c>
      <c r="M586" s="17">
        <v>0.29999054302128703</v>
      </c>
      <c r="N586" s="17">
        <v>0.185713183390635</v>
      </c>
      <c r="O586" s="17">
        <v>0.283471250132242</v>
      </c>
      <c r="P586" s="17">
        <v>0</v>
      </c>
      <c r="Q586" s="17"/>
      <c r="R586" s="17">
        <v>0.47299550357596098</v>
      </c>
      <c r="S586" s="17">
        <v>0.20693812369511999</v>
      </c>
      <c r="T586" s="17">
        <v>0.193097746188336</v>
      </c>
      <c r="U586" s="17">
        <v>0.121270788740241</v>
      </c>
      <c r="V586" s="17"/>
      <c r="W586" s="17">
        <v>0.429639702757588</v>
      </c>
      <c r="X586" s="17">
        <v>0.39351464792200103</v>
      </c>
      <c r="Y586" s="17">
        <v>0.320693333284087</v>
      </c>
      <c r="Z586" s="17">
        <v>0.24609119063734</v>
      </c>
      <c r="AA586" s="17">
        <v>0.16210301744386199</v>
      </c>
      <c r="AB586" s="17">
        <v>0.264172335887146</v>
      </c>
      <c r="AC586" s="17">
        <v>0.11273887463814</v>
      </c>
      <c r="AD586" s="17">
        <v>0.16622862414324499</v>
      </c>
      <c r="AE586" s="17">
        <v>0.108874875532365</v>
      </c>
      <c r="AF586" s="17">
        <v>8.5237819808069104E-2</v>
      </c>
      <c r="AG586" s="17"/>
      <c r="AH586" s="17">
        <v>0.35563426559972799</v>
      </c>
      <c r="AI586" s="17">
        <v>0.105283547964568</v>
      </c>
      <c r="AJ586" s="17">
        <v>0.21007414462266399</v>
      </c>
      <c r="AK586" s="17">
        <v>0.30879254351089502</v>
      </c>
      <c r="AL586" s="17">
        <v>0.210686592909621</v>
      </c>
      <c r="AM586" s="17">
        <v>0.12567741632721999</v>
      </c>
      <c r="AN586" s="17">
        <v>0.182498233495932</v>
      </c>
      <c r="AO586" s="17"/>
      <c r="AP586" s="17">
        <v>0.144374972506497</v>
      </c>
      <c r="AQ586" s="17">
        <v>0.37200669595949099</v>
      </c>
      <c r="AR586" s="17"/>
      <c r="AS586" s="17">
        <v>0.13669918103065501</v>
      </c>
      <c r="AT586" s="17">
        <v>8.8393061194929207E-2</v>
      </c>
      <c r="AU586" s="17">
        <v>0.17742867552050401</v>
      </c>
      <c r="AV586" s="17"/>
      <c r="AW586" s="17">
        <v>8.4256970981419696E-2</v>
      </c>
      <c r="AX586" s="17">
        <v>0.25382846944418402</v>
      </c>
      <c r="AY586" s="17"/>
      <c r="AZ586" s="17">
        <v>0.27988776327574</v>
      </c>
      <c r="BA586" s="17">
        <v>0.206701030181033</v>
      </c>
      <c r="BB586" s="17"/>
      <c r="BC586" s="17">
        <v>0.329721995826326</v>
      </c>
      <c r="BD586" s="17">
        <v>0.121270788740241</v>
      </c>
      <c r="BE586" s="17"/>
      <c r="BF586" s="17">
        <v>0.13824062962853101</v>
      </c>
      <c r="BG586" s="17">
        <v>0.27861987924725801</v>
      </c>
      <c r="BH586" s="17"/>
      <c r="BI586" s="17">
        <v>0.45866973325516502</v>
      </c>
      <c r="BJ586" s="17">
        <v>0.28450884887026401</v>
      </c>
      <c r="BK586" s="17">
        <v>0.109327416697459</v>
      </c>
      <c r="BL586" s="17">
        <v>2.22614610996302E-2</v>
      </c>
    </row>
    <row r="587" spans="2:64" x14ac:dyDescent="0.25">
      <c r="B587" t="s">
        <v>80</v>
      </c>
      <c r="C587" s="17">
        <v>4.6929202727796701E-2</v>
      </c>
      <c r="D587" s="17">
        <v>4.4146275172477899E-2</v>
      </c>
      <c r="E587" s="17">
        <v>3.5538251538014001E-2</v>
      </c>
      <c r="F587" s="17">
        <v>6.8538311726117795E-2</v>
      </c>
      <c r="G587" s="17">
        <v>3.0979363449151399E-2</v>
      </c>
      <c r="H587" s="17">
        <v>3.3690014090174497E-2</v>
      </c>
      <c r="I587" s="17">
        <v>6.0362565745865203E-2</v>
      </c>
      <c r="J587" s="17">
        <v>6.1725103646131499E-2</v>
      </c>
      <c r="K587" s="17">
        <v>6.3425075191037697E-2</v>
      </c>
      <c r="L587" s="17">
        <v>3.1009678604320998E-2</v>
      </c>
      <c r="M587" s="17">
        <v>5.0934399886944301E-2</v>
      </c>
      <c r="N587" s="17">
        <v>3.8184002169927199E-2</v>
      </c>
      <c r="O587" s="17">
        <v>5.2398359740847E-2</v>
      </c>
      <c r="P587" s="17">
        <v>0.35196951786603697</v>
      </c>
      <c r="Q587" s="17"/>
      <c r="R587" s="17">
        <v>3.2256149827611102E-2</v>
      </c>
      <c r="S587" s="17">
        <v>4.9818166229620701E-2</v>
      </c>
      <c r="T587" s="17">
        <v>4.4687169910805097E-2</v>
      </c>
      <c r="U587" s="17">
        <v>5.4368307213813298E-2</v>
      </c>
      <c r="V587" s="17"/>
      <c r="W587" s="17">
        <v>4.5875604999052702E-2</v>
      </c>
      <c r="X587" s="17">
        <v>3.3034271693569699E-2</v>
      </c>
      <c r="Y587" s="17">
        <v>3.7189615451134299E-2</v>
      </c>
      <c r="Z587" s="17">
        <v>2.3758063580171501E-2</v>
      </c>
      <c r="AA587" s="17">
        <v>3.6344893288143103E-2</v>
      </c>
      <c r="AB587" s="17">
        <v>3.3333663509252397E-2</v>
      </c>
      <c r="AC587" s="17">
        <v>1.3984874156226099E-2</v>
      </c>
      <c r="AD587" s="17">
        <v>1.4960087145412901E-2</v>
      </c>
      <c r="AE587" s="17">
        <v>8.7642528960078903E-2</v>
      </c>
      <c r="AF587" s="17">
        <v>4.2838999232207603E-2</v>
      </c>
      <c r="AG587" s="17"/>
      <c r="AH587" s="17">
        <v>2.8102789138428799E-2</v>
      </c>
      <c r="AI587" s="17">
        <v>0</v>
      </c>
      <c r="AJ587" s="17">
        <v>6.5063571223412997E-2</v>
      </c>
      <c r="AK587" s="17">
        <v>6.5481347951764801E-2</v>
      </c>
      <c r="AL587" s="17">
        <v>2.9061900687443999E-2</v>
      </c>
      <c r="AM587" s="17">
        <v>2.1326486107903199E-2</v>
      </c>
      <c r="AN587" s="17">
        <v>2.7827860914662699E-2</v>
      </c>
      <c r="AO587" s="17"/>
      <c r="AP587" s="17">
        <v>3.5769069514604498E-2</v>
      </c>
      <c r="AQ587" s="17">
        <v>6.5035733108034996E-2</v>
      </c>
      <c r="AR587" s="17"/>
      <c r="AS587" s="17">
        <v>4.0904580781594001E-2</v>
      </c>
      <c r="AT587" s="17">
        <v>6.5607703797005198E-3</v>
      </c>
      <c r="AU587" s="17">
        <v>2.5593280706048299E-2</v>
      </c>
      <c r="AV587" s="17"/>
      <c r="AW587" s="17">
        <v>1.32561637900923E-2</v>
      </c>
      <c r="AX587" s="17">
        <v>5.2120809092457698E-2</v>
      </c>
      <c r="AY587" s="17"/>
      <c r="AZ587" s="17">
        <v>4.9997314541354899E-2</v>
      </c>
      <c r="BA587" s="17">
        <v>4.53875688134271E-2</v>
      </c>
      <c r="BB587" s="17"/>
      <c r="BC587" s="17">
        <v>4.0259069110522502E-2</v>
      </c>
      <c r="BD587" s="17">
        <v>5.4368307213813298E-2</v>
      </c>
      <c r="BE587" s="17"/>
      <c r="BF587" s="17">
        <v>3.7767062670635697E-2</v>
      </c>
      <c r="BG587" s="17">
        <v>5.1606390431206198E-2</v>
      </c>
      <c r="BH587" s="17"/>
      <c r="BI587" s="17">
        <v>9.7258109437703105E-2</v>
      </c>
      <c r="BJ587" s="17">
        <v>4.4905911508152298E-2</v>
      </c>
      <c r="BK587" s="17">
        <v>3.0833754501523598E-2</v>
      </c>
      <c r="BL587" s="17">
        <v>7.0315015602386201E-3</v>
      </c>
    </row>
    <row r="588" spans="2:64" x14ac:dyDescent="0.25">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c r="AX588" s="17"/>
      <c r="AY588" s="17"/>
      <c r="AZ588" s="17"/>
      <c r="BA588" s="17"/>
      <c r="BB588" s="17"/>
      <c r="BC588" s="17"/>
      <c r="BD588" s="17"/>
      <c r="BE588" s="17"/>
      <c r="BF588" s="17"/>
      <c r="BG588" s="17"/>
      <c r="BH588" s="17"/>
      <c r="BI588" s="17"/>
      <c r="BJ588" s="17"/>
      <c r="BK588" s="17"/>
      <c r="BL588" s="17"/>
    </row>
    <row r="589" spans="2:64" x14ac:dyDescent="0.25">
      <c r="B589" s="6" t="s">
        <v>343</v>
      </c>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17"/>
      <c r="BB589" s="17"/>
      <c r="BC589" s="17"/>
      <c r="BD589" s="17"/>
      <c r="BE589" s="17"/>
      <c r="BF589" s="17"/>
      <c r="BG589" s="17"/>
      <c r="BH589" s="17"/>
      <c r="BI589" s="17"/>
      <c r="BJ589" s="17"/>
      <c r="BK589" s="17"/>
      <c r="BL589" s="17"/>
    </row>
    <row r="590" spans="2:64" x14ac:dyDescent="0.25">
      <c r="B590" s="24" t="s">
        <v>82</v>
      </c>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c r="BE590" s="17"/>
      <c r="BF590" s="17"/>
      <c r="BG590" s="17"/>
      <c r="BH590" s="17"/>
      <c r="BI590" s="17"/>
      <c r="BJ590" s="17"/>
      <c r="BK590" s="17"/>
      <c r="BL590" s="17"/>
    </row>
    <row r="591" spans="2:64" x14ac:dyDescent="0.25">
      <c r="B591" t="s">
        <v>334</v>
      </c>
      <c r="C591" s="17">
        <v>0.22884954502751501</v>
      </c>
      <c r="D591" s="17">
        <v>0.22186819964788801</v>
      </c>
      <c r="E591" s="17">
        <v>0.16637615314517201</v>
      </c>
      <c r="F591" s="17">
        <v>0.15484287389870399</v>
      </c>
      <c r="G591" s="17">
        <v>0.29967760697545398</v>
      </c>
      <c r="H591" s="17">
        <v>0.16987725979497101</v>
      </c>
      <c r="I591" s="17">
        <v>0.17472840116948701</v>
      </c>
      <c r="J591" s="17">
        <v>0.31892319089408599</v>
      </c>
      <c r="K591" s="17">
        <v>0.28016730501138098</v>
      </c>
      <c r="L591" s="17">
        <v>0.28266714651352398</v>
      </c>
      <c r="M591" s="17">
        <v>0.24645310270756099</v>
      </c>
      <c r="N591" s="17">
        <v>0.22169248072567699</v>
      </c>
      <c r="O591" s="17">
        <v>0.21873916416427899</v>
      </c>
      <c r="P591" s="17">
        <v>0.296060964267926</v>
      </c>
      <c r="Q591" s="17"/>
      <c r="R591" s="17">
        <v>0.26229016798618199</v>
      </c>
      <c r="S591" s="17">
        <v>0.27711438424059198</v>
      </c>
      <c r="T591" s="17">
        <v>0.20187180577938099</v>
      </c>
      <c r="U591" s="17">
        <v>0.203047908531854</v>
      </c>
      <c r="V591" s="17"/>
      <c r="W591" s="17">
        <v>0.248415146508281</v>
      </c>
      <c r="X591" s="17">
        <v>0.23677747763224799</v>
      </c>
      <c r="Y591" s="17">
        <v>0.28227400586422902</v>
      </c>
      <c r="Z591" s="17">
        <v>0.30203966861276699</v>
      </c>
      <c r="AA591" s="17">
        <v>0.22725827020883499</v>
      </c>
      <c r="AB591" s="17">
        <v>0.23955255388941499</v>
      </c>
      <c r="AC591" s="17">
        <v>0.22801539464593501</v>
      </c>
      <c r="AD591" s="17">
        <v>0.20961199654021201</v>
      </c>
      <c r="AE591" s="17">
        <v>0.240738381475879</v>
      </c>
      <c r="AF591" s="17">
        <v>0.17810342068196999</v>
      </c>
      <c r="AG591" s="17"/>
      <c r="AH591" s="17">
        <v>0.29291991248560401</v>
      </c>
      <c r="AI591" s="17">
        <v>0.19633832820849501</v>
      </c>
      <c r="AJ591" s="17">
        <v>0.29193222977224598</v>
      </c>
      <c r="AK591" s="17">
        <v>0.26388029735437701</v>
      </c>
      <c r="AL591" s="17">
        <v>0.15780911012436599</v>
      </c>
      <c r="AM591" s="17">
        <v>0.20596976656153601</v>
      </c>
      <c r="AN591" s="17">
        <v>0.22596175016362</v>
      </c>
      <c r="AO591" s="17"/>
      <c r="AP591" s="17">
        <v>0.19157756360063699</v>
      </c>
      <c r="AQ591" s="17">
        <v>0.28932071066196302</v>
      </c>
      <c r="AR591" s="17"/>
      <c r="AS591" s="17">
        <v>0.20811138970909401</v>
      </c>
      <c r="AT591" s="17">
        <v>0.20679346531998299</v>
      </c>
      <c r="AU591" s="17">
        <v>0.18601150387069401</v>
      </c>
      <c r="AV591" s="17"/>
      <c r="AW591" s="17">
        <v>0.18932263676846001</v>
      </c>
      <c r="AX591" s="17">
        <v>0.234943683096631</v>
      </c>
      <c r="AY591" s="17"/>
      <c r="AZ591" s="17">
        <v>0.22925667285975099</v>
      </c>
      <c r="BA591" s="17">
        <v>0.22864497553598501</v>
      </c>
      <c r="BB591" s="17"/>
      <c r="BC591" s="17">
        <v>0.25198409882950901</v>
      </c>
      <c r="BD591" s="17">
        <v>0.203047908531854</v>
      </c>
      <c r="BE591" s="17"/>
      <c r="BF591" s="17">
        <v>0.18632251376699899</v>
      </c>
      <c r="BG591" s="17">
        <v>0.250559200897569</v>
      </c>
      <c r="BH591" s="17"/>
      <c r="BI591" s="17">
        <v>0.24414753150473001</v>
      </c>
      <c r="BJ591" s="17">
        <v>0.28875028596992702</v>
      </c>
      <c r="BK591" s="17">
        <v>0.214980790846759</v>
      </c>
      <c r="BL591" s="17">
        <v>0.10638333816934099</v>
      </c>
    </row>
    <row r="592" spans="2:64" x14ac:dyDescent="0.25">
      <c r="B592" t="s">
        <v>335</v>
      </c>
      <c r="C592" s="17">
        <v>0.50955263711204302</v>
      </c>
      <c r="D592" s="17">
        <v>0.60078252387822295</v>
      </c>
      <c r="E592" s="17">
        <v>0.45701881491888202</v>
      </c>
      <c r="F592" s="17">
        <v>0.46226283750055203</v>
      </c>
      <c r="G592" s="17">
        <v>0.37596364191445197</v>
      </c>
      <c r="H592" s="17">
        <v>0.63531676610844001</v>
      </c>
      <c r="I592" s="17">
        <v>0.58696929749635496</v>
      </c>
      <c r="J592" s="17">
        <v>0.42106433914858599</v>
      </c>
      <c r="K592" s="17">
        <v>0.46632998341134801</v>
      </c>
      <c r="L592" s="17">
        <v>0.32775286285361799</v>
      </c>
      <c r="M592" s="17">
        <v>0.411332967493443</v>
      </c>
      <c r="N592" s="17">
        <v>0.56267803958692297</v>
      </c>
      <c r="O592" s="17">
        <v>0.49522942141978699</v>
      </c>
      <c r="P592" s="17">
        <v>0.35196951786603697</v>
      </c>
      <c r="Q592" s="17"/>
      <c r="R592" s="17">
        <v>0.26389735861519897</v>
      </c>
      <c r="S592" s="17">
        <v>0.45350975390148701</v>
      </c>
      <c r="T592" s="17">
        <v>0.55515839943213097</v>
      </c>
      <c r="U592" s="17">
        <v>0.64502001244423601</v>
      </c>
      <c r="V592" s="17"/>
      <c r="W592" s="17">
        <v>0.27170287107937802</v>
      </c>
      <c r="X592" s="17">
        <v>0.37561179488885799</v>
      </c>
      <c r="Y592" s="17">
        <v>0.45499393570645202</v>
      </c>
      <c r="Z592" s="17">
        <v>0.48953860153129602</v>
      </c>
      <c r="AA592" s="17">
        <v>0.52037519101845897</v>
      </c>
      <c r="AB592" s="17">
        <v>0.53119030892689001</v>
      </c>
      <c r="AC592" s="17">
        <v>0.63599044222397905</v>
      </c>
      <c r="AD592" s="17">
        <v>0.61745135147338104</v>
      </c>
      <c r="AE592" s="17">
        <v>0.62076739742278197</v>
      </c>
      <c r="AF592" s="17">
        <v>0.71058388340390299</v>
      </c>
      <c r="AG592" s="17"/>
      <c r="AH592" s="17">
        <v>0.33272001981557497</v>
      </c>
      <c r="AI592" s="17">
        <v>0.64027951198264199</v>
      </c>
      <c r="AJ592" s="17">
        <v>0.51248847395137798</v>
      </c>
      <c r="AK592" s="17">
        <v>0.36946158488047698</v>
      </c>
      <c r="AL592" s="17">
        <v>0.67087006050444797</v>
      </c>
      <c r="AM592" s="17">
        <v>0.68047846660119204</v>
      </c>
      <c r="AN592" s="17">
        <v>0.57564246116218798</v>
      </c>
      <c r="AO592" s="17"/>
      <c r="AP592" s="17">
        <v>0.67541053303712295</v>
      </c>
      <c r="AQ592" s="17">
        <v>0.240459878629563</v>
      </c>
      <c r="AR592" s="17"/>
      <c r="AS592" s="17">
        <v>0.68043207779926795</v>
      </c>
      <c r="AT592" s="17">
        <v>0.74565538113311403</v>
      </c>
      <c r="AU592" s="17">
        <v>0.65548999371453698</v>
      </c>
      <c r="AV592" s="17"/>
      <c r="AW592" s="17">
        <v>0.76200499361833895</v>
      </c>
      <c r="AX592" s="17">
        <v>0.47063030333526601</v>
      </c>
      <c r="AY592" s="17"/>
      <c r="AZ592" s="17">
        <v>0.431937230316216</v>
      </c>
      <c r="BA592" s="17">
        <v>0.54855204478202602</v>
      </c>
      <c r="BB592" s="17"/>
      <c r="BC592" s="17">
        <v>0.38808835388471902</v>
      </c>
      <c r="BD592" s="17">
        <v>0.64502001244423601</v>
      </c>
      <c r="BE592" s="17"/>
      <c r="BF592" s="17">
        <v>0.675613820544814</v>
      </c>
      <c r="BG592" s="17">
        <v>0.42477993986885798</v>
      </c>
      <c r="BH592" s="17"/>
      <c r="BI592" s="17">
        <v>0.168333648574051</v>
      </c>
      <c r="BJ592" s="17">
        <v>0.40405970337744102</v>
      </c>
      <c r="BK592" s="17">
        <v>0.69600277456550896</v>
      </c>
      <c r="BL592" s="17">
        <v>0.86733642530732502</v>
      </c>
    </row>
    <row r="593" spans="2:64" x14ac:dyDescent="0.25">
      <c r="B593" t="s">
        <v>336</v>
      </c>
      <c r="C593" s="17">
        <v>0.19939470326136999</v>
      </c>
      <c r="D593" s="17">
        <v>0.119808237473444</v>
      </c>
      <c r="E593" s="17">
        <v>0.28130538186680298</v>
      </c>
      <c r="F593" s="17">
        <v>0.25078495418559799</v>
      </c>
      <c r="G593" s="17">
        <v>0.26240002421179198</v>
      </c>
      <c r="H593" s="17">
        <v>0.16289978868368299</v>
      </c>
      <c r="I593" s="17">
        <v>0.203098730858563</v>
      </c>
      <c r="J593" s="17">
        <v>0.166191279359232</v>
      </c>
      <c r="K593" s="17">
        <v>0.21240132952183899</v>
      </c>
      <c r="L593" s="17">
        <v>0.31457964930218002</v>
      </c>
      <c r="M593" s="17">
        <v>0.26866637636143498</v>
      </c>
      <c r="N593" s="17">
        <v>0.16129931679267101</v>
      </c>
      <c r="O593" s="17">
        <v>0.235467162850937</v>
      </c>
      <c r="P593" s="17">
        <v>0</v>
      </c>
      <c r="Q593" s="17"/>
      <c r="R593" s="17">
        <v>0.44127534804440999</v>
      </c>
      <c r="S593" s="17">
        <v>0.210286484116919</v>
      </c>
      <c r="T593" s="17">
        <v>0.187380595288581</v>
      </c>
      <c r="U593" s="17">
        <v>7.1279998257434293E-2</v>
      </c>
      <c r="V593" s="17"/>
      <c r="W593" s="17">
        <v>0.43404390135424697</v>
      </c>
      <c r="X593" s="17">
        <v>0.33695640020663598</v>
      </c>
      <c r="Y593" s="17">
        <v>0.240077165755816</v>
      </c>
      <c r="Z593" s="17">
        <v>0.182161689166426</v>
      </c>
      <c r="AA593" s="17">
        <v>0.19015922263832699</v>
      </c>
      <c r="AB593" s="17">
        <v>0.216910009974564</v>
      </c>
      <c r="AC593" s="17">
        <v>0.107122405642681</v>
      </c>
      <c r="AD593" s="17">
        <v>0.13190447079694401</v>
      </c>
      <c r="AE593" s="17">
        <v>6.3565359554673198E-2</v>
      </c>
      <c r="AF593" s="17">
        <v>5.06173318810322E-2</v>
      </c>
      <c r="AG593" s="17"/>
      <c r="AH593" s="17">
        <v>0.30275341160878</v>
      </c>
      <c r="AI593" s="17">
        <v>0.163382159808863</v>
      </c>
      <c r="AJ593" s="17">
        <v>0.15064450372232699</v>
      </c>
      <c r="AK593" s="17">
        <v>0.29327621192166697</v>
      </c>
      <c r="AL593" s="17">
        <v>0.142097527121615</v>
      </c>
      <c r="AM593" s="17">
        <v>9.0377171647604504E-2</v>
      </c>
      <c r="AN593" s="17">
        <v>0.12675503365091401</v>
      </c>
      <c r="AO593" s="17"/>
      <c r="AP593" s="17">
        <v>9.2368851395579293E-2</v>
      </c>
      <c r="AQ593" s="17">
        <v>0.373036612480525</v>
      </c>
      <c r="AR593" s="17"/>
      <c r="AS593" s="17">
        <v>6.2306783052499898E-2</v>
      </c>
      <c r="AT593" s="17">
        <v>3.4665180642088199E-2</v>
      </c>
      <c r="AU593" s="17">
        <v>0.13141851530731299</v>
      </c>
      <c r="AV593" s="17"/>
      <c r="AW593" s="17">
        <v>3.6692131091030297E-2</v>
      </c>
      <c r="AX593" s="17">
        <v>0.22447968922859801</v>
      </c>
      <c r="AY593" s="17"/>
      <c r="AZ593" s="17">
        <v>0.26814986316518702</v>
      </c>
      <c r="BA593" s="17">
        <v>0.16484730318708499</v>
      </c>
      <c r="BB593" s="17"/>
      <c r="BC593" s="17">
        <v>0.31426635243906698</v>
      </c>
      <c r="BD593" s="17">
        <v>7.1279998257434293E-2</v>
      </c>
      <c r="BE593" s="17"/>
      <c r="BF593" s="17">
        <v>8.9024881655815E-2</v>
      </c>
      <c r="BG593" s="17">
        <v>0.255737475716318</v>
      </c>
      <c r="BH593" s="17"/>
      <c r="BI593" s="17">
        <v>0.47671868144932</v>
      </c>
      <c r="BJ593" s="17">
        <v>0.21176558627817099</v>
      </c>
      <c r="BK593" s="17">
        <v>6.7372381071074003E-2</v>
      </c>
      <c r="BL593" s="17">
        <v>1.9984168730891001E-2</v>
      </c>
    </row>
    <row r="594" spans="2:64" x14ac:dyDescent="0.25">
      <c r="B594" t="s">
        <v>80</v>
      </c>
      <c r="C594" s="17">
        <v>6.2203114599071498E-2</v>
      </c>
      <c r="D594" s="17">
        <v>5.7541039000444799E-2</v>
      </c>
      <c r="E594" s="17">
        <v>9.5299650069143801E-2</v>
      </c>
      <c r="F594" s="17">
        <v>0.132109334415147</v>
      </c>
      <c r="G594" s="17">
        <v>6.1958726898302799E-2</v>
      </c>
      <c r="H594" s="17">
        <v>3.1906185412905803E-2</v>
      </c>
      <c r="I594" s="17">
        <v>3.5203570475596302E-2</v>
      </c>
      <c r="J594" s="17">
        <v>9.3821190598096696E-2</v>
      </c>
      <c r="K594" s="17">
        <v>4.1101382055430999E-2</v>
      </c>
      <c r="L594" s="17">
        <v>7.5000341330678594E-2</v>
      </c>
      <c r="M594" s="17">
        <v>7.3547553437561697E-2</v>
      </c>
      <c r="N594" s="17">
        <v>5.4330162894729597E-2</v>
      </c>
      <c r="O594" s="17">
        <v>5.0564251564997303E-2</v>
      </c>
      <c r="P594" s="17">
        <v>0.35196951786603697</v>
      </c>
      <c r="Q594" s="17"/>
      <c r="R594" s="17">
        <v>3.2537125354208503E-2</v>
      </c>
      <c r="S594" s="17">
        <v>5.9089377741001703E-2</v>
      </c>
      <c r="T594" s="17">
        <v>5.5589199499907198E-2</v>
      </c>
      <c r="U594" s="17">
        <v>8.06520807664758E-2</v>
      </c>
      <c r="V594" s="17"/>
      <c r="W594" s="17">
        <v>4.5838081058093998E-2</v>
      </c>
      <c r="X594" s="17">
        <v>5.0654327272258201E-2</v>
      </c>
      <c r="Y594" s="17">
        <v>2.2654892673502101E-2</v>
      </c>
      <c r="Z594" s="17">
        <v>2.6260040689511901E-2</v>
      </c>
      <c r="AA594" s="17">
        <v>6.2207316134378597E-2</v>
      </c>
      <c r="AB594" s="17">
        <v>1.2347127209131E-2</v>
      </c>
      <c r="AC594" s="17">
        <v>2.8871757487404202E-2</v>
      </c>
      <c r="AD594" s="17">
        <v>4.10321811894633E-2</v>
      </c>
      <c r="AE594" s="17">
        <v>7.4928861546666101E-2</v>
      </c>
      <c r="AF594" s="17">
        <v>6.0695364033095001E-2</v>
      </c>
      <c r="AG594" s="17"/>
      <c r="AH594" s="17">
        <v>7.1606656090041299E-2</v>
      </c>
      <c r="AI594" s="17">
        <v>0</v>
      </c>
      <c r="AJ594" s="17">
        <v>4.4934792554048399E-2</v>
      </c>
      <c r="AK594" s="17">
        <v>7.3381905843479006E-2</v>
      </c>
      <c r="AL594" s="17">
        <v>2.9223302249570302E-2</v>
      </c>
      <c r="AM594" s="17">
        <v>2.3174595189667101E-2</v>
      </c>
      <c r="AN594" s="17">
        <v>7.1640755023278602E-2</v>
      </c>
      <c r="AO594" s="17"/>
      <c r="AP594" s="17">
        <v>4.0643051966660501E-2</v>
      </c>
      <c r="AQ594" s="17">
        <v>9.7182798227948605E-2</v>
      </c>
      <c r="AR594" s="17"/>
      <c r="AS594" s="17">
        <v>4.9149749439138503E-2</v>
      </c>
      <c r="AT594" s="17">
        <v>1.2885972904815E-2</v>
      </c>
      <c r="AU594" s="17">
        <v>2.7079987107455399E-2</v>
      </c>
      <c r="AV594" s="17"/>
      <c r="AW594" s="17">
        <v>1.19802385221702E-2</v>
      </c>
      <c r="AX594" s="17">
        <v>6.9946324339504706E-2</v>
      </c>
      <c r="AY594" s="17"/>
      <c r="AZ594" s="17">
        <v>7.0656233658846504E-2</v>
      </c>
      <c r="BA594" s="17">
        <v>5.79556764949039E-2</v>
      </c>
      <c r="BB594" s="17"/>
      <c r="BC594" s="17">
        <v>4.56611948467045E-2</v>
      </c>
      <c r="BD594" s="17">
        <v>8.06520807664758E-2</v>
      </c>
      <c r="BE594" s="17"/>
      <c r="BF594" s="17">
        <v>4.9038784032372003E-2</v>
      </c>
      <c r="BG594" s="17">
        <v>6.8923383517254994E-2</v>
      </c>
      <c r="BH594" s="17"/>
      <c r="BI594" s="17">
        <v>0.1108001384719</v>
      </c>
      <c r="BJ594" s="17">
        <v>9.5424424374460706E-2</v>
      </c>
      <c r="BK594" s="17">
        <v>2.16440535166584E-2</v>
      </c>
      <c r="BL594" s="17">
        <v>6.2960677924425402E-3</v>
      </c>
    </row>
    <row r="595" spans="2:64" x14ac:dyDescent="0.25">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c r="AV595" s="17"/>
      <c r="AW595" s="17"/>
      <c r="AX595" s="17"/>
      <c r="AY595" s="17"/>
      <c r="AZ595" s="17"/>
      <c r="BA595" s="17"/>
      <c r="BB595" s="17"/>
      <c r="BC595" s="17"/>
      <c r="BD595" s="17"/>
      <c r="BE595" s="17"/>
      <c r="BF595" s="17"/>
      <c r="BG595" s="17"/>
      <c r="BH595" s="17"/>
      <c r="BI595" s="17"/>
      <c r="BJ595" s="17"/>
      <c r="BK595" s="17"/>
      <c r="BL595" s="17"/>
    </row>
    <row r="596" spans="2:64" x14ac:dyDescent="0.25">
      <c r="B596" s="6" t="s">
        <v>344</v>
      </c>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c r="BA596" s="17"/>
      <c r="BB596" s="17"/>
      <c r="BC596" s="17"/>
      <c r="BD596" s="17"/>
      <c r="BE596" s="17"/>
      <c r="BF596" s="17"/>
      <c r="BG596" s="17"/>
      <c r="BH596" s="17"/>
      <c r="BI596" s="17"/>
      <c r="BJ596" s="17"/>
      <c r="BK596" s="17"/>
      <c r="BL596" s="17"/>
    </row>
    <row r="597" spans="2:64" x14ac:dyDescent="0.25">
      <c r="B597" s="24" t="s">
        <v>82</v>
      </c>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c r="BA597" s="17"/>
      <c r="BB597" s="17"/>
      <c r="BC597" s="17"/>
      <c r="BD597" s="17"/>
      <c r="BE597" s="17"/>
      <c r="BF597" s="17"/>
      <c r="BG597" s="17"/>
      <c r="BH597" s="17"/>
      <c r="BI597" s="17"/>
      <c r="BJ597" s="17"/>
      <c r="BK597" s="17"/>
      <c r="BL597" s="17"/>
    </row>
    <row r="598" spans="2:64" x14ac:dyDescent="0.25">
      <c r="B598" t="s">
        <v>334</v>
      </c>
      <c r="C598" s="17">
        <v>0.23401972013033001</v>
      </c>
      <c r="D598" s="17">
        <v>0.224771699377603</v>
      </c>
      <c r="E598" s="17">
        <v>0.38343821756683999</v>
      </c>
      <c r="F598" s="17">
        <v>0.17011113131289099</v>
      </c>
      <c r="G598" s="17">
        <v>0.18776549688378699</v>
      </c>
      <c r="H598" s="17">
        <v>0.22530044606230501</v>
      </c>
      <c r="I598" s="17">
        <v>0.19513200662598801</v>
      </c>
      <c r="J598" s="17">
        <v>0.219024990917528</v>
      </c>
      <c r="K598" s="17">
        <v>0.33494134354388899</v>
      </c>
      <c r="L598" s="17">
        <v>0.24785723913640001</v>
      </c>
      <c r="M598" s="17">
        <v>0.208035141462831</v>
      </c>
      <c r="N598" s="17">
        <v>0.254401998805592</v>
      </c>
      <c r="O598" s="17">
        <v>0.23819880744220001</v>
      </c>
      <c r="P598" s="17">
        <v>0</v>
      </c>
      <c r="Q598" s="17"/>
      <c r="R598" s="17">
        <v>0.22351445800771699</v>
      </c>
      <c r="S598" s="17">
        <v>0.229630965839942</v>
      </c>
      <c r="T598" s="17">
        <v>0.24236793804613799</v>
      </c>
      <c r="U598" s="17">
        <v>0.23873013980188099</v>
      </c>
      <c r="V598" s="17"/>
      <c r="W598" s="17">
        <v>0.21338025552177101</v>
      </c>
      <c r="X598" s="17">
        <v>0.23898271012796199</v>
      </c>
      <c r="Y598" s="17">
        <v>0.28560413917141497</v>
      </c>
      <c r="Z598" s="17">
        <v>0.30285802944863</v>
      </c>
      <c r="AA598" s="17">
        <v>0.26152566598702898</v>
      </c>
      <c r="AB598" s="17">
        <v>0.13012413187024599</v>
      </c>
      <c r="AC598" s="17">
        <v>0.226188810393365</v>
      </c>
      <c r="AD598" s="17">
        <v>0.28572295321674501</v>
      </c>
      <c r="AE598" s="17">
        <v>0.22017725257139401</v>
      </c>
      <c r="AF598" s="17">
        <v>0.22901518153466399</v>
      </c>
      <c r="AG598" s="17"/>
      <c r="AH598" s="17">
        <v>0.24707961790786201</v>
      </c>
      <c r="AI598" s="17">
        <v>0.29654084900333999</v>
      </c>
      <c r="AJ598" s="17">
        <v>0.26133146662044698</v>
      </c>
      <c r="AK598" s="17">
        <v>0.247044875762572</v>
      </c>
      <c r="AL598" s="17">
        <v>0.22655771471258901</v>
      </c>
      <c r="AM598" s="17">
        <v>0.22046489629116101</v>
      </c>
      <c r="AN598" s="17">
        <v>0.22822236512928501</v>
      </c>
      <c r="AO598" s="17"/>
      <c r="AP598" s="17">
        <v>0.21849040851888299</v>
      </c>
      <c r="AQ598" s="17">
        <v>0.25921493483838298</v>
      </c>
      <c r="AR598" s="17"/>
      <c r="AS598" s="17">
        <v>0.27181994122630798</v>
      </c>
      <c r="AT598" s="17">
        <v>0.182693138724041</v>
      </c>
      <c r="AU598" s="17">
        <v>0.21656702357277099</v>
      </c>
      <c r="AV598" s="17"/>
      <c r="AW598" s="17">
        <v>0.23660331852955699</v>
      </c>
      <c r="AX598" s="17">
        <v>0.23362138881494199</v>
      </c>
      <c r="AY598" s="17"/>
      <c r="AZ598" s="17">
        <v>0.21099952504513</v>
      </c>
      <c r="BA598" s="17">
        <v>0.245586675839676</v>
      </c>
      <c r="BB598" s="17"/>
      <c r="BC598" s="17">
        <v>0.229796210612249</v>
      </c>
      <c r="BD598" s="17">
        <v>0.23873013980188099</v>
      </c>
      <c r="BE598" s="17"/>
      <c r="BF598" s="17">
        <v>0.23935466830240901</v>
      </c>
      <c r="BG598" s="17">
        <v>0.23129627846352499</v>
      </c>
      <c r="BH598" s="17"/>
      <c r="BI598" s="17">
        <v>0.22730831041303801</v>
      </c>
      <c r="BJ598" s="17">
        <v>0.23499012768201399</v>
      </c>
      <c r="BK598" s="17">
        <v>0.25947539210583498</v>
      </c>
      <c r="BL598" s="17">
        <v>0.18455108288444899</v>
      </c>
    </row>
    <row r="599" spans="2:64" x14ac:dyDescent="0.25">
      <c r="B599" t="s">
        <v>335</v>
      </c>
      <c r="C599" s="17">
        <v>0.38161164482276499</v>
      </c>
      <c r="D599" s="17">
        <v>0.51739826367370301</v>
      </c>
      <c r="E599" s="17">
        <v>0.16770461406274201</v>
      </c>
      <c r="F599" s="17">
        <v>0.37245678193251702</v>
      </c>
      <c r="G599" s="17">
        <v>0.293812035807822</v>
      </c>
      <c r="H599" s="17">
        <v>0.39299299333446303</v>
      </c>
      <c r="I599" s="17">
        <v>0.55379728049704302</v>
      </c>
      <c r="J599" s="17">
        <v>0.30328242348822099</v>
      </c>
      <c r="K599" s="17">
        <v>0.27103313801968898</v>
      </c>
      <c r="L599" s="17">
        <v>0.222837896532355</v>
      </c>
      <c r="M599" s="17">
        <v>0.29318128202612798</v>
      </c>
      <c r="N599" s="17">
        <v>0.364212084765625</v>
      </c>
      <c r="O599" s="17">
        <v>0.37092351386373201</v>
      </c>
      <c r="P599" s="17">
        <v>0.35196951786603697</v>
      </c>
      <c r="Q599" s="17"/>
      <c r="R599" s="17">
        <v>0.20261662102567299</v>
      </c>
      <c r="S599" s="17">
        <v>0.384402304259443</v>
      </c>
      <c r="T599" s="17">
        <v>0.399471674729029</v>
      </c>
      <c r="U599" s="17">
        <v>0.47055777484198003</v>
      </c>
      <c r="V599" s="17"/>
      <c r="W599" s="17">
        <v>0.23481778435113099</v>
      </c>
      <c r="X599" s="17">
        <v>0.285720487006555</v>
      </c>
      <c r="Y599" s="17">
        <v>0.26402537215203398</v>
      </c>
      <c r="Z599" s="17">
        <v>0.39804562581395098</v>
      </c>
      <c r="AA599" s="17">
        <v>0.337986472954654</v>
      </c>
      <c r="AB599" s="17">
        <v>0.49903076758909998</v>
      </c>
      <c r="AC599" s="17">
        <v>0.55375825672525802</v>
      </c>
      <c r="AD599" s="17">
        <v>0.40758184746619303</v>
      </c>
      <c r="AE599" s="17">
        <v>0.47546144338451701</v>
      </c>
      <c r="AF599" s="17">
        <v>0.51065094596947203</v>
      </c>
      <c r="AG599" s="17"/>
      <c r="AH599" s="17">
        <v>0.23420284724854201</v>
      </c>
      <c r="AI599" s="17">
        <v>0.36332895206225702</v>
      </c>
      <c r="AJ599" s="17">
        <v>0.38079343750609601</v>
      </c>
      <c r="AK599" s="17">
        <v>0.30447542746707601</v>
      </c>
      <c r="AL599" s="17">
        <v>0.42939773738214099</v>
      </c>
      <c r="AM599" s="17">
        <v>0.54750844546996602</v>
      </c>
      <c r="AN599" s="17">
        <v>0.46290861625819701</v>
      </c>
      <c r="AO599" s="17"/>
      <c r="AP599" s="17">
        <v>0.52088156187199297</v>
      </c>
      <c r="AQ599" s="17">
        <v>0.155656010070642</v>
      </c>
      <c r="AR599" s="17"/>
      <c r="AS599" s="17">
        <v>0.47446756372298499</v>
      </c>
      <c r="AT599" s="17">
        <v>0.62511827653955998</v>
      </c>
      <c r="AU599" s="17">
        <v>0.51931863501828401</v>
      </c>
      <c r="AV599" s="17"/>
      <c r="AW599" s="17">
        <v>0.61812797987825296</v>
      </c>
      <c r="AX599" s="17">
        <v>0.34514627819244698</v>
      </c>
      <c r="AY599" s="17"/>
      <c r="AZ599" s="17">
        <v>0.37086366260412701</v>
      </c>
      <c r="BA599" s="17">
        <v>0.38701218264738801</v>
      </c>
      <c r="BB599" s="17"/>
      <c r="BC599" s="17">
        <v>0.30185976432655398</v>
      </c>
      <c r="BD599" s="17">
        <v>0.47055777484198003</v>
      </c>
      <c r="BE599" s="17"/>
      <c r="BF599" s="17">
        <v>0.495693037370808</v>
      </c>
      <c r="BG599" s="17">
        <v>0.32337414975233197</v>
      </c>
      <c r="BH599" s="17"/>
      <c r="BI599" s="17">
        <v>0.109493960561466</v>
      </c>
      <c r="BJ599" s="17">
        <v>0.28558001974770503</v>
      </c>
      <c r="BK599" s="17">
        <v>0.51967887145229097</v>
      </c>
      <c r="BL599" s="17">
        <v>0.713416972107765</v>
      </c>
    </row>
    <row r="600" spans="2:64" x14ac:dyDescent="0.25">
      <c r="B600" t="s">
        <v>336</v>
      </c>
      <c r="C600" s="17">
        <v>0.28445085300560702</v>
      </c>
      <c r="D600" s="17">
        <v>0.17461319219849999</v>
      </c>
      <c r="E600" s="17">
        <v>0.29379611977014503</v>
      </c>
      <c r="F600" s="17">
        <v>0.30325501994360898</v>
      </c>
      <c r="G600" s="17">
        <v>0.39450501351178602</v>
      </c>
      <c r="H600" s="17">
        <v>0.26168672941149601</v>
      </c>
      <c r="I600" s="17">
        <v>0.193054155653235</v>
      </c>
      <c r="J600" s="17">
        <v>0.36478484683094198</v>
      </c>
      <c r="K600" s="17">
        <v>0.30827675010977801</v>
      </c>
      <c r="L600" s="17">
        <v>0.40891297021208201</v>
      </c>
      <c r="M600" s="17">
        <v>0.36329911475558602</v>
      </c>
      <c r="N600" s="17">
        <v>0.31934861900036599</v>
      </c>
      <c r="O600" s="17">
        <v>0.29973151270495102</v>
      </c>
      <c r="P600" s="17">
        <v>0</v>
      </c>
      <c r="Q600" s="17"/>
      <c r="R600" s="17">
        <v>0.53258818777533301</v>
      </c>
      <c r="S600" s="17">
        <v>0.28616750271026198</v>
      </c>
      <c r="T600" s="17">
        <v>0.28317660959843699</v>
      </c>
      <c r="U600" s="17">
        <v>0.153066932945224</v>
      </c>
      <c r="V600" s="17"/>
      <c r="W600" s="17">
        <v>0.51267795491981205</v>
      </c>
      <c r="X600" s="17">
        <v>0.42293497959856302</v>
      </c>
      <c r="Y600" s="17">
        <v>0.36278467491469502</v>
      </c>
      <c r="Z600" s="17">
        <v>0.23262293573867099</v>
      </c>
      <c r="AA600" s="17">
        <v>0.25839798708029499</v>
      </c>
      <c r="AB600" s="17">
        <v>0.31268612142809898</v>
      </c>
      <c r="AC600" s="17">
        <v>0.16662822950950701</v>
      </c>
      <c r="AD600" s="17">
        <v>0.25572507765295799</v>
      </c>
      <c r="AE600" s="17">
        <v>0.159474471239028</v>
      </c>
      <c r="AF600" s="17">
        <v>0.13768492712449601</v>
      </c>
      <c r="AG600" s="17"/>
      <c r="AH600" s="17">
        <v>0.43173280744381398</v>
      </c>
      <c r="AI600" s="17">
        <v>0.30465016010839502</v>
      </c>
      <c r="AJ600" s="17">
        <v>0.25551987480002197</v>
      </c>
      <c r="AK600" s="17">
        <v>0.35743862226253198</v>
      </c>
      <c r="AL600" s="17">
        <v>0.24902674033598099</v>
      </c>
      <c r="AM600" s="17">
        <v>0.17160904505697699</v>
      </c>
      <c r="AN600" s="17">
        <v>0.18466575362847301</v>
      </c>
      <c r="AO600" s="17"/>
      <c r="AP600" s="17">
        <v>0.184550790729618</v>
      </c>
      <c r="AQ600" s="17">
        <v>0.44653167032503599</v>
      </c>
      <c r="AR600" s="17"/>
      <c r="AS600" s="17">
        <v>0.147594218722716</v>
      </c>
      <c r="AT600" s="17">
        <v>0.14604102809039199</v>
      </c>
      <c r="AU600" s="17">
        <v>0.216457614018712</v>
      </c>
      <c r="AV600" s="17"/>
      <c r="AW600" s="17">
        <v>0.106112832927311</v>
      </c>
      <c r="AX600" s="17">
        <v>0.311946464607886</v>
      </c>
      <c r="AY600" s="17"/>
      <c r="AZ600" s="17">
        <v>0.32665351490490002</v>
      </c>
      <c r="BA600" s="17">
        <v>0.263245284625369</v>
      </c>
      <c r="BB600" s="17"/>
      <c r="BC600" s="17">
        <v>0.40225378259361499</v>
      </c>
      <c r="BD600" s="17">
        <v>0.153066932945224</v>
      </c>
      <c r="BE600" s="17"/>
      <c r="BF600" s="17">
        <v>0.18543034565091299</v>
      </c>
      <c r="BG600" s="17">
        <v>0.33499990557359899</v>
      </c>
      <c r="BH600" s="17"/>
      <c r="BI600" s="17">
        <v>0.51463407569864505</v>
      </c>
      <c r="BJ600" s="17">
        <v>0.34563613836532098</v>
      </c>
      <c r="BK600" s="17">
        <v>0.156317764680236</v>
      </c>
      <c r="BL600" s="17">
        <v>7.0466593773120298E-2</v>
      </c>
    </row>
    <row r="601" spans="2:64" x14ac:dyDescent="0.25">
      <c r="B601" t="s">
        <v>80</v>
      </c>
      <c r="C601" s="17">
        <v>9.99177820412981E-2</v>
      </c>
      <c r="D601" s="17">
        <v>8.3216844750193295E-2</v>
      </c>
      <c r="E601" s="17">
        <v>0.155061048600274</v>
      </c>
      <c r="F601" s="17">
        <v>0.154177066810983</v>
      </c>
      <c r="G601" s="17">
        <v>0.123917453796606</v>
      </c>
      <c r="H601" s="17">
        <v>0.120019831191736</v>
      </c>
      <c r="I601" s="17">
        <v>5.8016557223734E-2</v>
      </c>
      <c r="J601" s="17">
        <v>0.11290773876331001</v>
      </c>
      <c r="K601" s="17">
        <v>8.5748768326644395E-2</v>
      </c>
      <c r="L601" s="17">
        <v>0.120391894119163</v>
      </c>
      <c r="M601" s="17">
        <v>0.135484461755455</v>
      </c>
      <c r="N601" s="17">
        <v>6.2037297428416703E-2</v>
      </c>
      <c r="O601" s="17">
        <v>9.1146165989118205E-2</v>
      </c>
      <c r="P601" s="17">
        <v>0.64803048213396297</v>
      </c>
      <c r="Q601" s="17"/>
      <c r="R601" s="17">
        <v>4.1280733191276398E-2</v>
      </c>
      <c r="S601" s="17">
        <v>9.9799227190353404E-2</v>
      </c>
      <c r="T601" s="17">
        <v>7.4983777626396006E-2</v>
      </c>
      <c r="U601" s="17">
        <v>0.13764515241091399</v>
      </c>
      <c r="V601" s="17"/>
      <c r="W601" s="17">
        <v>3.9124005207286303E-2</v>
      </c>
      <c r="X601" s="17">
        <v>5.2361823266919398E-2</v>
      </c>
      <c r="Y601" s="17">
        <v>8.7585813761855202E-2</v>
      </c>
      <c r="Z601" s="17">
        <v>6.6473408998748595E-2</v>
      </c>
      <c r="AA601" s="17">
        <v>0.142089873978022</v>
      </c>
      <c r="AB601" s="17">
        <v>5.8158979112554798E-2</v>
      </c>
      <c r="AC601" s="17">
        <v>5.3424703371868998E-2</v>
      </c>
      <c r="AD601" s="17">
        <v>5.0970121664104397E-2</v>
      </c>
      <c r="AE601" s="17">
        <v>0.14488683280506101</v>
      </c>
      <c r="AF601" s="17">
        <v>0.122648945371367</v>
      </c>
      <c r="AG601" s="17"/>
      <c r="AH601" s="17">
        <v>8.69847273997814E-2</v>
      </c>
      <c r="AI601" s="17">
        <v>3.5480038826007303E-2</v>
      </c>
      <c r="AJ601" s="17">
        <v>0.102355221073436</v>
      </c>
      <c r="AK601" s="17">
        <v>9.1041074507819897E-2</v>
      </c>
      <c r="AL601" s="17">
        <v>9.5017807569288598E-2</v>
      </c>
      <c r="AM601" s="17">
        <v>6.0417613181896597E-2</v>
      </c>
      <c r="AN601" s="17">
        <v>0.12420326498404501</v>
      </c>
      <c r="AO601" s="17"/>
      <c r="AP601" s="17">
        <v>7.6077238879507306E-2</v>
      </c>
      <c r="AQ601" s="17">
        <v>0.138597384765939</v>
      </c>
      <c r="AR601" s="17"/>
      <c r="AS601" s="17">
        <v>0.10611827632799101</v>
      </c>
      <c r="AT601" s="17">
        <v>4.6147556646006699E-2</v>
      </c>
      <c r="AU601" s="17">
        <v>4.7656727390233598E-2</v>
      </c>
      <c r="AV601" s="17"/>
      <c r="AW601" s="17">
        <v>3.9155868664878697E-2</v>
      </c>
      <c r="AX601" s="17">
        <v>0.109285868384725</v>
      </c>
      <c r="AY601" s="17"/>
      <c r="AZ601" s="17">
        <v>9.1483297445843395E-2</v>
      </c>
      <c r="BA601" s="17">
        <v>0.104155856887567</v>
      </c>
      <c r="BB601" s="17"/>
      <c r="BC601" s="17">
        <v>6.6090242467582105E-2</v>
      </c>
      <c r="BD601" s="17">
        <v>0.13764515241091399</v>
      </c>
      <c r="BE601" s="17"/>
      <c r="BF601" s="17">
        <v>7.9521948675869494E-2</v>
      </c>
      <c r="BG601" s="17">
        <v>0.11032966621054401</v>
      </c>
      <c r="BH601" s="17"/>
      <c r="BI601" s="17">
        <v>0.14856365332685101</v>
      </c>
      <c r="BJ601" s="17">
        <v>0.13379371420496</v>
      </c>
      <c r="BK601" s="17">
        <v>6.4527971761638103E-2</v>
      </c>
      <c r="BL601" s="17">
        <v>3.15653512346665E-2</v>
      </c>
    </row>
    <row r="602" spans="2:64" x14ac:dyDescent="0.25">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c r="AV602" s="17"/>
      <c r="AW602" s="17"/>
      <c r="AX602" s="17"/>
      <c r="AY602" s="17"/>
      <c r="AZ602" s="17"/>
      <c r="BA602" s="17"/>
      <c r="BB602" s="17"/>
      <c r="BC602" s="17"/>
      <c r="BD602" s="17"/>
      <c r="BE602" s="17"/>
      <c r="BF602" s="17"/>
      <c r="BG602" s="17"/>
      <c r="BH602" s="17"/>
      <c r="BI602" s="17"/>
      <c r="BJ602" s="17"/>
      <c r="BK602" s="17"/>
      <c r="BL602" s="17"/>
    </row>
    <row r="603" spans="2:64" x14ac:dyDescent="0.25">
      <c r="B603" s="6" t="s">
        <v>345</v>
      </c>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c r="AU603" s="17"/>
      <c r="AV603" s="17"/>
      <c r="AW603" s="17"/>
      <c r="AX603" s="17"/>
      <c r="AY603" s="17"/>
      <c r="AZ603" s="17"/>
      <c r="BA603" s="17"/>
      <c r="BB603" s="17"/>
      <c r="BC603" s="17"/>
      <c r="BD603" s="17"/>
      <c r="BE603" s="17"/>
      <c r="BF603" s="17"/>
      <c r="BG603" s="17"/>
      <c r="BH603" s="17"/>
      <c r="BI603" s="17"/>
      <c r="BJ603" s="17"/>
      <c r="BK603" s="17"/>
      <c r="BL603" s="17"/>
    </row>
    <row r="604" spans="2:64" x14ac:dyDescent="0.25">
      <c r="B604" s="24" t="s">
        <v>82</v>
      </c>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c r="AN604" s="17"/>
      <c r="AO604" s="17"/>
      <c r="AP604" s="17"/>
      <c r="AQ604" s="17"/>
      <c r="AR604" s="17"/>
      <c r="AS604" s="17"/>
      <c r="AT604" s="17"/>
      <c r="AU604" s="17"/>
      <c r="AV604" s="17"/>
      <c r="AW604" s="17"/>
      <c r="AX604" s="17"/>
      <c r="AY604" s="17"/>
      <c r="AZ604" s="17"/>
      <c r="BA604" s="17"/>
      <c r="BB604" s="17"/>
      <c r="BC604" s="17"/>
      <c r="BD604" s="17"/>
      <c r="BE604" s="17"/>
      <c r="BF604" s="17"/>
      <c r="BG604" s="17"/>
      <c r="BH604" s="17"/>
      <c r="BI604" s="17"/>
      <c r="BJ604" s="17"/>
      <c r="BK604" s="17"/>
      <c r="BL604" s="17"/>
    </row>
    <row r="605" spans="2:64" x14ac:dyDescent="0.25">
      <c r="B605" t="s">
        <v>334</v>
      </c>
      <c r="C605" s="17">
        <v>0.28467113904130298</v>
      </c>
      <c r="D605" s="17">
        <v>0.25041503954694899</v>
      </c>
      <c r="E605" s="17">
        <v>0.36961901874592701</v>
      </c>
      <c r="F605" s="17">
        <v>0.192178863708727</v>
      </c>
      <c r="G605" s="17">
        <v>0.23909618631846799</v>
      </c>
      <c r="H605" s="17">
        <v>0.222617469521844</v>
      </c>
      <c r="I605" s="17">
        <v>0.29994076492560601</v>
      </c>
      <c r="J605" s="17">
        <v>0.273246130723937</v>
      </c>
      <c r="K605" s="17">
        <v>0.38736145776670899</v>
      </c>
      <c r="L605" s="17">
        <v>0.34425708254079501</v>
      </c>
      <c r="M605" s="17">
        <v>0.27570623894312901</v>
      </c>
      <c r="N605" s="17">
        <v>0.29908730707992598</v>
      </c>
      <c r="O605" s="17">
        <v>0.32380645354642401</v>
      </c>
      <c r="P605" s="17">
        <v>0</v>
      </c>
      <c r="Q605" s="17"/>
      <c r="R605" s="17">
        <v>0.31496852150167898</v>
      </c>
      <c r="S605" s="17">
        <v>0.32278046201201099</v>
      </c>
      <c r="T605" s="17">
        <v>0.22111354341477901</v>
      </c>
      <c r="U605" s="17">
        <v>0.27357940193243302</v>
      </c>
      <c r="V605" s="17"/>
      <c r="W605" s="17">
        <v>0.30712625226107398</v>
      </c>
      <c r="X605" s="17">
        <v>0.26603901341139402</v>
      </c>
      <c r="Y605" s="17">
        <v>0.35938063527666497</v>
      </c>
      <c r="Z605" s="17">
        <v>0.33062372680177399</v>
      </c>
      <c r="AA605" s="17">
        <v>0.25141054345894998</v>
      </c>
      <c r="AB605" s="17">
        <v>0.24166485219804401</v>
      </c>
      <c r="AC605" s="17">
        <v>0.31004157773197299</v>
      </c>
      <c r="AD605" s="17">
        <v>0.29871491708119302</v>
      </c>
      <c r="AE605" s="17">
        <v>0.29835055970993302</v>
      </c>
      <c r="AF605" s="17">
        <v>0.25546410524902702</v>
      </c>
      <c r="AG605" s="17"/>
      <c r="AH605" s="17">
        <v>0.36260755816200402</v>
      </c>
      <c r="AI605" s="17">
        <v>0.35910203836457399</v>
      </c>
      <c r="AJ605" s="17">
        <v>0.33445990979655199</v>
      </c>
      <c r="AK605" s="17">
        <v>0.25227022078378097</v>
      </c>
      <c r="AL605" s="17">
        <v>0.22615991810988201</v>
      </c>
      <c r="AM605" s="17">
        <v>0.28177758562477601</v>
      </c>
      <c r="AN605" s="17">
        <v>0.316731812232458</v>
      </c>
      <c r="AO605" s="17"/>
      <c r="AP605" s="17">
        <v>0.25315325158970398</v>
      </c>
      <c r="AQ605" s="17">
        <v>0.33580669233279098</v>
      </c>
      <c r="AR605" s="17"/>
      <c r="AS605" s="17">
        <v>0.27326218660944301</v>
      </c>
      <c r="AT605" s="17">
        <v>0.25171800112092002</v>
      </c>
      <c r="AU605" s="17">
        <v>0.25854033320493103</v>
      </c>
      <c r="AV605" s="17"/>
      <c r="AW605" s="17">
        <v>0.24688471550763499</v>
      </c>
      <c r="AX605" s="17">
        <v>0.29049693448786401</v>
      </c>
      <c r="AY605" s="17"/>
      <c r="AZ605" s="17">
        <v>0.26433730358378499</v>
      </c>
      <c r="BA605" s="17">
        <v>0.29488827982867399</v>
      </c>
      <c r="BB605" s="17"/>
      <c r="BC605" s="17">
        <v>0.29461633724397701</v>
      </c>
      <c r="BD605" s="17">
        <v>0.27357940193243302</v>
      </c>
      <c r="BE605" s="17"/>
      <c r="BF605" s="17">
        <v>0.24220663160033201</v>
      </c>
      <c r="BG605" s="17">
        <v>0.30634887708013703</v>
      </c>
      <c r="BH605" s="17"/>
      <c r="BI605" s="17">
        <v>0.28794460304665298</v>
      </c>
      <c r="BJ605" s="17">
        <v>0.35526157910023998</v>
      </c>
      <c r="BK605" s="17">
        <v>0.27651362694329601</v>
      </c>
      <c r="BL605" s="17">
        <v>0.14724805615018199</v>
      </c>
    </row>
    <row r="606" spans="2:64" x14ac:dyDescent="0.25">
      <c r="B606" t="s">
        <v>335</v>
      </c>
      <c r="C606" s="17">
        <v>0.49385054583134103</v>
      </c>
      <c r="D606" s="17">
        <v>0.60123927955775502</v>
      </c>
      <c r="E606" s="17">
        <v>0.48689951418444699</v>
      </c>
      <c r="F606" s="17">
        <v>0.45612916960662397</v>
      </c>
      <c r="G606" s="17">
        <v>0.43654506257143699</v>
      </c>
      <c r="H606" s="17">
        <v>0.57588408650342804</v>
      </c>
      <c r="I606" s="17">
        <v>0.53543878187974003</v>
      </c>
      <c r="J606" s="17">
        <v>0.543087591979587</v>
      </c>
      <c r="K606" s="17">
        <v>0.44133859476688198</v>
      </c>
      <c r="L606" s="17">
        <v>0.288990298729983</v>
      </c>
      <c r="M606" s="17">
        <v>0.43247116931456098</v>
      </c>
      <c r="N606" s="17">
        <v>0.49555618097284898</v>
      </c>
      <c r="O606" s="17">
        <v>0.42925486866116203</v>
      </c>
      <c r="P606" s="17">
        <v>0.64803048213396297</v>
      </c>
      <c r="Q606" s="17"/>
      <c r="R606" s="17">
        <v>0.30924808443773799</v>
      </c>
      <c r="S606" s="17">
        <v>0.42890426546571297</v>
      </c>
      <c r="T606" s="17">
        <v>0.61422975343728303</v>
      </c>
      <c r="U606" s="17">
        <v>0.57981116373324804</v>
      </c>
      <c r="V606" s="17"/>
      <c r="W606" s="17">
        <v>0.33531833616703199</v>
      </c>
      <c r="X606" s="17">
        <v>0.447552472605309</v>
      </c>
      <c r="Y606" s="17">
        <v>0.42225881545918897</v>
      </c>
      <c r="Z606" s="17">
        <v>0.48227383191551798</v>
      </c>
      <c r="AA606" s="17">
        <v>0.51263530236819699</v>
      </c>
      <c r="AB606" s="17">
        <v>0.49213364189519299</v>
      </c>
      <c r="AC606" s="17">
        <v>0.61899850753131802</v>
      </c>
      <c r="AD606" s="17">
        <v>0.56630618302352198</v>
      </c>
      <c r="AE606" s="17">
        <v>0.56010598429324399</v>
      </c>
      <c r="AF606" s="17">
        <v>0.62936969431477197</v>
      </c>
      <c r="AG606" s="17"/>
      <c r="AH606" s="17">
        <v>0.34186706299922898</v>
      </c>
      <c r="AI606" s="17">
        <v>0.490710780848088</v>
      </c>
      <c r="AJ606" s="17">
        <v>0.50877124935186102</v>
      </c>
      <c r="AK606" s="17">
        <v>0.47140399506575997</v>
      </c>
      <c r="AL606" s="17">
        <v>0.58566919364696601</v>
      </c>
      <c r="AM606" s="17">
        <v>0.60095907748648403</v>
      </c>
      <c r="AN606" s="17">
        <v>0.53307396846439103</v>
      </c>
      <c r="AO606" s="17"/>
      <c r="AP606" s="17">
        <v>0.61524420185801099</v>
      </c>
      <c r="AQ606" s="17">
        <v>0.29689788596372901</v>
      </c>
      <c r="AR606" s="17"/>
      <c r="AS606" s="17">
        <v>0.61430628418272204</v>
      </c>
      <c r="AT606" s="17">
        <v>0.676007419404549</v>
      </c>
      <c r="AU606" s="17">
        <v>0.59207564923233202</v>
      </c>
      <c r="AV606" s="17"/>
      <c r="AW606" s="17">
        <v>0.71613471356527303</v>
      </c>
      <c r="AX606" s="17">
        <v>0.45957945131843497</v>
      </c>
      <c r="AY606" s="17"/>
      <c r="AZ606" s="17">
        <v>0.46208485749911499</v>
      </c>
      <c r="BA606" s="17">
        <v>0.509811848880939</v>
      </c>
      <c r="BB606" s="17"/>
      <c r="BC606" s="17">
        <v>0.416775568822084</v>
      </c>
      <c r="BD606" s="17">
        <v>0.57981116373324804</v>
      </c>
      <c r="BE606" s="17"/>
      <c r="BF606" s="17">
        <v>0.62620959618831096</v>
      </c>
      <c r="BG606" s="17">
        <v>0.426282475609503</v>
      </c>
      <c r="BH606" s="17"/>
      <c r="BI606" s="17">
        <v>0.22379628147074401</v>
      </c>
      <c r="BJ606" s="17">
        <v>0.42532324122499798</v>
      </c>
      <c r="BK606" s="17">
        <v>0.61304185802837097</v>
      </c>
      <c r="BL606" s="17">
        <v>0.81030462407227799</v>
      </c>
    </row>
    <row r="607" spans="2:64" x14ac:dyDescent="0.25">
      <c r="B607" t="s">
        <v>336</v>
      </c>
      <c r="C607" s="17">
        <v>0.16391288450885599</v>
      </c>
      <c r="D607" s="17">
        <v>0.106445939225879</v>
      </c>
      <c r="E607" s="17">
        <v>0.107943215531612</v>
      </c>
      <c r="F607" s="17">
        <v>0.18838031035340799</v>
      </c>
      <c r="G607" s="17">
        <v>0.26240002421179198</v>
      </c>
      <c r="H607" s="17">
        <v>0.13115043802076901</v>
      </c>
      <c r="I607" s="17">
        <v>0.11899447969837899</v>
      </c>
      <c r="J607" s="17">
        <v>9.2394236136835103E-2</v>
      </c>
      <c r="K607" s="17">
        <v>0.148976254330802</v>
      </c>
      <c r="L607" s="17">
        <v>0.29208509361472601</v>
      </c>
      <c r="M607" s="17">
        <v>0.23657776783524101</v>
      </c>
      <c r="N607" s="17">
        <v>0.15534076617487799</v>
      </c>
      <c r="O607" s="17">
        <v>0.19820853440326699</v>
      </c>
      <c r="P607" s="17">
        <v>0</v>
      </c>
      <c r="Q607" s="17"/>
      <c r="R607" s="17">
        <v>0.35698936922214503</v>
      </c>
      <c r="S607" s="17">
        <v>0.17236327633035101</v>
      </c>
      <c r="T607" s="17">
        <v>0.122964217143836</v>
      </c>
      <c r="U607" s="17">
        <v>7.0140167648697502E-2</v>
      </c>
      <c r="V607" s="17"/>
      <c r="W607" s="17">
        <v>0.330237757482509</v>
      </c>
      <c r="X607" s="17">
        <v>0.23378427009866301</v>
      </c>
      <c r="Y607" s="17">
        <v>0.181170933813012</v>
      </c>
      <c r="Z607" s="17">
        <v>0.177958983268837</v>
      </c>
      <c r="AA607" s="17">
        <v>0.122743794974967</v>
      </c>
      <c r="AB607" s="17">
        <v>0.22138900864759001</v>
      </c>
      <c r="AC607" s="17">
        <v>7.0959914736708901E-2</v>
      </c>
      <c r="AD607" s="17">
        <v>0.11406901162303799</v>
      </c>
      <c r="AE607" s="17">
        <v>5.8768460877233503E-2</v>
      </c>
      <c r="AF607" s="17">
        <v>4.9883794523736702E-2</v>
      </c>
      <c r="AG607" s="17"/>
      <c r="AH607" s="17">
        <v>0.25537472740844702</v>
      </c>
      <c r="AI607" s="17">
        <v>0.13162267009797199</v>
      </c>
      <c r="AJ607" s="17">
        <v>0.10907997773186601</v>
      </c>
      <c r="AK607" s="17">
        <v>0.22853661352943799</v>
      </c>
      <c r="AL607" s="17">
        <v>0.13953911222951801</v>
      </c>
      <c r="AM607" s="17">
        <v>8.8475999070379605E-2</v>
      </c>
      <c r="AN607" s="17">
        <v>9.5031189931230303E-2</v>
      </c>
      <c r="AO607" s="17"/>
      <c r="AP607" s="17">
        <v>8.9836382607427698E-2</v>
      </c>
      <c r="AQ607" s="17">
        <v>0.284096793295401</v>
      </c>
      <c r="AR607" s="17"/>
      <c r="AS607" s="17">
        <v>5.7209657293198497E-2</v>
      </c>
      <c r="AT607" s="17">
        <v>5.25954554500754E-2</v>
      </c>
      <c r="AU607" s="17">
        <v>0.11861851706038699</v>
      </c>
      <c r="AV607" s="17"/>
      <c r="AW607" s="17">
        <v>1.8428311554607599E-2</v>
      </c>
      <c r="AX607" s="17">
        <v>0.186343251910698</v>
      </c>
      <c r="AY607" s="17"/>
      <c r="AZ607" s="17">
        <v>0.212456566518749</v>
      </c>
      <c r="BA607" s="17">
        <v>0.13952114422608</v>
      </c>
      <c r="BB607" s="17"/>
      <c r="BC607" s="17">
        <v>0.24799243363843301</v>
      </c>
      <c r="BD607" s="17">
        <v>7.0140167648697502E-2</v>
      </c>
      <c r="BE607" s="17"/>
      <c r="BF607" s="17">
        <v>8.4189588506400806E-2</v>
      </c>
      <c r="BG607" s="17">
        <v>0.20461088927756901</v>
      </c>
      <c r="BH607" s="17"/>
      <c r="BI607" s="17">
        <v>0.39242015314600398</v>
      </c>
      <c r="BJ607" s="17">
        <v>0.14731372048181501</v>
      </c>
      <c r="BK607" s="17">
        <v>7.0844509610574896E-2</v>
      </c>
      <c r="BL607" s="17">
        <v>3.6151251985096701E-2</v>
      </c>
    </row>
    <row r="608" spans="2:64" x14ac:dyDescent="0.25">
      <c r="B608" t="s">
        <v>80</v>
      </c>
      <c r="C608" s="17">
        <v>5.7565430618500599E-2</v>
      </c>
      <c r="D608" s="17">
        <v>4.18997416694162E-2</v>
      </c>
      <c r="E608" s="17">
        <v>3.5538251538014001E-2</v>
      </c>
      <c r="F608" s="17">
        <v>0.16331165633124101</v>
      </c>
      <c r="G608" s="17">
        <v>6.1958726898302799E-2</v>
      </c>
      <c r="H608" s="17">
        <v>7.0348005953958695E-2</v>
      </c>
      <c r="I608" s="17">
        <v>4.5625973496275299E-2</v>
      </c>
      <c r="J608" s="17">
        <v>9.1272041159640799E-2</v>
      </c>
      <c r="K608" s="17">
        <v>2.2323693135606702E-2</v>
      </c>
      <c r="L608" s="17">
        <v>7.4667525114495495E-2</v>
      </c>
      <c r="M608" s="17">
        <v>5.52448239070693E-2</v>
      </c>
      <c r="N608" s="17">
        <v>5.0015745772347298E-2</v>
      </c>
      <c r="O608" s="17">
        <v>4.8730143389147502E-2</v>
      </c>
      <c r="P608" s="17">
        <v>0.35196951786603697</v>
      </c>
      <c r="Q608" s="17"/>
      <c r="R608" s="17">
        <v>1.8794024838437302E-2</v>
      </c>
      <c r="S608" s="17">
        <v>7.5951996191924998E-2</v>
      </c>
      <c r="T608" s="17">
        <v>4.1692486004101303E-2</v>
      </c>
      <c r="U608" s="17">
        <v>7.6469266685621498E-2</v>
      </c>
      <c r="V608" s="17"/>
      <c r="W608" s="17">
        <v>2.73176540893857E-2</v>
      </c>
      <c r="X608" s="17">
        <v>5.2624243884633097E-2</v>
      </c>
      <c r="Y608" s="17">
        <v>3.7189615451134299E-2</v>
      </c>
      <c r="Z608" s="17">
        <v>9.1434580138711492E-3</v>
      </c>
      <c r="AA608" s="17">
        <v>0.113210359197886</v>
      </c>
      <c r="AB608" s="17">
        <v>4.4812497259172801E-2</v>
      </c>
      <c r="AC608" s="17">
        <v>0</v>
      </c>
      <c r="AD608" s="17">
        <v>2.0909888272247601E-2</v>
      </c>
      <c r="AE608" s="17">
        <v>8.2774995119589398E-2</v>
      </c>
      <c r="AF608" s="17">
        <v>6.52824059124643E-2</v>
      </c>
      <c r="AG608" s="17"/>
      <c r="AH608" s="17">
        <v>4.0150651430319997E-2</v>
      </c>
      <c r="AI608" s="17">
        <v>1.8564510689365699E-2</v>
      </c>
      <c r="AJ608" s="17">
        <v>4.7688863119720697E-2</v>
      </c>
      <c r="AK608" s="17">
        <v>4.7789170621021899E-2</v>
      </c>
      <c r="AL608" s="17">
        <v>4.86317760136337E-2</v>
      </c>
      <c r="AM608" s="17">
        <v>2.8787337818359598E-2</v>
      </c>
      <c r="AN608" s="17">
        <v>5.51630293719199E-2</v>
      </c>
      <c r="AO608" s="17"/>
      <c r="AP608" s="17">
        <v>4.1766163944857201E-2</v>
      </c>
      <c r="AQ608" s="17">
        <v>8.3198628408079706E-2</v>
      </c>
      <c r="AR608" s="17"/>
      <c r="AS608" s="17">
        <v>5.5221871914636102E-2</v>
      </c>
      <c r="AT608" s="17">
        <v>1.96791240244556E-2</v>
      </c>
      <c r="AU608" s="17">
        <v>3.0765500502349899E-2</v>
      </c>
      <c r="AV608" s="17"/>
      <c r="AW608" s="17">
        <v>1.8552259372484201E-2</v>
      </c>
      <c r="AX608" s="17">
        <v>6.3580362283003095E-2</v>
      </c>
      <c r="AY608" s="17"/>
      <c r="AZ608" s="17">
        <v>6.1121272398350197E-2</v>
      </c>
      <c r="BA608" s="17">
        <v>5.5778727064306602E-2</v>
      </c>
      <c r="BB608" s="17"/>
      <c r="BC608" s="17">
        <v>4.0615660295505097E-2</v>
      </c>
      <c r="BD608" s="17">
        <v>7.6469266685621498E-2</v>
      </c>
      <c r="BE608" s="17"/>
      <c r="BF608" s="17">
        <v>4.7394183704956301E-2</v>
      </c>
      <c r="BG608" s="17">
        <v>6.2757758032791502E-2</v>
      </c>
      <c r="BH608" s="17"/>
      <c r="BI608" s="17">
        <v>9.5838962336598998E-2</v>
      </c>
      <c r="BJ608" s="17">
        <v>7.2101459192946402E-2</v>
      </c>
      <c r="BK608" s="17">
        <v>3.9600005417758599E-2</v>
      </c>
      <c r="BL608" s="17">
        <v>6.2960677924425402E-3</v>
      </c>
    </row>
    <row r="609" spans="2:64" x14ac:dyDescent="0.25">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c r="AY609" s="17"/>
      <c r="AZ609" s="17"/>
      <c r="BA609" s="17"/>
      <c r="BB609" s="17"/>
      <c r="BC609" s="17"/>
      <c r="BD609" s="17"/>
      <c r="BE609" s="17"/>
      <c r="BF609" s="17"/>
      <c r="BG609" s="17"/>
      <c r="BH609" s="17"/>
      <c r="BI609" s="17"/>
      <c r="BJ609" s="17"/>
      <c r="BK609" s="17"/>
      <c r="BL609" s="17"/>
    </row>
    <row r="610" spans="2:64" x14ac:dyDescent="0.25">
      <c r="B610" s="6" t="s">
        <v>346</v>
      </c>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c r="AN610" s="17"/>
      <c r="AO610" s="17"/>
      <c r="AP610" s="17"/>
      <c r="AQ610" s="17"/>
      <c r="AR610" s="17"/>
      <c r="AS610" s="17"/>
      <c r="AT610" s="17"/>
      <c r="AU610" s="17"/>
      <c r="AV610" s="17"/>
      <c r="AW610" s="17"/>
      <c r="AX610" s="17"/>
      <c r="AY610" s="17"/>
      <c r="AZ610" s="17"/>
      <c r="BA610" s="17"/>
      <c r="BB610" s="17"/>
      <c r="BC610" s="17"/>
      <c r="BD610" s="17"/>
      <c r="BE610" s="17"/>
      <c r="BF610" s="17"/>
      <c r="BG610" s="17"/>
      <c r="BH610" s="17"/>
      <c r="BI610" s="17"/>
      <c r="BJ610" s="17"/>
      <c r="BK610" s="17"/>
      <c r="BL610" s="17"/>
    </row>
    <row r="611" spans="2:64" x14ac:dyDescent="0.25">
      <c r="B611" s="24" t="s">
        <v>82</v>
      </c>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c r="AR611" s="17"/>
      <c r="AS611" s="17"/>
      <c r="AT611" s="17"/>
      <c r="AU611" s="17"/>
      <c r="AV611" s="17"/>
      <c r="AW611" s="17"/>
      <c r="AX611" s="17"/>
      <c r="AY611" s="17"/>
      <c r="AZ611" s="17"/>
      <c r="BA611" s="17"/>
      <c r="BB611" s="17"/>
      <c r="BC611" s="17"/>
      <c r="BD611" s="17"/>
      <c r="BE611" s="17"/>
      <c r="BF611" s="17"/>
      <c r="BG611" s="17"/>
      <c r="BH611" s="17"/>
      <c r="BI611" s="17"/>
      <c r="BJ611" s="17"/>
      <c r="BK611" s="17"/>
      <c r="BL611" s="17"/>
    </row>
    <row r="612" spans="2:64" x14ac:dyDescent="0.25">
      <c r="B612" t="s">
        <v>334</v>
      </c>
      <c r="C612" s="17">
        <v>0.236728052004958</v>
      </c>
      <c r="D612" s="17">
        <v>0.25577937229173803</v>
      </c>
      <c r="E612" s="17">
        <v>0.26300426413188499</v>
      </c>
      <c r="F612" s="17">
        <v>0.17691060629454</v>
      </c>
      <c r="G612" s="17">
        <v>0.12580676998548401</v>
      </c>
      <c r="H612" s="17">
        <v>0.22568484516314599</v>
      </c>
      <c r="I612" s="17">
        <v>0.19185729943767599</v>
      </c>
      <c r="J612" s="17">
        <v>0.20226347021091401</v>
      </c>
      <c r="K612" s="17">
        <v>0.27662130079559899</v>
      </c>
      <c r="L612" s="17">
        <v>0.25208688909057297</v>
      </c>
      <c r="M612" s="17">
        <v>0.20584784959286501</v>
      </c>
      <c r="N612" s="17">
        <v>0.284129158931543</v>
      </c>
      <c r="O612" s="17">
        <v>0.249769411976557</v>
      </c>
      <c r="P612" s="17">
        <v>0</v>
      </c>
      <c r="Q612" s="17"/>
      <c r="R612" s="17">
        <v>0.22846997249157</v>
      </c>
      <c r="S612" s="17">
        <v>0.21918456737043601</v>
      </c>
      <c r="T612" s="17">
        <v>0.20710754444527599</v>
      </c>
      <c r="U612" s="17">
        <v>0.25462599537569502</v>
      </c>
      <c r="V612" s="17"/>
      <c r="W612" s="17">
        <v>0.22295354155018601</v>
      </c>
      <c r="X612" s="17">
        <v>0.224908241170968</v>
      </c>
      <c r="Y612" s="17">
        <v>0.264423565559194</v>
      </c>
      <c r="Z612" s="17">
        <v>0.269667089741979</v>
      </c>
      <c r="AA612" s="17">
        <v>0.260061341786407</v>
      </c>
      <c r="AB612" s="17">
        <v>0.24154812072128901</v>
      </c>
      <c r="AC612" s="17">
        <v>0.27808208371175502</v>
      </c>
      <c r="AD612" s="17">
        <v>0.20306845779705901</v>
      </c>
      <c r="AE612" s="17">
        <v>0.194756834696621</v>
      </c>
      <c r="AF612" s="17">
        <v>0.23730800910800001</v>
      </c>
      <c r="AG612" s="17"/>
      <c r="AH612" s="17">
        <v>0.279726520499675</v>
      </c>
      <c r="AI612" s="17">
        <v>0.28212922261582601</v>
      </c>
      <c r="AJ612" s="17">
        <v>0.290587237717576</v>
      </c>
      <c r="AK612" s="17">
        <v>0.219882390968759</v>
      </c>
      <c r="AL612" s="17">
        <v>0.213826217069678</v>
      </c>
      <c r="AM612" s="17">
        <v>0.22133277727435399</v>
      </c>
      <c r="AN612" s="17">
        <v>0.225987790775597</v>
      </c>
      <c r="AO612" s="17"/>
      <c r="AP612" s="17">
        <v>0.211099198926473</v>
      </c>
      <c r="AQ612" s="17">
        <v>0.27830906165883001</v>
      </c>
      <c r="AR612" s="17"/>
      <c r="AS612" s="17">
        <v>0.22529858261858299</v>
      </c>
      <c r="AT612" s="17">
        <v>0.19654970616701101</v>
      </c>
      <c r="AU612" s="17">
        <v>0.21835547449591799</v>
      </c>
      <c r="AV612" s="17"/>
      <c r="AW612" s="17">
        <v>0.18732857054156299</v>
      </c>
      <c r="AX612" s="17">
        <v>0.244344313277092</v>
      </c>
      <c r="AY612" s="17"/>
      <c r="AZ612" s="17">
        <v>0.21696377454079999</v>
      </c>
      <c r="BA612" s="17">
        <v>0.24665900702984001</v>
      </c>
      <c r="BB612" s="17"/>
      <c r="BC612" s="17">
        <v>0.22068019651621801</v>
      </c>
      <c r="BD612" s="17">
        <v>0.25462599537569502</v>
      </c>
      <c r="BE612" s="17"/>
      <c r="BF612" s="17">
        <v>0.22059718268990999</v>
      </c>
      <c r="BG612" s="17">
        <v>0.244962711498804</v>
      </c>
      <c r="BH612" s="17"/>
      <c r="BI612" s="17">
        <v>0.22178051564599999</v>
      </c>
      <c r="BJ612" s="17">
        <v>0.28606985102979599</v>
      </c>
      <c r="BK612" s="17">
        <v>0.24111802267170501</v>
      </c>
      <c r="BL612" s="17">
        <v>0.144947358135495</v>
      </c>
    </row>
    <row r="613" spans="2:64" x14ac:dyDescent="0.25">
      <c r="B613" t="s">
        <v>335</v>
      </c>
      <c r="C613" s="17">
        <v>0.43550397713852101</v>
      </c>
      <c r="D613" s="17">
        <v>0.53741572524004999</v>
      </c>
      <c r="E613" s="17">
        <v>0.306704162218363</v>
      </c>
      <c r="F613" s="17">
        <v>0.44932969462497402</v>
      </c>
      <c r="G613" s="17">
        <v>0.47476730342953799</v>
      </c>
      <c r="H613" s="17">
        <v>0.41857882409930902</v>
      </c>
      <c r="I613" s="17">
        <v>0.53943851606280502</v>
      </c>
      <c r="J613" s="17">
        <v>0.422491293609848</v>
      </c>
      <c r="K613" s="17">
        <v>0.47498102006987902</v>
      </c>
      <c r="L613" s="17">
        <v>0.31352341664316302</v>
      </c>
      <c r="M613" s="17">
        <v>0.29160121170622699</v>
      </c>
      <c r="N613" s="17">
        <v>0.43362333396491598</v>
      </c>
      <c r="O613" s="17">
        <v>0.38687504141853601</v>
      </c>
      <c r="P613" s="17">
        <v>0.35196951786603697</v>
      </c>
      <c r="Q613" s="17"/>
      <c r="R613" s="17">
        <v>0.17413647548109201</v>
      </c>
      <c r="S613" s="17">
        <v>0.39762290741637801</v>
      </c>
      <c r="T613" s="17">
        <v>0.49005317908961299</v>
      </c>
      <c r="U613" s="17">
        <v>0.57109712768239396</v>
      </c>
      <c r="V613" s="17"/>
      <c r="W613" s="17">
        <v>0.194307406579281</v>
      </c>
      <c r="X613" s="17">
        <v>0.30468598851350898</v>
      </c>
      <c r="Y613" s="17">
        <v>0.39597218221889602</v>
      </c>
      <c r="Z613" s="17">
        <v>0.42978510848726398</v>
      </c>
      <c r="AA613" s="17">
        <v>0.40063480340546298</v>
      </c>
      <c r="AB613" s="17">
        <v>0.45343403686056599</v>
      </c>
      <c r="AC613" s="17">
        <v>0.554665326314565</v>
      </c>
      <c r="AD613" s="17">
        <v>0.60427999790500397</v>
      </c>
      <c r="AE613" s="17">
        <v>0.61458203109653797</v>
      </c>
      <c r="AF613" s="17">
        <v>0.61805529552702998</v>
      </c>
      <c r="AG613" s="17"/>
      <c r="AH613" s="17">
        <v>0.218621925439689</v>
      </c>
      <c r="AI613" s="17">
        <v>0.47557816500823002</v>
      </c>
      <c r="AJ613" s="17">
        <v>0.51269946734927097</v>
      </c>
      <c r="AK613" s="17">
        <v>0.35956518810260901</v>
      </c>
      <c r="AL613" s="17">
        <v>0.52194072155073901</v>
      </c>
      <c r="AM613" s="17">
        <v>0.60695585384062301</v>
      </c>
      <c r="AN613" s="17">
        <v>0.51949875492553099</v>
      </c>
      <c r="AO613" s="17"/>
      <c r="AP613" s="17">
        <v>0.59813522738013403</v>
      </c>
      <c r="AQ613" s="17">
        <v>0.17164622409709501</v>
      </c>
      <c r="AR613" s="17"/>
      <c r="AS613" s="17">
        <v>0.63552379083926802</v>
      </c>
      <c r="AT613" s="17">
        <v>0.72834919245569596</v>
      </c>
      <c r="AU613" s="17">
        <v>0.53493128195043205</v>
      </c>
      <c r="AV613" s="17"/>
      <c r="AW613" s="17">
        <v>0.75539908759782903</v>
      </c>
      <c r="AX613" s="17">
        <v>0.38618352540985801</v>
      </c>
      <c r="AY613" s="17"/>
      <c r="AZ613" s="17">
        <v>0.38418835896594</v>
      </c>
      <c r="BA613" s="17">
        <v>0.46128853197844</v>
      </c>
      <c r="BB613" s="17"/>
      <c r="BC613" s="17">
        <v>0.31392691992486199</v>
      </c>
      <c r="BD613" s="17">
        <v>0.57109712768239396</v>
      </c>
      <c r="BE613" s="17"/>
      <c r="BF613" s="17">
        <v>0.59802330713865903</v>
      </c>
      <c r="BG613" s="17">
        <v>0.35253936329277802</v>
      </c>
      <c r="BH613" s="17"/>
      <c r="BI613" s="17">
        <v>0.107864859751843</v>
      </c>
      <c r="BJ613" s="17">
        <v>0.34294826829980002</v>
      </c>
      <c r="BK613" s="17">
        <v>0.59757553183044299</v>
      </c>
      <c r="BL613" s="17">
        <v>0.79738721764463705</v>
      </c>
    </row>
    <row r="614" spans="2:64" x14ac:dyDescent="0.25">
      <c r="B614" t="s">
        <v>336</v>
      </c>
      <c r="C614" s="17">
        <v>0.24541808775421201</v>
      </c>
      <c r="D614" s="17">
        <v>0.13362256613673901</v>
      </c>
      <c r="E614" s="17">
        <v>0.30511122431504301</v>
      </c>
      <c r="F614" s="17">
        <v>0.219582632269503</v>
      </c>
      <c r="G614" s="17">
        <v>0.30648783623752401</v>
      </c>
      <c r="H614" s="17">
        <v>0.27891012653774</v>
      </c>
      <c r="I614" s="17">
        <v>0.18263175263255599</v>
      </c>
      <c r="J614" s="17">
        <v>0.29747208905712402</v>
      </c>
      <c r="K614" s="17">
        <v>0.22607398599891601</v>
      </c>
      <c r="L614" s="17">
        <v>0.39419926031270902</v>
      </c>
      <c r="M614" s="17">
        <v>0.38712960693381698</v>
      </c>
      <c r="N614" s="17">
        <v>0.214147208636848</v>
      </c>
      <c r="O614" s="17">
        <v>0.26627638555920502</v>
      </c>
      <c r="P614" s="17">
        <v>0</v>
      </c>
      <c r="Q614" s="17"/>
      <c r="R614" s="17">
        <v>0.55975270012737499</v>
      </c>
      <c r="S614" s="17">
        <v>0.27100075142656599</v>
      </c>
      <c r="T614" s="17">
        <v>0.210161414287971</v>
      </c>
      <c r="U614" s="17">
        <v>8.0561039284185898E-2</v>
      </c>
      <c r="V614" s="17"/>
      <c r="W614" s="17">
        <v>0.52148264897623697</v>
      </c>
      <c r="X614" s="17">
        <v>0.451813460315588</v>
      </c>
      <c r="Y614" s="17">
        <v>0.293135586058487</v>
      </c>
      <c r="Z614" s="17">
        <v>0.26117415170578301</v>
      </c>
      <c r="AA614" s="17">
        <v>0.18636292007340199</v>
      </c>
      <c r="AB614" s="17">
        <v>0.25364851854709197</v>
      </c>
      <c r="AC614" s="17">
        <v>0.13984352841327699</v>
      </c>
      <c r="AD614" s="17">
        <v>0.17007356551847699</v>
      </c>
      <c r="AE614" s="17">
        <v>0.110316796495718</v>
      </c>
      <c r="AF614" s="17">
        <v>4.39814981740256E-2</v>
      </c>
      <c r="AG614" s="17"/>
      <c r="AH614" s="17">
        <v>0.41528469154883701</v>
      </c>
      <c r="AI614" s="17">
        <v>0.20516359099721301</v>
      </c>
      <c r="AJ614" s="17">
        <v>0.18583112342224301</v>
      </c>
      <c r="AK614" s="17">
        <v>0.32804257164081602</v>
      </c>
      <c r="AL614" s="17">
        <v>0.193392457859732</v>
      </c>
      <c r="AM614" s="17">
        <v>0.12056137197474499</v>
      </c>
      <c r="AN614" s="17">
        <v>0.19582826830870401</v>
      </c>
      <c r="AO614" s="17"/>
      <c r="AP614" s="17">
        <v>0.128362582296011</v>
      </c>
      <c r="AQ614" s="17">
        <v>0.435332403763241</v>
      </c>
      <c r="AR614" s="17"/>
      <c r="AS614" s="17">
        <v>9.1023565766396405E-2</v>
      </c>
      <c r="AT614" s="17">
        <v>5.6724695033222E-2</v>
      </c>
      <c r="AU614" s="17">
        <v>0.18265943181571301</v>
      </c>
      <c r="AV614" s="17"/>
      <c r="AW614" s="17">
        <v>3.2560449291747999E-2</v>
      </c>
      <c r="AX614" s="17">
        <v>0.27823582875622899</v>
      </c>
      <c r="AY614" s="17"/>
      <c r="AZ614" s="17">
        <v>0.30774831659144603</v>
      </c>
      <c r="BA614" s="17">
        <v>0.214099022314265</v>
      </c>
      <c r="BB614" s="17"/>
      <c r="BC614" s="17">
        <v>0.39323407059347798</v>
      </c>
      <c r="BD614" s="17">
        <v>8.0561039284185898E-2</v>
      </c>
      <c r="BE614" s="17"/>
      <c r="BF614" s="17">
        <v>0.103725284877395</v>
      </c>
      <c r="BG614" s="17">
        <v>0.31775095225338301</v>
      </c>
      <c r="BH614" s="17"/>
      <c r="BI614" s="17">
        <v>0.54078167456642201</v>
      </c>
      <c r="BJ614" s="17">
        <v>0.26211687865415001</v>
      </c>
      <c r="BK614" s="17">
        <v>0.10905785680326199</v>
      </c>
      <c r="BL614" s="17">
        <v>3.8253116208216802E-2</v>
      </c>
    </row>
    <row r="615" spans="2:64" x14ac:dyDescent="0.25">
      <c r="B615" t="s">
        <v>80</v>
      </c>
      <c r="C615" s="17">
        <v>8.2349883102309396E-2</v>
      </c>
      <c r="D615" s="17">
        <v>7.3182336331473405E-2</v>
      </c>
      <c r="E615" s="17">
        <v>0.12518034933470901</v>
      </c>
      <c r="F615" s="17">
        <v>0.154177066810983</v>
      </c>
      <c r="G615" s="17">
        <v>9.2938090347454094E-2</v>
      </c>
      <c r="H615" s="17">
        <v>7.6826204199805195E-2</v>
      </c>
      <c r="I615" s="17">
        <v>8.60724318669637E-2</v>
      </c>
      <c r="J615" s="17">
        <v>7.7773147122114097E-2</v>
      </c>
      <c r="K615" s="17">
        <v>2.2323693135606702E-2</v>
      </c>
      <c r="L615" s="17">
        <v>4.0190433953554698E-2</v>
      </c>
      <c r="M615" s="17">
        <v>0.115421331767091</v>
      </c>
      <c r="N615" s="17">
        <v>6.8100298466692993E-2</v>
      </c>
      <c r="O615" s="17">
        <v>9.7079161045701301E-2</v>
      </c>
      <c r="P615" s="17">
        <v>0.64803048213396297</v>
      </c>
      <c r="Q615" s="17"/>
      <c r="R615" s="17">
        <v>3.7640851899962899E-2</v>
      </c>
      <c r="S615" s="17">
        <v>0.112191773786619</v>
      </c>
      <c r="T615" s="17">
        <v>9.2677862177140302E-2</v>
      </c>
      <c r="U615" s="17">
        <v>9.3715837657724205E-2</v>
      </c>
      <c r="V615" s="17"/>
      <c r="W615" s="17">
        <v>6.1256402894295903E-2</v>
      </c>
      <c r="X615" s="17">
        <v>1.85923099999349E-2</v>
      </c>
      <c r="Y615" s="17">
        <v>4.6468666163423301E-2</v>
      </c>
      <c r="Z615" s="17">
        <v>3.93736500649738E-2</v>
      </c>
      <c r="AA615" s="17">
        <v>0.152940934734729</v>
      </c>
      <c r="AB615" s="17">
        <v>5.1369323871053002E-2</v>
      </c>
      <c r="AC615" s="17">
        <v>2.7409061560402501E-2</v>
      </c>
      <c r="AD615" s="17">
        <v>2.2577978779459999E-2</v>
      </c>
      <c r="AE615" s="17">
        <v>8.0344337711123204E-2</v>
      </c>
      <c r="AF615" s="17">
        <v>0.100655197190944</v>
      </c>
      <c r="AG615" s="17"/>
      <c r="AH615" s="17">
        <v>8.6366862511799203E-2</v>
      </c>
      <c r="AI615" s="17">
        <v>3.7129021378731301E-2</v>
      </c>
      <c r="AJ615" s="17">
        <v>1.08821715109092E-2</v>
      </c>
      <c r="AK615" s="17">
        <v>9.25098492878169E-2</v>
      </c>
      <c r="AL615" s="17">
        <v>7.0840603519851206E-2</v>
      </c>
      <c r="AM615" s="17">
        <v>5.1149996910278099E-2</v>
      </c>
      <c r="AN615" s="17">
        <v>5.8685185990167997E-2</v>
      </c>
      <c r="AO615" s="17"/>
      <c r="AP615" s="17">
        <v>6.2402991397381299E-2</v>
      </c>
      <c r="AQ615" s="17">
        <v>0.11471231048083499</v>
      </c>
      <c r="AR615" s="17"/>
      <c r="AS615" s="17">
        <v>4.8154060775752898E-2</v>
      </c>
      <c r="AT615" s="17">
        <v>1.8376406344070999E-2</v>
      </c>
      <c r="AU615" s="17">
        <v>6.4053811737937102E-2</v>
      </c>
      <c r="AV615" s="17"/>
      <c r="AW615" s="17">
        <v>2.4711892568860101E-2</v>
      </c>
      <c r="AX615" s="17">
        <v>9.1236332556821301E-2</v>
      </c>
      <c r="AY615" s="17"/>
      <c r="AZ615" s="17">
        <v>9.1099549901813306E-2</v>
      </c>
      <c r="BA615" s="17">
        <v>7.7953438677454398E-2</v>
      </c>
      <c r="BB615" s="17"/>
      <c r="BC615" s="17">
        <v>7.2158812965441299E-2</v>
      </c>
      <c r="BD615" s="17">
        <v>9.3715837657724205E-2</v>
      </c>
      <c r="BE615" s="17"/>
      <c r="BF615" s="17">
        <v>7.7654225294035595E-2</v>
      </c>
      <c r="BG615" s="17">
        <v>8.4746972955035499E-2</v>
      </c>
      <c r="BH615" s="17"/>
      <c r="BI615" s="17">
        <v>0.12957295003573599</v>
      </c>
      <c r="BJ615" s="17">
        <v>0.108865002016254</v>
      </c>
      <c r="BK615" s="17">
        <v>5.2248588694590099E-2</v>
      </c>
      <c r="BL615" s="17">
        <v>1.94123080116512E-2</v>
      </c>
    </row>
    <row r="616" spans="2:64" x14ac:dyDescent="0.25">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c r="AV616" s="17"/>
      <c r="AW616" s="17"/>
      <c r="AX616" s="17"/>
      <c r="AY616" s="17"/>
      <c r="AZ616" s="17"/>
      <c r="BA616" s="17"/>
      <c r="BB616" s="17"/>
      <c r="BC616" s="17"/>
      <c r="BD616" s="17"/>
      <c r="BE616" s="17"/>
      <c r="BF616" s="17"/>
      <c r="BG616" s="17"/>
      <c r="BH616" s="17"/>
      <c r="BI616" s="17"/>
      <c r="BJ616" s="17"/>
      <c r="BK616" s="17"/>
      <c r="BL616" s="17"/>
    </row>
    <row r="617" spans="2:64" x14ac:dyDescent="0.25">
      <c r="B617" s="6" t="s">
        <v>347</v>
      </c>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c r="AR617" s="17"/>
      <c r="AS617" s="17"/>
      <c r="AT617" s="17"/>
      <c r="AU617" s="17"/>
      <c r="AV617" s="17"/>
      <c r="AW617" s="17"/>
      <c r="AX617" s="17"/>
      <c r="AY617" s="17"/>
      <c r="AZ617" s="17"/>
      <c r="BA617" s="17"/>
      <c r="BB617" s="17"/>
      <c r="BC617" s="17"/>
      <c r="BD617" s="17"/>
      <c r="BE617" s="17"/>
      <c r="BF617" s="17"/>
      <c r="BG617" s="17"/>
      <c r="BH617" s="17"/>
      <c r="BI617" s="17"/>
      <c r="BJ617" s="17"/>
      <c r="BK617" s="17"/>
      <c r="BL617" s="17"/>
    </row>
    <row r="618" spans="2:64" x14ac:dyDescent="0.25">
      <c r="B618" s="24" t="s">
        <v>82</v>
      </c>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7"/>
      <c r="AL618" s="17"/>
      <c r="AM618" s="17"/>
      <c r="AN618" s="17"/>
      <c r="AO618" s="17"/>
      <c r="AP618" s="17"/>
      <c r="AQ618" s="17"/>
      <c r="AR618" s="17"/>
      <c r="AS618" s="17"/>
      <c r="AT618" s="17"/>
      <c r="AU618" s="17"/>
      <c r="AV618" s="17"/>
      <c r="AW618" s="17"/>
      <c r="AX618" s="17"/>
      <c r="AY618" s="17"/>
      <c r="AZ618" s="17"/>
      <c r="BA618" s="17"/>
      <c r="BB618" s="17"/>
      <c r="BC618" s="17"/>
      <c r="BD618" s="17"/>
      <c r="BE618" s="17"/>
      <c r="BF618" s="17"/>
      <c r="BG618" s="17"/>
      <c r="BH618" s="17"/>
      <c r="BI618" s="17"/>
      <c r="BJ618" s="17"/>
      <c r="BK618" s="17"/>
      <c r="BL618" s="17"/>
    </row>
    <row r="619" spans="2:64" x14ac:dyDescent="0.25">
      <c r="B619" t="s">
        <v>334</v>
      </c>
      <c r="C619" s="17">
        <v>0.25219190848149198</v>
      </c>
      <c r="D619" s="17">
        <v>0.220684162292311</v>
      </c>
      <c r="E619" s="17">
        <v>0.29854251566989898</v>
      </c>
      <c r="F619" s="17">
        <v>0.17924572083314899</v>
      </c>
      <c r="G619" s="17">
        <v>0.15678613343463499</v>
      </c>
      <c r="H619" s="17">
        <v>0.211287058109633</v>
      </c>
      <c r="I619" s="17">
        <v>0.17318434577452599</v>
      </c>
      <c r="J619" s="17">
        <v>0.25719808724795401</v>
      </c>
      <c r="K619" s="17">
        <v>0.329722134538462</v>
      </c>
      <c r="L619" s="17">
        <v>0.32459128674538801</v>
      </c>
      <c r="M619" s="17">
        <v>0.32836297594483299</v>
      </c>
      <c r="N619" s="17">
        <v>0.28435721939103797</v>
      </c>
      <c r="O619" s="17">
        <v>0.25637891834454302</v>
      </c>
      <c r="P619" s="17">
        <v>0</v>
      </c>
      <c r="Q619" s="17"/>
      <c r="R619" s="17">
        <v>0.26591570743894999</v>
      </c>
      <c r="S619" s="17">
        <v>0.28576292697715699</v>
      </c>
      <c r="T619" s="17">
        <v>0.23573233583098799</v>
      </c>
      <c r="U619" s="17">
        <v>0.23866816171206501</v>
      </c>
      <c r="V619" s="17"/>
      <c r="W619" s="17">
        <v>0.26672342933402998</v>
      </c>
      <c r="X619" s="17">
        <v>0.24260421703530999</v>
      </c>
      <c r="Y619" s="17">
        <v>0.33316116547922803</v>
      </c>
      <c r="Z619" s="17">
        <v>0.22156151278627301</v>
      </c>
      <c r="AA619" s="17">
        <v>0.32518061221556899</v>
      </c>
      <c r="AB619" s="17">
        <v>0.26195389841795003</v>
      </c>
      <c r="AC619" s="17">
        <v>0.28761821287723199</v>
      </c>
      <c r="AD619" s="17">
        <v>0.24426527912462001</v>
      </c>
      <c r="AE619" s="17">
        <v>0.28726648758655299</v>
      </c>
      <c r="AF619" s="17">
        <v>0.22668798652998401</v>
      </c>
      <c r="AG619" s="17"/>
      <c r="AH619" s="17">
        <v>0.33685074746255</v>
      </c>
      <c r="AI619" s="17">
        <v>0.26138717124900201</v>
      </c>
      <c r="AJ619" s="17">
        <v>0.25617967016888699</v>
      </c>
      <c r="AK619" s="17">
        <v>0.242387932917731</v>
      </c>
      <c r="AL619" s="17">
        <v>0.259804339112649</v>
      </c>
      <c r="AM619" s="17">
        <v>0.24359102282018599</v>
      </c>
      <c r="AN619" s="17">
        <v>0.24679854258622599</v>
      </c>
      <c r="AO619" s="17"/>
      <c r="AP619" s="17">
        <v>0.22494632556274299</v>
      </c>
      <c r="AQ619" s="17">
        <v>0.29639594847113099</v>
      </c>
      <c r="AR619" s="17"/>
      <c r="AS619" s="17">
        <v>0.252568082150261</v>
      </c>
      <c r="AT619" s="17">
        <v>0.21525427788182899</v>
      </c>
      <c r="AU619" s="17">
        <v>0.22724968570498699</v>
      </c>
      <c r="AV619" s="17"/>
      <c r="AW619" s="17">
        <v>0.199492074811954</v>
      </c>
      <c r="AX619" s="17">
        <v>0.26031700798324803</v>
      </c>
      <c r="AY619" s="17"/>
      <c r="AZ619" s="17">
        <v>0.20090107035278101</v>
      </c>
      <c r="BA619" s="17">
        <v>0.27796401209461402</v>
      </c>
      <c r="BB619" s="17"/>
      <c r="BC619" s="17">
        <v>0.26431772256675201</v>
      </c>
      <c r="BD619" s="17">
        <v>0.23866816171206501</v>
      </c>
      <c r="BE619" s="17"/>
      <c r="BF619" s="17">
        <v>0.22270583747612999</v>
      </c>
      <c r="BG619" s="17">
        <v>0.26724427483561097</v>
      </c>
      <c r="BH619" s="17"/>
      <c r="BI619" s="17">
        <v>0.25584377697279997</v>
      </c>
      <c r="BJ619" s="17">
        <v>0.32038411964019198</v>
      </c>
      <c r="BK619" s="17">
        <v>0.23125297707291201</v>
      </c>
      <c r="BL619" s="17">
        <v>0.14843644664380401</v>
      </c>
    </row>
    <row r="620" spans="2:64" x14ac:dyDescent="0.25">
      <c r="B620" t="s">
        <v>335</v>
      </c>
      <c r="C620" s="17">
        <v>0.497587011167273</v>
      </c>
      <c r="D620" s="17">
        <v>0.64661145414342203</v>
      </c>
      <c r="E620" s="17">
        <v>0.306704162218363</v>
      </c>
      <c r="F620" s="17">
        <v>0.442161472515474</v>
      </c>
      <c r="G620" s="17">
        <v>0.43792236881275398</v>
      </c>
      <c r="H620" s="17">
        <v>0.57257367061436903</v>
      </c>
      <c r="I620" s="17">
        <v>0.59424373886773196</v>
      </c>
      <c r="J620" s="17">
        <v>0.43902869233660502</v>
      </c>
      <c r="K620" s="17">
        <v>0.42965291427862301</v>
      </c>
      <c r="L620" s="17">
        <v>0.323467389890924</v>
      </c>
      <c r="M620" s="17">
        <v>0.38943215408329301</v>
      </c>
      <c r="N620" s="17">
        <v>0.51601675882003395</v>
      </c>
      <c r="O620" s="17">
        <v>0.42119237984991997</v>
      </c>
      <c r="P620" s="17">
        <v>0.64803048213396297</v>
      </c>
      <c r="Q620" s="17"/>
      <c r="R620" s="17">
        <v>0.25049423020503703</v>
      </c>
      <c r="S620" s="17">
        <v>0.44972083840327898</v>
      </c>
      <c r="T620" s="17">
        <v>0.54560202923673695</v>
      </c>
      <c r="U620" s="17">
        <v>0.63056526990200501</v>
      </c>
      <c r="V620" s="17"/>
      <c r="W620" s="17">
        <v>0.29206075921131702</v>
      </c>
      <c r="X620" s="17">
        <v>0.379613463290571</v>
      </c>
      <c r="Y620" s="17">
        <v>0.338757821858922</v>
      </c>
      <c r="Z620" s="17">
        <v>0.50242814053955298</v>
      </c>
      <c r="AA620" s="17">
        <v>0.490918334170587</v>
      </c>
      <c r="AB620" s="17">
        <v>0.43963133634035001</v>
      </c>
      <c r="AC620" s="17">
        <v>0.62202301239830304</v>
      </c>
      <c r="AD620" s="17">
        <v>0.57257500508363701</v>
      </c>
      <c r="AE620" s="17">
        <v>0.61022051638979902</v>
      </c>
      <c r="AF620" s="17">
        <v>0.65970042698656794</v>
      </c>
      <c r="AG620" s="17"/>
      <c r="AH620" s="17">
        <v>0.33894231123966401</v>
      </c>
      <c r="AI620" s="17">
        <v>0.55686579301452299</v>
      </c>
      <c r="AJ620" s="17">
        <v>0.54519836935478005</v>
      </c>
      <c r="AK620" s="17">
        <v>0.43827327340493499</v>
      </c>
      <c r="AL620" s="17">
        <v>0.55346976119343605</v>
      </c>
      <c r="AM620" s="17">
        <v>0.60653960302910803</v>
      </c>
      <c r="AN620" s="17">
        <v>0.522059278284147</v>
      </c>
      <c r="AO620" s="17"/>
      <c r="AP620" s="17">
        <v>0.64727083902501903</v>
      </c>
      <c r="AQ620" s="17">
        <v>0.25473553934676901</v>
      </c>
      <c r="AR620" s="17"/>
      <c r="AS620" s="17">
        <v>0.63152932523251903</v>
      </c>
      <c r="AT620" s="17">
        <v>0.69659560941662801</v>
      </c>
      <c r="AU620" s="17">
        <v>0.65174731075520997</v>
      </c>
      <c r="AV620" s="17"/>
      <c r="AW620" s="17">
        <v>0.73534873956911695</v>
      </c>
      <c r="AX620" s="17">
        <v>0.46092963359207401</v>
      </c>
      <c r="AY620" s="17"/>
      <c r="AZ620" s="17">
        <v>0.48125974723239801</v>
      </c>
      <c r="BA620" s="17">
        <v>0.50579097026017095</v>
      </c>
      <c r="BB620" s="17"/>
      <c r="BC620" s="17">
        <v>0.37835454768723698</v>
      </c>
      <c r="BD620" s="17">
        <v>0.63056526990200501</v>
      </c>
      <c r="BE620" s="17"/>
      <c r="BF620" s="17">
        <v>0.62653743941211304</v>
      </c>
      <c r="BG620" s="17">
        <v>0.43175901098681801</v>
      </c>
      <c r="BH620" s="17"/>
      <c r="BI620" s="17">
        <v>0.167890424127697</v>
      </c>
      <c r="BJ620" s="17">
        <v>0.43156821523395</v>
      </c>
      <c r="BK620" s="17">
        <v>0.65030223384477104</v>
      </c>
      <c r="BL620" s="17">
        <v>0.82898656453867403</v>
      </c>
    </row>
    <row r="621" spans="2:64" x14ac:dyDescent="0.25">
      <c r="B621" t="s">
        <v>336</v>
      </c>
      <c r="C621" s="17">
        <v>0.196903548970911</v>
      </c>
      <c r="D621" s="17">
        <v>9.0804641894850796E-2</v>
      </c>
      <c r="E621" s="17">
        <v>0.29945367204259399</v>
      </c>
      <c r="F621" s="17">
        <v>0.26175172965041699</v>
      </c>
      <c r="G621" s="17">
        <v>0.34333277085430802</v>
      </c>
      <c r="H621" s="17">
        <v>0.15964680967692399</v>
      </c>
      <c r="I621" s="17">
        <v>0.18263175263255599</v>
      </c>
      <c r="J621" s="17">
        <v>0.20995202981734401</v>
      </c>
      <c r="K621" s="17">
        <v>0.24062495118291499</v>
      </c>
      <c r="L621" s="17">
        <v>0.286121737382243</v>
      </c>
      <c r="M621" s="17">
        <v>0.27201798999448501</v>
      </c>
      <c r="N621" s="17">
        <v>0.13584014044461701</v>
      </c>
      <c r="O621" s="17">
        <v>0.27186445024054001</v>
      </c>
      <c r="P621" s="17">
        <v>0</v>
      </c>
      <c r="Q621" s="17"/>
      <c r="R621" s="17">
        <v>0.45220319892106398</v>
      </c>
      <c r="S621" s="17">
        <v>0.213737809061506</v>
      </c>
      <c r="T621" s="17">
        <v>0.175246267304286</v>
      </c>
      <c r="U621" s="17">
        <v>6.2391006929875099E-2</v>
      </c>
      <c r="V621" s="17"/>
      <c r="W621" s="17">
        <v>0.41906021141546201</v>
      </c>
      <c r="X621" s="17">
        <v>0.35919000967418402</v>
      </c>
      <c r="Y621" s="17">
        <v>0.30542611998834901</v>
      </c>
      <c r="Z621" s="17">
        <v>0.21438234737373699</v>
      </c>
      <c r="AA621" s="17">
        <v>0.113435477607625</v>
      </c>
      <c r="AB621" s="17">
        <v>0.23400894620159399</v>
      </c>
      <c r="AC621" s="17">
        <v>9.0358774724465005E-2</v>
      </c>
      <c r="AD621" s="17">
        <v>0.17147004328648499</v>
      </c>
      <c r="AE621" s="17">
        <v>3.3784753590012602E-2</v>
      </c>
      <c r="AF621" s="17">
        <v>4.4997914634753999E-2</v>
      </c>
      <c r="AG621" s="17"/>
      <c r="AH621" s="17">
        <v>0.29072503725569199</v>
      </c>
      <c r="AI621" s="17">
        <v>0.16318252504710901</v>
      </c>
      <c r="AJ621" s="17">
        <v>0.17703863750325199</v>
      </c>
      <c r="AK621" s="17">
        <v>0.25491114245627799</v>
      </c>
      <c r="AL621" s="17">
        <v>0.14548547807406001</v>
      </c>
      <c r="AM621" s="17">
        <v>0.120555198354834</v>
      </c>
      <c r="AN621" s="17">
        <v>0.14404162466900899</v>
      </c>
      <c r="AO621" s="17"/>
      <c r="AP621" s="17">
        <v>8.9259157007273299E-2</v>
      </c>
      <c r="AQ621" s="17">
        <v>0.37154899594890201</v>
      </c>
      <c r="AR621" s="17"/>
      <c r="AS621" s="17">
        <v>7.5096400977337802E-2</v>
      </c>
      <c r="AT621" s="17">
        <v>6.2938641518582999E-2</v>
      </c>
      <c r="AU621" s="17">
        <v>9.4757112370045804E-2</v>
      </c>
      <c r="AV621" s="17"/>
      <c r="AW621" s="17">
        <v>5.1903021828836902E-2</v>
      </c>
      <c r="AX621" s="17">
        <v>0.21925928766686401</v>
      </c>
      <c r="AY621" s="17"/>
      <c r="AZ621" s="17">
        <v>0.270600948153634</v>
      </c>
      <c r="BA621" s="17">
        <v>0.15987282229437499</v>
      </c>
      <c r="BB621" s="17"/>
      <c r="BC621" s="17">
        <v>0.31751169882274499</v>
      </c>
      <c r="BD621" s="17">
        <v>6.2391006929875099E-2</v>
      </c>
      <c r="BE621" s="17"/>
      <c r="BF621" s="17">
        <v>9.2824561564993899E-2</v>
      </c>
      <c r="BG621" s="17">
        <v>0.25003490878872803</v>
      </c>
      <c r="BH621" s="17"/>
      <c r="BI621" s="17">
        <v>0.47005681357263901</v>
      </c>
      <c r="BJ621" s="17">
        <v>0.18379501975492499</v>
      </c>
      <c r="BK621" s="17">
        <v>9.2253675139154806E-2</v>
      </c>
      <c r="BL621" s="17">
        <v>1.5545487257283001E-2</v>
      </c>
    </row>
    <row r="622" spans="2:64" x14ac:dyDescent="0.25">
      <c r="B622" t="s">
        <v>80</v>
      </c>
      <c r="C622" s="17">
        <v>5.3317531380323697E-2</v>
      </c>
      <c r="D622" s="17">
        <v>4.18997416694162E-2</v>
      </c>
      <c r="E622" s="17">
        <v>9.5299650069143801E-2</v>
      </c>
      <c r="F622" s="17">
        <v>0.11684107700096</v>
      </c>
      <c r="G622" s="17">
        <v>6.1958726898302799E-2</v>
      </c>
      <c r="H622" s="17">
        <v>5.6492461599073701E-2</v>
      </c>
      <c r="I622" s="17">
        <v>4.9940162725186303E-2</v>
      </c>
      <c r="J622" s="17">
        <v>9.3821190598096696E-2</v>
      </c>
      <c r="K622" s="17">
        <v>0</v>
      </c>
      <c r="L622" s="17">
        <v>6.58195859814448E-2</v>
      </c>
      <c r="M622" s="17">
        <v>1.01868799773889E-2</v>
      </c>
      <c r="N622" s="17">
        <v>6.3785881344310694E-2</v>
      </c>
      <c r="O622" s="17">
        <v>5.0564251564997303E-2</v>
      </c>
      <c r="P622" s="17">
        <v>0.35196951786603697</v>
      </c>
      <c r="Q622" s="17"/>
      <c r="R622" s="17">
        <v>3.1386863434948599E-2</v>
      </c>
      <c r="S622" s="17">
        <v>5.07784255580584E-2</v>
      </c>
      <c r="T622" s="17">
        <v>4.3419367627989001E-2</v>
      </c>
      <c r="U622" s="17">
        <v>6.8375561456054307E-2</v>
      </c>
      <c r="V622" s="17"/>
      <c r="W622" s="17">
        <v>2.21556000391906E-2</v>
      </c>
      <c r="X622" s="17">
        <v>1.85923099999349E-2</v>
      </c>
      <c r="Y622" s="17">
        <v>2.2654892673502101E-2</v>
      </c>
      <c r="Z622" s="17">
        <v>6.1627999300436803E-2</v>
      </c>
      <c r="AA622" s="17">
        <v>7.04655760062185E-2</v>
      </c>
      <c r="AB622" s="17">
        <v>6.4405819040105103E-2</v>
      </c>
      <c r="AC622" s="17">
        <v>0</v>
      </c>
      <c r="AD622" s="17">
        <v>1.16896725052583E-2</v>
      </c>
      <c r="AE622" s="17">
        <v>6.8728242433635303E-2</v>
      </c>
      <c r="AF622" s="17">
        <v>6.8613671848693894E-2</v>
      </c>
      <c r="AG622" s="17"/>
      <c r="AH622" s="17">
        <v>3.3481904042093599E-2</v>
      </c>
      <c r="AI622" s="17">
        <v>1.8564510689365699E-2</v>
      </c>
      <c r="AJ622" s="17">
        <v>2.1583322973080299E-2</v>
      </c>
      <c r="AK622" s="17">
        <v>6.4427651221054899E-2</v>
      </c>
      <c r="AL622" s="17">
        <v>4.12404216198555E-2</v>
      </c>
      <c r="AM622" s="17">
        <v>2.9314175795871499E-2</v>
      </c>
      <c r="AN622" s="17">
        <v>8.7100554460617596E-2</v>
      </c>
      <c r="AO622" s="17"/>
      <c r="AP622" s="17">
        <v>3.8523678404965102E-2</v>
      </c>
      <c r="AQ622" s="17">
        <v>7.7319516233198798E-2</v>
      </c>
      <c r="AR622" s="17"/>
      <c r="AS622" s="17">
        <v>4.0806191639882E-2</v>
      </c>
      <c r="AT622" s="17">
        <v>2.5211471182960399E-2</v>
      </c>
      <c r="AU622" s="17">
        <v>2.6245891169757601E-2</v>
      </c>
      <c r="AV622" s="17"/>
      <c r="AW622" s="17">
        <v>1.32561637900923E-2</v>
      </c>
      <c r="AX622" s="17">
        <v>5.9494070757813197E-2</v>
      </c>
      <c r="AY622" s="17"/>
      <c r="AZ622" s="17">
        <v>4.7238234261186798E-2</v>
      </c>
      <c r="BA622" s="17">
        <v>5.6372195350839802E-2</v>
      </c>
      <c r="BB622" s="17"/>
      <c r="BC622" s="17">
        <v>3.98160309232653E-2</v>
      </c>
      <c r="BD622" s="17">
        <v>6.8375561456054307E-2</v>
      </c>
      <c r="BE622" s="17"/>
      <c r="BF622" s="17">
        <v>5.7932161546762603E-2</v>
      </c>
      <c r="BG622" s="17">
        <v>5.0961805388841999E-2</v>
      </c>
      <c r="BH622" s="17"/>
      <c r="BI622" s="17">
        <v>0.106208985326864</v>
      </c>
      <c r="BJ622" s="17">
        <v>6.4252645370932199E-2</v>
      </c>
      <c r="BK622" s="17">
        <v>2.6191113943162501E-2</v>
      </c>
      <c r="BL622" s="17">
        <v>7.0315015602386201E-3</v>
      </c>
    </row>
    <row r="623" spans="2:64" x14ac:dyDescent="0.25">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c r="AY623" s="17"/>
      <c r="AZ623" s="17"/>
      <c r="BA623" s="17"/>
      <c r="BB623" s="17"/>
      <c r="BC623" s="17"/>
      <c r="BD623" s="17"/>
      <c r="BE623" s="17"/>
      <c r="BF623" s="17"/>
      <c r="BG623" s="17"/>
      <c r="BH623" s="17"/>
      <c r="BI623" s="17"/>
      <c r="BJ623" s="17"/>
      <c r="BK623" s="17"/>
      <c r="BL623" s="17"/>
    </row>
    <row r="624" spans="2:64" x14ac:dyDescent="0.25">
      <c r="B624" s="6" t="s">
        <v>348</v>
      </c>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c r="AN624" s="17"/>
      <c r="AO624" s="17"/>
      <c r="AP624" s="17"/>
      <c r="AQ624" s="17"/>
      <c r="AR624" s="17"/>
      <c r="AS624" s="17"/>
      <c r="AT624" s="17"/>
      <c r="AU624" s="17"/>
      <c r="AV624" s="17"/>
      <c r="AW624" s="17"/>
      <c r="AX624" s="17"/>
      <c r="AY624" s="17"/>
      <c r="AZ624" s="17"/>
      <c r="BA624" s="17"/>
      <c r="BB624" s="17"/>
      <c r="BC624" s="17"/>
      <c r="BD624" s="17"/>
      <c r="BE624" s="17"/>
      <c r="BF624" s="17"/>
      <c r="BG624" s="17"/>
      <c r="BH624" s="17"/>
      <c r="BI624" s="17"/>
      <c r="BJ624" s="17"/>
      <c r="BK624" s="17"/>
      <c r="BL624" s="17"/>
    </row>
    <row r="625" spans="2:64" x14ac:dyDescent="0.25">
      <c r="B625" s="24" t="s">
        <v>82</v>
      </c>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c r="AV625" s="17"/>
      <c r="AW625" s="17"/>
      <c r="AX625" s="17"/>
      <c r="AY625" s="17"/>
      <c r="AZ625" s="17"/>
      <c r="BA625" s="17"/>
      <c r="BB625" s="17"/>
      <c r="BC625" s="17"/>
      <c r="BD625" s="17"/>
      <c r="BE625" s="17"/>
      <c r="BF625" s="17"/>
      <c r="BG625" s="17"/>
      <c r="BH625" s="17"/>
      <c r="BI625" s="17"/>
      <c r="BJ625" s="17"/>
      <c r="BK625" s="17"/>
      <c r="BL625" s="17"/>
    </row>
    <row r="626" spans="2:64" x14ac:dyDescent="0.25">
      <c r="B626" t="s">
        <v>334</v>
      </c>
      <c r="C626" s="17">
        <v>0.27293809167204103</v>
      </c>
      <c r="D626" s="17">
        <v>0.26214590846049401</v>
      </c>
      <c r="E626" s="17">
        <v>0.31577964947299603</v>
      </c>
      <c r="F626" s="17">
        <v>0.212280228693805</v>
      </c>
      <c r="G626" s="17">
        <v>0.22693239583632599</v>
      </c>
      <c r="H626" s="17">
        <v>0.213013449904602</v>
      </c>
      <c r="I626" s="17">
        <v>0.19944619585489901</v>
      </c>
      <c r="J626" s="17">
        <v>0.34351531400632801</v>
      </c>
      <c r="K626" s="17">
        <v>0.37802970158813698</v>
      </c>
      <c r="L626" s="17">
        <v>0.29136265767286601</v>
      </c>
      <c r="M626" s="17">
        <v>0.32207168656940799</v>
      </c>
      <c r="N626" s="17">
        <v>0.284129158931543</v>
      </c>
      <c r="O626" s="17">
        <v>0.26900803015046798</v>
      </c>
      <c r="P626" s="17">
        <v>0</v>
      </c>
      <c r="Q626" s="17"/>
      <c r="R626" s="17">
        <v>0.30905809829006797</v>
      </c>
      <c r="S626" s="17">
        <v>0.239343358563915</v>
      </c>
      <c r="T626" s="17">
        <v>0.21915391056286501</v>
      </c>
      <c r="U626" s="17">
        <v>0.27896827267586399</v>
      </c>
      <c r="V626" s="17"/>
      <c r="W626" s="17">
        <v>0.31922674240964699</v>
      </c>
      <c r="X626" s="17">
        <v>0.2984172767646</v>
      </c>
      <c r="Y626" s="17">
        <v>0.288139780345397</v>
      </c>
      <c r="Z626" s="17">
        <v>0.16860395286605501</v>
      </c>
      <c r="AA626" s="17">
        <v>0.21820639273003101</v>
      </c>
      <c r="AB626" s="17">
        <v>0.25485760096647397</v>
      </c>
      <c r="AC626" s="17">
        <v>0.35507849388992302</v>
      </c>
      <c r="AD626" s="17">
        <v>0.31334885868660101</v>
      </c>
      <c r="AE626" s="17">
        <v>0.24759889972913199</v>
      </c>
      <c r="AF626" s="17">
        <v>0.26681413460103598</v>
      </c>
      <c r="AG626" s="17"/>
      <c r="AH626" s="17">
        <v>0.31670887050126401</v>
      </c>
      <c r="AI626" s="17">
        <v>0.28937280092708101</v>
      </c>
      <c r="AJ626" s="17">
        <v>0.363313136521832</v>
      </c>
      <c r="AK626" s="17">
        <v>0.26039396521548402</v>
      </c>
      <c r="AL626" s="17">
        <v>0.21217455685870401</v>
      </c>
      <c r="AM626" s="17">
        <v>0.25912054722620198</v>
      </c>
      <c r="AN626" s="17">
        <v>0.291199383946391</v>
      </c>
      <c r="AO626" s="17"/>
      <c r="AP626" s="17">
        <v>0.23187810465151101</v>
      </c>
      <c r="AQ626" s="17">
        <v>0.33955502967781498</v>
      </c>
      <c r="AR626" s="17"/>
      <c r="AS626" s="17">
        <v>0.22758433650698701</v>
      </c>
      <c r="AT626" s="17">
        <v>0.25917846754076002</v>
      </c>
      <c r="AU626" s="17">
        <v>0.23213904066423399</v>
      </c>
      <c r="AV626" s="17"/>
      <c r="AW626" s="17">
        <v>0.21472294002016101</v>
      </c>
      <c r="AX626" s="17">
        <v>0.281913526066149</v>
      </c>
      <c r="AY626" s="17"/>
      <c r="AZ626" s="17">
        <v>0.242821323430915</v>
      </c>
      <c r="BA626" s="17">
        <v>0.28807086196631698</v>
      </c>
      <c r="BB626" s="17"/>
      <c r="BC626" s="17">
        <v>0.26753124288971097</v>
      </c>
      <c r="BD626" s="17">
        <v>0.27896827267586399</v>
      </c>
      <c r="BE626" s="17"/>
      <c r="BF626" s="17">
        <v>0.23892812268331701</v>
      </c>
      <c r="BG626" s="17">
        <v>0.29029986607790897</v>
      </c>
      <c r="BH626" s="17"/>
      <c r="BI626" s="17">
        <v>0.33158254464006598</v>
      </c>
      <c r="BJ626" s="17">
        <v>0.31672625994486098</v>
      </c>
      <c r="BK626" s="17">
        <v>0.23747203953858601</v>
      </c>
      <c r="BL626" s="17">
        <v>0.15757269407635599</v>
      </c>
    </row>
    <row r="627" spans="2:64" x14ac:dyDescent="0.25">
      <c r="B627" t="s">
        <v>335</v>
      </c>
      <c r="C627" s="17">
        <v>0.56264581930071</v>
      </c>
      <c r="D627" s="17">
        <v>0.608346889631175</v>
      </c>
      <c r="E627" s="17">
        <v>0.58326314818541103</v>
      </c>
      <c r="F627" s="17">
        <v>0.46723012653764101</v>
      </c>
      <c r="G627" s="17">
        <v>0.51161223804632106</v>
      </c>
      <c r="H627" s="17">
        <v>0.663056623433675</v>
      </c>
      <c r="I627" s="17">
        <v>0.67261760405149895</v>
      </c>
      <c r="J627" s="17">
        <v>0.48886645217317898</v>
      </c>
      <c r="K627" s="17">
        <v>0.54487256674374895</v>
      </c>
      <c r="L627" s="17">
        <v>0.50920866685349397</v>
      </c>
      <c r="M627" s="17">
        <v>0.49012374998902503</v>
      </c>
      <c r="N627" s="17">
        <v>0.53790304461735605</v>
      </c>
      <c r="O627" s="17">
        <v>0.54724665542803996</v>
      </c>
      <c r="P627" s="17">
        <v>0.64803048213396297</v>
      </c>
      <c r="Q627" s="17"/>
      <c r="R627" s="17">
        <v>0.42949069497444098</v>
      </c>
      <c r="S627" s="17">
        <v>0.60651422204264305</v>
      </c>
      <c r="T627" s="17">
        <v>0.64589342585009701</v>
      </c>
      <c r="U627" s="17">
        <v>0.596737705900241</v>
      </c>
      <c r="V627" s="17"/>
      <c r="W627" s="17">
        <v>0.39328907180283501</v>
      </c>
      <c r="X627" s="17">
        <v>0.55041408377499101</v>
      </c>
      <c r="Y627" s="17">
        <v>0.58646162054683704</v>
      </c>
      <c r="Z627" s="17">
        <v>0.69979462109024804</v>
      </c>
      <c r="AA627" s="17">
        <v>0.64337707776075603</v>
      </c>
      <c r="AB627" s="17">
        <v>0.59980939025108504</v>
      </c>
      <c r="AC627" s="17">
        <v>0.60352757039344795</v>
      </c>
      <c r="AD627" s="17">
        <v>0.55890018698989696</v>
      </c>
      <c r="AE627" s="17">
        <v>0.64790101662920496</v>
      </c>
      <c r="AF627" s="17">
        <v>0.64029818514141101</v>
      </c>
      <c r="AG627" s="17"/>
      <c r="AH627" s="17">
        <v>0.490875741431607</v>
      </c>
      <c r="AI627" s="17">
        <v>0.61054473096122697</v>
      </c>
      <c r="AJ627" s="17">
        <v>0.52208153707733296</v>
      </c>
      <c r="AK627" s="17">
        <v>0.50758280314434301</v>
      </c>
      <c r="AL627" s="17">
        <v>0.66736109441150404</v>
      </c>
      <c r="AM627" s="17">
        <v>0.65149173549573802</v>
      </c>
      <c r="AN627" s="17">
        <v>0.61515051271079801</v>
      </c>
      <c r="AO627" s="17"/>
      <c r="AP627" s="17">
        <v>0.67668373320887598</v>
      </c>
      <c r="AQ627" s="17">
        <v>0.37762733312023999</v>
      </c>
      <c r="AR627" s="17"/>
      <c r="AS627" s="17">
        <v>0.66220153580363506</v>
      </c>
      <c r="AT627" s="17">
        <v>0.72817112740901102</v>
      </c>
      <c r="AU627" s="17">
        <v>0.66456885107739805</v>
      </c>
      <c r="AV627" s="17"/>
      <c r="AW627" s="17">
        <v>0.74769599167704304</v>
      </c>
      <c r="AX627" s="17">
        <v>0.53411534854433096</v>
      </c>
      <c r="AY627" s="17"/>
      <c r="AZ627" s="17">
        <v>0.55889055378594699</v>
      </c>
      <c r="BA627" s="17">
        <v>0.56453272728412796</v>
      </c>
      <c r="BB627" s="17"/>
      <c r="BC627" s="17">
        <v>0.532077968114955</v>
      </c>
      <c r="BD627" s="17">
        <v>0.596737705900241</v>
      </c>
      <c r="BE627" s="17"/>
      <c r="BF627" s="17">
        <v>0.66415474213695502</v>
      </c>
      <c r="BG627" s="17">
        <v>0.51082645365971602</v>
      </c>
      <c r="BH627" s="17"/>
      <c r="BI627" s="17">
        <v>0.30839972198633397</v>
      </c>
      <c r="BJ627" s="17">
        <v>0.48868162569648099</v>
      </c>
      <c r="BK627" s="17">
        <v>0.70176969577425197</v>
      </c>
      <c r="BL627" s="17">
        <v>0.81995451569054101</v>
      </c>
    </row>
    <row r="628" spans="2:64" x14ac:dyDescent="0.25">
      <c r="B628" t="s">
        <v>336</v>
      </c>
      <c r="C628" s="17">
        <v>0.110159831274893</v>
      </c>
      <c r="D628" s="17">
        <v>8.0835394149327805E-2</v>
      </c>
      <c r="E628" s="17">
        <v>6.5418950803578901E-2</v>
      </c>
      <c r="F628" s="17">
        <v>0.18838031035340799</v>
      </c>
      <c r="G628" s="17">
        <v>0.19949663921905</v>
      </c>
      <c r="H628" s="17">
        <v>5.1798092030495901E-2</v>
      </c>
      <c r="I628" s="17">
        <v>6.9919642869868195E-2</v>
      </c>
      <c r="J628" s="17">
        <v>7.6346192660852505E-2</v>
      </c>
      <c r="K628" s="17">
        <v>7.7097731668114303E-2</v>
      </c>
      <c r="L628" s="17">
        <v>0.17759975221855201</v>
      </c>
      <c r="M628" s="17">
        <v>0.163120379466664</v>
      </c>
      <c r="N628" s="17">
        <v>0.108451424948493</v>
      </c>
      <c r="O628" s="17">
        <v>0.123494111294427</v>
      </c>
      <c r="P628" s="17">
        <v>0</v>
      </c>
      <c r="Q628" s="17"/>
      <c r="R628" s="17">
        <v>0.237852441851545</v>
      </c>
      <c r="S628" s="17">
        <v>7.0929877210820502E-2</v>
      </c>
      <c r="T628" s="17">
        <v>9.8133625570354696E-2</v>
      </c>
      <c r="U628" s="17">
        <v>5.8367880310088202E-2</v>
      </c>
      <c r="V628" s="17"/>
      <c r="W628" s="17">
        <v>0.25561967274263903</v>
      </c>
      <c r="X628" s="17">
        <v>0.116426871772178</v>
      </c>
      <c r="Y628" s="17">
        <v>8.8208983656632003E-2</v>
      </c>
      <c r="Z628" s="17">
        <v>8.8152658982886295E-2</v>
      </c>
      <c r="AA628" s="17">
        <v>5.92731750545515E-2</v>
      </c>
      <c r="AB628" s="17">
        <v>0.117731969008955</v>
      </c>
      <c r="AC628" s="17">
        <v>1.25221782292244E-2</v>
      </c>
      <c r="AD628" s="17">
        <v>0.116061281818244</v>
      </c>
      <c r="AE628" s="17">
        <v>4.7128894391683003E-2</v>
      </c>
      <c r="AF628" s="17">
        <v>3.6779878521210903E-2</v>
      </c>
      <c r="AG628" s="17"/>
      <c r="AH628" s="17">
        <v>0.15291529547843599</v>
      </c>
      <c r="AI628" s="17">
        <v>0.100082468111691</v>
      </c>
      <c r="AJ628" s="17">
        <v>9.1554367013298596E-2</v>
      </c>
      <c r="AK628" s="17">
        <v>0.15916009660228</v>
      </c>
      <c r="AL628" s="17">
        <v>9.7390489846795797E-2</v>
      </c>
      <c r="AM628" s="17">
        <v>5.8641743796151398E-2</v>
      </c>
      <c r="AN628" s="17">
        <v>3.8487073970891003E-2</v>
      </c>
      <c r="AO628" s="17"/>
      <c r="AP628" s="17">
        <v>5.37738333467873E-2</v>
      </c>
      <c r="AQ628" s="17">
        <v>0.20164214291060301</v>
      </c>
      <c r="AR628" s="17"/>
      <c r="AS628" s="17">
        <v>6.9184084400214702E-2</v>
      </c>
      <c r="AT628" s="17">
        <v>6.3252025251144999E-3</v>
      </c>
      <c r="AU628" s="17">
        <v>6.5901746184543697E-2</v>
      </c>
      <c r="AV628" s="17"/>
      <c r="AW628" s="17">
        <v>2.5535723177127701E-2</v>
      </c>
      <c r="AX628" s="17">
        <v>0.123206917966916</v>
      </c>
      <c r="AY628" s="17"/>
      <c r="AZ628" s="17">
        <v>0.14988289251409001</v>
      </c>
      <c r="BA628" s="17">
        <v>9.0200187653590697E-2</v>
      </c>
      <c r="BB628" s="17"/>
      <c r="BC628" s="17">
        <v>0.15659811344769101</v>
      </c>
      <c r="BD628" s="17">
        <v>5.8367880310088202E-2</v>
      </c>
      <c r="BE628" s="17"/>
      <c r="BF628" s="17">
        <v>5.5064063136513797E-2</v>
      </c>
      <c r="BG628" s="17">
        <v>0.13828571099720899</v>
      </c>
      <c r="BH628" s="17"/>
      <c r="BI628" s="17">
        <v>0.25860616168310901</v>
      </c>
      <c r="BJ628" s="17">
        <v>0.111970952145714</v>
      </c>
      <c r="BK628" s="17">
        <v>4.5332452559732901E-2</v>
      </c>
      <c r="BL628" s="17">
        <v>1.54412886728641E-2</v>
      </c>
    </row>
    <row r="629" spans="2:64" x14ac:dyDescent="0.25">
      <c r="B629" t="s">
        <v>80</v>
      </c>
      <c r="C629" s="17">
        <v>5.42562577523562E-2</v>
      </c>
      <c r="D629" s="17">
        <v>4.8671807759003503E-2</v>
      </c>
      <c r="E629" s="17">
        <v>3.5538251538014001E-2</v>
      </c>
      <c r="F629" s="17">
        <v>0.132109334415147</v>
      </c>
      <c r="G629" s="17">
        <v>6.1958726898302799E-2</v>
      </c>
      <c r="H629" s="17">
        <v>7.2131834631227396E-2</v>
      </c>
      <c r="I629" s="17">
        <v>5.8016557223734E-2</v>
      </c>
      <c r="J629" s="17">
        <v>9.1272041159640799E-2</v>
      </c>
      <c r="K629" s="17">
        <v>0</v>
      </c>
      <c r="L629" s="17">
        <v>2.1828923255087299E-2</v>
      </c>
      <c r="M629" s="17">
        <v>2.4684183974902699E-2</v>
      </c>
      <c r="N629" s="17">
        <v>6.9516371502608101E-2</v>
      </c>
      <c r="O629" s="17">
        <v>6.0251203127065001E-2</v>
      </c>
      <c r="P629" s="17">
        <v>0.35196951786603697</v>
      </c>
      <c r="Q629" s="17"/>
      <c r="R629" s="17">
        <v>2.35987648839447E-2</v>
      </c>
      <c r="S629" s="17">
        <v>8.3212542182622196E-2</v>
      </c>
      <c r="T629" s="17">
        <v>3.6819038016683403E-2</v>
      </c>
      <c r="U629" s="17">
        <v>6.5926141113807596E-2</v>
      </c>
      <c r="V629" s="17"/>
      <c r="W629" s="17">
        <v>3.1864513044879798E-2</v>
      </c>
      <c r="X629" s="17">
        <v>3.4741767688230903E-2</v>
      </c>
      <c r="Y629" s="17">
        <v>3.7189615451134299E-2</v>
      </c>
      <c r="Z629" s="17">
        <v>4.34487670608103E-2</v>
      </c>
      <c r="AA629" s="17">
        <v>7.9143354454661197E-2</v>
      </c>
      <c r="AB629" s="17">
        <v>2.7601039773486401E-2</v>
      </c>
      <c r="AC629" s="17">
        <v>2.8871757487404202E-2</v>
      </c>
      <c r="AD629" s="17">
        <v>1.16896725052583E-2</v>
      </c>
      <c r="AE629" s="17">
        <v>5.7371189249979498E-2</v>
      </c>
      <c r="AF629" s="17">
        <v>5.6107801736342097E-2</v>
      </c>
      <c r="AG629" s="17"/>
      <c r="AH629" s="17">
        <v>3.9500092588692803E-2</v>
      </c>
      <c r="AI629" s="17">
        <v>0</v>
      </c>
      <c r="AJ629" s="17">
        <v>2.30509593875356E-2</v>
      </c>
      <c r="AK629" s="17">
        <v>7.2863135037892907E-2</v>
      </c>
      <c r="AL629" s="17">
        <v>2.3073858882996501E-2</v>
      </c>
      <c r="AM629" s="17">
        <v>3.07459734819082E-2</v>
      </c>
      <c r="AN629" s="17">
        <v>5.51630293719199E-2</v>
      </c>
      <c r="AO629" s="17"/>
      <c r="AP629" s="17">
        <v>3.7664328792825101E-2</v>
      </c>
      <c r="AQ629" s="17">
        <v>8.1175494291341202E-2</v>
      </c>
      <c r="AR629" s="17"/>
      <c r="AS629" s="17">
        <v>4.1030043289163799E-2</v>
      </c>
      <c r="AT629" s="17">
        <v>6.3252025251144999E-3</v>
      </c>
      <c r="AU629" s="17">
        <v>3.7390362073824401E-2</v>
      </c>
      <c r="AV629" s="17"/>
      <c r="AW629" s="17">
        <v>1.20453451256684E-2</v>
      </c>
      <c r="AX629" s="17">
        <v>6.0764207422603501E-2</v>
      </c>
      <c r="AY629" s="17"/>
      <c r="AZ629" s="17">
        <v>4.8405230269048097E-2</v>
      </c>
      <c r="BA629" s="17">
        <v>5.7196223095964602E-2</v>
      </c>
      <c r="BB629" s="17"/>
      <c r="BC629" s="17">
        <v>4.3792675547642698E-2</v>
      </c>
      <c r="BD629" s="17">
        <v>6.5926141113807596E-2</v>
      </c>
      <c r="BE629" s="17"/>
      <c r="BF629" s="17">
        <v>4.1853072043214798E-2</v>
      </c>
      <c r="BG629" s="17">
        <v>6.05879692651657E-2</v>
      </c>
      <c r="BH629" s="17"/>
      <c r="BI629" s="17">
        <v>0.101411571690491</v>
      </c>
      <c r="BJ629" s="17">
        <v>8.2621162212942995E-2</v>
      </c>
      <c r="BK629" s="17">
        <v>1.5425812127429E-2</v>
      </c>
      <c r="BL629" s="17">
        <v>7.0315015602386201E-3</v>
      </c>
    </row>
    <row r="630" spans="2:64" x14ac:dyDescent="0.25">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c r="BD630" s="17"/>
      <c r="BE630" s="17"/>
      <c r="BF630" s="17"/>
      <c r="BG630" s="17"/>
      <c r="BH630" s="17"/>
      <c r="BI630" s="17"/>
      <c r="BJ630" s="17"/>
      <c r="BK630" s="17"/>
      <c r="BL630" s="17"/>
    </row>
    <row r="631" spans="2:64" x14ac:dyDescent="0.25">
      <c r="B631" s="6" t="s">
        <v>349</v>
      </c>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c r="BD631" s="17"/>
      <c r="BE631" s="17"/>
      <c r="BF631" s="17"/>
      <c r="BG631" s="17"/>
      <c r="BH631" s="17"/>
      <c r="BI631" s="17"/>
      <c r="BJ631" s="17"/>
      <c r="BK631" s="17"/>
      <c r="BL631" s="17"/>
    </row>
    <row r="632" spans="2:64" x14ac:dyDescent="0.25">
      <c r="B632" s="24" t="s">
        <v>82</v>
      </c>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c r="AV632" s="17"/>
      <c r="AW632" s="17"/>
      <c r="AX632" s="17"/>
      <c r="AY632" s="17"/>
      <c r="AZ632" s="17"/>
      <c r="BA632" s="17"/>
      <c r="BB632" s="17"/>
      <c r="BC632" s="17"/>
      <c r="BD632" s="17"/>
      <c r="BE632" s="17"/>
      <c r="BF632" s="17"/>
      <c r="BG632" s="17"/>
      <c r="BH632" s="17"/>
      <c r="BI632" s="17"/>
      <c r="BJ632" s="17"/>
      <c r="BK632" s="17"/>
      <c r="BL632" s="17"/>
    </row>
    <row r="633" spans="2:64" x14ac:dyDescent="0.25">
      <c r="B633" t="s">
        <v>334</v>
      </c>
      <c r="C633" s="17">
        <v>0.29485621145763602</v>
      </c>
      <c r="D633" s="17">
        <v>0.29724111845992002</v>
      </c>
      <c r="E633" s="17">
        <v>0.22837716896656601</v>
      </c>
      <c r="F633" s="17">
        <v>0.25261714013015801</v>
      </c>
      <c r="G633" s="17">
        <v>0.17697901264296201</v>
      </c>
      <c r="H633" s="17">
        <v>0.21479727858187</v>
      </c>
      <c r="I633" s="17">
        <v>0.28323599196923699</v>
      </c>
      <c r="J633" s="17">
        <v>0.35884988025168002</v>
      </c>
      <c r="K633" s="17">
        <v>0.374369520809675</v>
      </c>
      <c r="L633" s="17">
        <v>0.40916102265000498</v>
      </c>
      <c r="M633" s="17">
        <v>0.32638211058953298</v>
      </c>
      <c r="N633" s="17">
        <v>0.299771488458413</v>
      </c>
      <c r="O633" s="17">
        <v>0.24370113196974899</v>
      </c>
      <c r="P633" s="17">
        <v>0</v>
      </c>
      <c r="Q633" s="17"/>
      <c r="R633" s="17">
        <v>0.33232220538496499</v>
      </c>
      <c r="S633" s="17">
        <v>0.26210379947942802</v>
      </c>
      <c r="T633" s="17">
        <v>0.27804758230744703</v>
      </c>
      <c r="U633" s="17">
        <v>0.28998473826689702</v>
      </c>
      <c r="V633" s="17"/>
      <c r="W633" s="17">
        <v>0.34490776642948701</v>
      </c>
      <c r="X633" s="17">
        <v>0.28020668417545802</v>
      </c>
      <c r="Y633" s="17">
        <v>0.30512901430205103</v>
      </c>
      <c r="Z633" s="17">
        <v>0.27580458235654598</v>
      </c>
      <c r="AA633" s="17">
        <v>0.25796283423281402</v>
      </c>
      <c r="AB633" s="17">
        <v>0.33032574001850501</v>
      </c>
      <c r="AC633" s="17">
        <v>0.27661703321202602</v>
      </c>
      <c r="AD633" s="17">
        <v>0.30435069771870898</v>
      </c>
      <c r="AE633" s="17">
        <v>0.31005073313576498</v>
      </c>
      <c r="AF633" s="17">
        <v>0.28747453363543901</v>
      </c>
      <c r="AG633" s="17"/>
      <c r="AH633" s="17">
        <v>0.37232242595721499</v>
      </c>
      <c r="AI633" s="17">
        <v>0.30251309420358902</v>
      </c>
      <c r="AJ633" s="17">
        <v>0.33495790792083302</v>
      </c>
      <c r="AK633" s="17">
        <v>0.26863692983808801</v>
      </c>
      <c r="AL633" s="17">
        <v>0.23728559754317299</v>
      </c>
      <c r="AM633" s="17">
        <v>0.29759230021735</v>
      </c>
      <c r="AN633" s="17">
        <v>0.32434794898366998</v>
      </c>
      <c r="AO633" s="17"/>
      <c r="AP633" s="17">
        <v>0.26027886374688403</v>
      </c>
      <c r="AQ633" s="17">
        <v>0.35095552361035398</v>
      </c>
      <c r="AR633" s="17"/>
      <c r="AS633" s="17">
        <v>0.30726908155711402</v>
      </c>
      <c r="AT633" s="17">
        <v>0.25661357592008599</v>
      </c>
      <c r="AU633" s="17">
        <v>0.23884925938624499</v>
      </c>
      <c r="AV633" s="17"/>
      <c r="AW633" s="17">
        <v>0.24346958047095299</v>
      </c>
      <c r="AX633" s="17">
        <v>0.302778845377981</v>
      </c>
      <c r="AY633" s="17"/>
      <c r="AZ633" s="17">
        <v>0.28163934507100102</v>
      </c>
      <c r="BA633" s="17">
        <v>0.30149728932620901</v>
      </c>
      <c r="BB633" s="17"/>
      <c r="BC633" s="17">
        <v>0.299224126595309</v>
      </c>
      <c r="BD633" s="17">
        <v>0.28998473826689702</v>
      </c>
      <c r="BE633" s="17"/>
      <c r="BF633" s="17">
        <v>0.28088421812662601</v>
      </c>
      <c r="BG633" s="17">
        <v>0.30198878474206697</v>
      </c>
      <c r="BH633" s="17"/>
      <c r="BI633" s="17">
        <v>0.34392148747983298</v>
      </c>
      <c r="BJ633" s="17">
        <v>0.33242037998517598</v>
      </c>
      <c r="BK633" s="17">
        <v>0.28996236291106797</v>
      </c>
      <c r="BL633" s="17">
        <v>0.14603071197558101</v>
      </c>
    </row>
    <row r="634" spans="2:64" x14ac:dyDescent="0.25">
      <c r="B634" t="s">
        <v>335</v>
      </c>
      <c r="C634" s="17">
        <v>0.54023131623605802</v>
      </c>
      <c r="D634" s="17">
        <v>0.58776049487829296</v>
      </c>
      <c r="E634" s="17">
        <v>0.56837996543267799</v>
      </c>
      <c r="F634" s="17">
        <v>0.55900254951643402</v>
      </c>
      <c r="G634" s="17">
        <v>0.56156562123968501</v>
      </c>
      <c r="H634" s="17">
        <v>0.60829055362956996</v>
      </c>
      <c r="I634" s="17">
        <v>0.57736592287588395</v>
      </c>
      <c r="J634" s="17">
        <v>0.46052234714107498</v>
      </c>
      <c r="K634" s="17">
        <v>0.47310822064374097</v>
      </c>
      <c r="L634" s="17">
        <v>0.40737247386414699</v>
      </c>
      <c r="M634" s="17">
        <v>0.46867583334014701</v>
      </c>
      <c r="N634" s="17">
        <v>0.55467664657910398</v>
      </c>
      <c r="O634" s="17">
        <v>0.56103249387084098</v>
      </c>
      <c r="P634" s="17">
        <v>0.64803048213396297</v>
      </c>
      <c r="Q634" s="17"/>
      <c r="R634" s="17">
        <v>0.40993280277125599</v>
      </c>
      <c r="S634" s="17">
        <v>0.57025670874492496</v>
      </c>
      <c r="T634" s="17">
        <v>0.57708463745934702</v>
      </c>
      <c r="U634" s="17">
        <v>0.58966852799388403</v>
      </c>
      <c r="V634" s="17"/>
      <c r="W634" s="17">
        <v>0.41432541176496801</v>
      </c>
      <c r="X634" s="17">
        <v>0.49756517220548702</v>
      </c>
      <c r="Y634" s="17">
        <v>0.48176610849914703</v>
      </c>
      <c r="Z634" s="17">
        <v>0.59987596347541405</v>
      </c>
      <c r="AA634" s="17">
        <v>0.54883353110611299</v>
      </c>
      <c r="AB634" s="17">
        <v>0.53154428503858697</v>
      </c>
      <c r="AC634" s="17">
        <v>0.64783953621905599</v>
      </c>
      <c r="AD634" s="17">
        <v>0.61305515784584796</v>
      </c>
      <c r="AE634" s="17">
        <v>0.59162881221306995</v>
      </c>
      <c r="AF634" s="17">
        <v>0.63647132027331099</v>
      </c>
      <c r="AG634" s="17"/>
      <c r="AH634" s="17">
        <v>0.46153125740842299</v>
      </c>
      <c r="AI634" s="17">
        <v>0.61093107113912803</v>
      </c>
      <c r="AJ634" s="17">
        <v>0.56073602399296996</v>
      </c>
      <c r="AK634" s="17">
        <v>0.48469145693590399</v>
      </c>
      <c r="AL634" s="17">
        <v>0.64465731056779596</v>
      </c>
      <c r="AM634" s="17">
        <v>0.61827756841928705</v>
      </c>
      <c r="AN634" s="17">
        <v>0.58900667593384504</v>
      </c>
      <c r="AO634" s="17"/>
      <c r="AP634" s="17">
        <v>0.64411165854478902</v>
      </c>
      <c r="AQ634" s="17">
        <v>0.37169277480546198</v>
      </c>
      <c r="AR634" s="17"/>
      <c r="AS634" s="17">
        <v>0.58273003432161796</v>
      </c>
      <c r="AT634" s="17">
        <v>0.71347100715157896</v>
      </c>
      <c r="AU634" s="17">
        <v>0.65435176646466897</v>
      </c>
      <c r="AV634" s="17"/>
      <c r="AW634" s="17">
        <v>0.70805968824394605</v>
      </c>
      <c r="AX634" s="17">
        <v>0.51435605009513297</v>
      </c>
      <c r="AY634" s="17"/>
      <c r="AZ634" s="17">
        <v>0.52142387375875299</v>
      </c>
      <c r="BA634" s="17">
        <v>0.54968149045638603</v>
      </c>
      <c r="BB634" s="17"/>
      <c r="BC634" s="17">
        <v>0.49590436684181</v>
      </c>
      <c r="BD634" s="17">
        <v>0.58966852799388403</v>
      </c>
      <c r="BE634" s="17"/>
      <c r="BF634" s="17">
        <v>0.62049390217966705</v>
      </c>
      <c r="BG634" s="17">
        <v>0.49925800894352501</v>
      </c>
      <c r="BH634" s="17"/>
      <c r="BI634" s="17">
        <v>0.29549302514908499</v>
      </c>
      <c r="BJ634" s="17">
        <v>0.48733807379521199</v>
      </c>
      <c r="BK634" s="17">
        <v>0.64520288318604702</v>
      </c>
      <c r="BL634" s="17">
        <v>0.81539456377198705</v>
      </c>
    </row>
    <row r="635" spans="2:64" x14ac:dyDescent="0.25">
      <c r="B635" t="s">
        <v>336</v>
      </c>
      <c r="C635" s="17">
        <v>0.121317596551495</v>
      </c>
      <c r="D635" s="17">
        <v>7.7349255830973698E-2</v>
      </c>
      <c r="E635" s="17">
        <v>0.13782391479717701</v>
      </c>
      <c r="F635" s="17">
        <v>0.15104432054338501</v>
      </c>
      <c r="G635" s="17">
        <v>0.19949663921905</v>
      </c>
      <c r="H635" s="17">
        <v>0.12724034255078201</v>
      </c>
      <c r="I635" s="17">
        <v>7.9413347224366104E-2</v>
      </c>
      <c r="J635" s="17">
        <v>0.118902668961114</v>
      </c>
      <c r="K635" s="17">
        <v>0.13019856541097699</v>
      </c>
      <c r="L635" s="17">
        <v>0.15245682488152701</v>
      </c>
      <c r="M635" s="17">
        <v>0.18025787209541699</v>
      </c>
      <c r="N635" s="17">
        <v>9.3597727220593299E-2</v>
      </c>
      <c r="O635" s="17">
        <v>0.15622318233233001</v>
      </c>
      <c r="P635" s="17">
        <v>0</v>
      </c>
      <c r="Q635" s="17"/>
      <c r="R635" s="17">
        <v>0.24828082137905699</v>
      </c>
      <c r="S635" s="17">
        <v>0.110139771742676</v>
      </c>
      <c r="T635" s="17">
        <v>0.100653784675261</v>
      </c>
      <c r="U635" s="17">
        <v>6.3300338474606893E-2</v>
      </c>
      <c r="V635" s="17"/>
      <c r="W635" s="17">
        <v>0.227855786787097</v>
      </c>
      <c r="X635" s="17">
        <v>0.18748637593082401</v>
      </c>
      <c r="Y635" s="17">
        <v>0.19044998452530101</v>
      </c>
      <c r="Z635" s="17">
        <v>0.109405251755198</v>
      </c>
      <c r="AA635" s="17">
        <v>0.102209974966168</v>
      </c>
      <c r="AB635" s="17">
        <v>0.105693064243671</v>
      </c>
      <c r="AC635" s="17">
        <v>4.9036378183466997E-2</v>
      </c>
      <c r="AD635" s="17">
        <v>8.2594144435442607E-2</v>
      </c>
      <c r="AE635" s="17">
        <v>4.8548154483062399E-2</v>
      </c>
      <c r="AF635" s="17">
        <v>2.2838141596792799E-2</v>
      </c>
      <c r="AG635" s="17"/>
      <c r="AH635" s="17">
        <v>0.13446138594581999</v>
      </c>
      <c r="AI635" s="17">
        <v>8.6555834657282602E-2</v>
      </c>
      <c r="AJ635" s="17">
        <v>7.0835053730490496E-2</v>
      </c>
      <c r="AK635" s="17">
        <v>0.19500135673351399</v>
      </c>
      <c r="AL635" s="17">
        <v>8.3312451136531407E-2</v>
      </c>
      <c r="AM635" s="17">
        <v>6.4756937900699696E-2</v>
      </c>
      <c r="AN635" s="17">
        <v>6.6905762736090502E-2</v>
      </c>
      <c r="AO635" s="17"/>
      <c r="AP635" s="17">
        <v>6.3328989966325203E-2</v>
      </c>
      <c r="AQ635" s="17">
        <v>0.21540002789746801</v>
      </c>
      <c r="AR635" s="17"/>
      <c r="AS635" s="17">
        <v>7.4634575862100094E-2</v>
      </c>
      <c r="AT635" s="17">
        <v>1.8034170019505202E-2</v>
      </c>
      <c r="AU635" s="17">
        <v>8.0446456624801599E-2</v>
      </c>
      <c r="AV635" s="17"/>
      <c r="AW635" s="17">
        <v>2.42028123408012E-2</v>
      </c>
      <c r="AX635" s="17">
        <v>0.13629045756186201</v>
      </c>
      <c r="AY635" s="17"/>
      <c r="AZ635" s="17">
        <v>0.140487549838404</v>
      </c>
      <c r="BA635" s="17">
        <v>0.111685271551675</v>
      </c>
      <c r="BB635" s="17"/>
      <c r="BC635" s="17">
        <v>0.17333768367463601</v>
      </c>
      <c r="BD635" s="17">
        <v>6.3300338474606893E-2</v>
      </c>
      <c r="BE635" s="17"/>
      <c r="BF635" s="17">
        <v>5.97662067918363E-2</v>
      </c>
      <c r="BG635" s="17">
        <v>0.15273901136458001</v>
      </c>
      <c r="BH635" s="17"/>
      <c r="BI635" s="17">
        <v>0.27663674672153099</v>
      </c>
      <c r="BJ635" s="17">
        <v>0.12685232189739001</v>
      </c>
      <c r="BK635" s="17">
        <v>4.2399492150685197E-2</v>
      </c>
      <c r="BL635" s="17">
        <v>3.2278656459988703E-2</v>
      </c>
    </row>
    <row r="636" spans="2:64" x14ac:dyDescent="0.25">
      <c r="B636" t="s">
        <v>80</v>
      </c>
      <c r="C636" s="17">
        <v>4.35948757548104E-2</v>
      </c>
      <c r="D636" s="17">
        <v>3.7649130830812901E-2</v>
      </c>
      <c r="E636" s="17">
        <v>6.5418950803578901E-2</v>
      </c>
      <c r="F636" s="17">
        <v>3.7335989810023E-2</v>
      </c>
      <c r="G636" s="17">
        <v>6.1958726898302799E-2</v>
      </c>
      <c r="H636" s="17">
        <v>4.9671825237777703E-2</v>
      </c>
      <c r="I636" s="17">
        <v>5.9984737930513801E-2</v>
      </c>
      <c r="J636" s="17">
        <v>6.1725103646131499E-2</v>
      </c>
      <c r="K636" s="17">
        <v>2.2323693135606702E-2</v>
      </c>
      <c r="L636" s="17">
        <v>3.1009678604320998E-2</v>
      </c>
      <c r="M636" s="17">
        <v>2.4684183974902699E-2</v>
      </c>
      <c r="N636" s="17">
        <v>5.1954137741890498E-2</v>
      </c>
      <c r="O636" s="17">
        <v>3.9043191827079701E-2</v>
      </c>
      <c r="P636" s="17">
        <v>0.35196951786603697</v>
      </c>
      <c r="Q636" s="17"/>
      <c r="R636" s="17">
        <v>9.4641704647216909E-3</v>
      </c>
      <c r="S636" s="17">
        <v>5.7499720032971199E-2</v>
      </c>
      <c r="T636" s="17">
        <v>4.4213995557945397E-2</v>
      </c>
      <c r="U636" s="17">
        <v>5.70463952646122E-2</v>
      </c>
      <c r="V636" s="17"/>
      <c r="W636" s="17">
        <v>1.29110350184483E-2</v>
      </c>
      <c r="X636" s="17">
        <v>3.4741767688230903E-2</v>
      </c>
      <c r="Y636" s="17">
        <v>2.2654892673502101E-2</v>
      </c>
      <c r="Z636" s="17">
        <v>1.49142024128415E-2</v>
      </c>
      <c r="AA636" s="17">
        <v>9.0993659694904694E-2</v>
      </c>
      <c r="AB636" s="17">
        <v>3.2436910699237702E-2</v>
      </c>
      <c r="AC636" s="17">
        <v>2.6507052385450501E-2</v>
      </c>
      <c r="AD636" s="17">
        <v>0</v>
      </c>
      <c r="AE636" s="17">
        <v>4.97723001681026E-2</v>
      </c>
      <c r="AF636" s="17">
        <v>5.3216004494456799E-2</v>
      </c>
      <c r="AG636" s="17"/>
      <c r="AH636" s="17">
        <v>3.1684930688542598E-2</v>
      </c>
      <c r="AI636" s="17">
        <v>0</v>
      </c>
      <c r="AJ636" s="17">
        <v>3.3471014355706701E-2</v>
      </c>
      <c r="AK636" s="17">
        <v>5.1670256492493599E-2</v>
      </c>
      <c r="AL636" s="17">
        <v>3.47446407525E-2</v>
      </c>
      <c r="AM636" s="17">
        <v>1.9373193462664001E-2</v>
      </c>
      <c r="AN636" s="17">
        <v>1.9739612346394101E-2</v>
      </c>
      <c r="AO636" s="17"/>
      <c r="AP636" s="17">
        <v>3.22804877420017E-2</v>
      </c>
      <c r="AQ636" s="17">
        <v>6.1951673686716502E-2</v>
      </c>
      <c r="AR636" s="17"/>
      <c r="AS636" s="17">
        <v>3.5366308259167901E-2</v>
      </c>
      <c r="AT636" s="17">
        <v>1.18812469088301E-2</v>
      </c>
      <c r="AU636" s="17">
        <v>2.6352517524284101E-2</v>
      </c>
      <c r="AV636" s="17"/>
      <c r="AW636" s="17">
        <v>2.4267918944299399E-2</v>
      </c>
      <c r="AX636" s="17">
        <v>4.65746469650241E-2</v>
      </c>
      <c r="AY636" s="17"/>
      <c r="AZ636" s="17">
        <v>5.6449231331842299E-2</v>
      </c>
      <c r="BA636" s="17">
        <v>3.71359486657298E-2</v>
      </c>
      <c r="BB636" s="17"/>
      <c r="BC636" s="17">
        <v>3.1533822888244897E-2</v>
      </c>
      <c r="BD636" s="17">
        <v>5.70463952646122E-2</v>
      </c>
      <c r="BE636" s="17"/>
      <c r="BF636" s="17">
        <v>3.8855672901871197E-2</v>
      </c>
      <c r="BG636" s="17">
        <v>4.6014194949828099E-2</v>
      </c>
      <c r="BH636" s="17"/>
      <c r="BI636" s="17">
        <v>8.3948740649551004E-2</v>
      </c>
      <c r="BJ636" s="17">
        <v>5.33892243222217E-2</v>
      </c>
      <c r="BK636" s="17">
        <v>2.24352617521997E-2</v>
      </c>
      <c r="BL636" s="17">
        <v>6.2960677924425402E-3</v>
      </c>
    </row>
    <row r="637" spans="2:64" x14ac:dyDescent="0.25">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c r="AR637" s="17"/>
      <c r="AS637" s="17"/>
      <c r="AT637" s="17"/>
      <c r="AU637" s="17"/>
      <c r="AV637" s="17"/>
      <c r="AW637" s="17"/>
      <c r="AX637" s="17"/>
      <c r="AY637" s="17"/>
      <c r="AZ637" s="17"/>
      <c r="BA637" s="17"/>
      <c r="BB637" s="17"/>
      <c r="BC637" s="17"/>
      <c r="BD637" s="17"/>
      <c r="BE637" s="17"/>
      <c r="BF637" s="17"/>
      <c r="BG637" s="17"/>
      <c r="BH637" s="17"/>
      <c r="BI637" s="17"/>
      <c r="BJ637" s="17"/>
      <c r="BK637" s="17"/>
      <c r="BL637" s="17"/>
    </row>
    <row r="638" spans="2:64" x14ac:dyDescent="0.25">
      <c r="B638" s="6" t="s">
        <v>350</v>
      </c>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W638" s="17"/>
      <c r="AX638" s="17"/>
      <c r="AY638" s="17"/>
      <c r="AZ638" s="17"/>
      <c r="BA638" s="17"/>
      <c r="BB638" s="17"/>
      <c r="BC638" s="17"/>
      <c r="BD638" s="17"/>
      <c r="BE638" s="17"/>
      <c r="BF638" s="17"/>
      <c r="BG638" s="17"/>
      <c r="BH638" s="17"/>
      <c r="BI638" s="17"/>
      <c r="BJ638" s="17"/>
      <c r="BK638" s="17"/>
      <c r="BL638" s="17"/>
    </row>
    <row r="639" spans="2:64" x14ac:dyDescent="0.25">
      <c r="B639" s="24" t="s">
        <v>82</v>
      </c>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c r="AV639" s="17"/>
      <c r="AW639" s="17"/>
      <c r="AX639" s="17"/>
      <c r="AY639" s="17"/>
      <c r="AZ639" s="17"/>
      <c r="BA639" s="17"/>
      <c r="BB639" s="17"/>
      <c r="BC639" s="17"/>
      <c r="BD639" s="17"/>
      <c r="BE639" s="17"/>
      <c r="BF639" s="17"/>
      <c r="BG639" s="17"/>
      <c r="BH639" s="17"/>
      <c r="BI639" s="17"/>
      <c r="BJ639" s="17"/>
      <c r="BK639" s="17"/>
      <c r="BL639" s="17"/>
    </row>
    <row r="640" spans="2:64" x14ac:dyDescent="0.25">
      <c r="B640" t="s">
        <v>334</v>
      </c>
      <c r="C640" s="17">
        <v>0.24422873381583601</v>
      </c>
      <c r="D640" s="17">
        <v>0.23701994620659</v>
      </c>
      <c r="E640" s="17">
        <v>0.29288496339745002</v>
      </c>
      <c r="F640" s="17">
        <v>0.23514794964356001</v>
      </c>
      <c r="G640" s="17">
        <v>0.29121308707038601</v>
      </c>
      <c r="H640" s="17">
        <v>0.184859516363896</v>
      </c>
      <c r="I640" s="17">
        <v>0.19322719868871299</v>
      </c>
      <c r="J640" s="17">
        <v>0.28986560863135102</v>
      </c>
      <c r="K640" s="17">
        <v>0.36305078864228602</v>
      </c>
      <c r="L640" s="17">
        <v>0.25770362691799997</v>
      </c>
      <c r="M640" s="17">
        <v>0.25973306807746099</v>
      </c>
      <c r="N640" s="17">
        <v>0.22742297088397401</v>
      </c>
      <c r="O640" s="17">
        <v>0.232906128339674</v>
      </c>
      <c r="P640" s="17">
        <v>0</v>
      </c>
      <c r="Q640" s="17"/>
      <c r="R640" s="17">
        <v>0.25026857031518202</v>
      </c>
      <c r="S640" s="17">
        <v>0.28098286872885198</v>
      </c>
      <c r="T640" s="17">
        <v>0.333224060559348</v>
      </c>
      <c r="U640" s="17">
        <v>0.20545633736479699</v>
      </c>
      <c r="V640" s="17"/>
      <c r="W640" s="17">
        <v>0.26686158676056099</v>
      </c>
      <c r="X640" s="17">
        <v>0.20811284604782301</v>
      </c>
      <c r="Y640" s="17">
        <v>0.33837154000809</v>
      </c>
      <c r="Z640" s="17">
        <v>0.29559488638442899</v>
      </c>
      <c r="AA640" s="17">
        <v>0.26685081175021302</v>
      </c>
      <c r="AB640" s="17">
        <v>0.167383798992597</v>
      </c>
      <c r="AC640" s="17">
        <v>0.28684578742188099</v>
      </c>
      <c r="AD640" s="17">
        <v>0.247984237836291</v>
      </c>
      <c r="AE640" s="17">
        <v>0.212187647721402</v>
      </c>
      <c r="AF640" s="17">
        <v>0.21112600716112401</v>
      </c>
      <c r="AG640" s="17"/>
      <c r="AH640" s="17">
        <v>0.312148754491058</v>
      </c>
      <c r="AI640" s="17">
        <v>0.21060836614214501</v>
      </c>
      <c r="AJ640" s="17">
        <v>0.232702778462509</v>
      </c>
      <c r="AK640" s="17">
        <v>0.22427634792544801</v>
      </c>
      <c r="AL640" s="17">
        <v>0.223410076326197</v>
      </c>
      <c r="AM640" s="17">
        <v>0.25674263978929202</v>
      </c>
      <c r="AN640" s="17">
        <v>0.219732515869071</v>
      </c>
      <c r="AO640" s="17"/>
      <c r="AP640" s="17">
        <v>0.20588933394945599</v>
      </c>
      <c r="AQ640" s="17">
        <v>0.30643171071400699</v>
      </c>
      <c r="AR640" s="17"/>
      <c r="AS640" s="17">
        <v>0.25145443438189602</v>
      </c>
      <c r="AT640" s="17">
        <v>0.191043860792007</v>
      </c>
      <c r="AU640" s="17">
        <v>0.18577523473023499</v>
      </c>
      <c r="AV640" s="17"/>
      <c r="AW640" s="17">
        <v>0.21276356947588199</v>
      </c>
      <c r="AX640" s="17">
        <v>0.249079936814015</v>
      </c>
      <c r="AY640" s="17"/>
      <c r="AZ640" s="17">
        <v>0.243574835467296</v>
      </c>
      <c r="BA640" s="17">
        <v>0.24455729807030799</v>
      </c>
      <c r="BB640" s="17"/>
      <c r="BC640" s="17">
        <v>0.27899327644008398</v>
      </c>
      <c r="BD640" s="17">
        <v>0.20545633736479699</v>
      </c>
      <c r="BE640" s="17"/>
      <c r="BF640" s="17">
        <v>0.20404857748978</v>
      </c>
      <c r="BG640" s="17">
        <v>0.26474033175221701</v>
      </c>
      <c r="BH640" s="17"/>
      <c r="BI640" s="17">
        <v>0.293143899386614</v>
      </c>
      <c r="BJ640" s="17">
        <v>0.294837913678481</v>
      </c>
      <c r="BK640" s="17">
        <v>0.21739369135689399</v>
      </c>
      <c r="BL640" s="17">
        <v>0.11119648163151501</v>
      </c>
    </row>
    <row r="641" spans="2:64" x14ac:dyDescent="0.25">
      <c r="B641" t="s">
        <v>335</v>
      </c>
      <c r="C641" s="17">
        <v>0.53519033581057496</v>
      </c>
      <c r="D641" s="17">
        <v>0.64494755922899905</v>
      </c>
      <c r="E641" s="17">
        <v>0.43279566792576601</v>
      </c>
      <c r="F641" s="17">
        <v>0.548270339713267</v>
      </c>
      <c r="G641" s="17">
        <v>0.384428161819519</v>
      </c>
      <c r="H641" s="17">
        <v>0.60513697249050302</v>
      </c>
      <c r="I641" s="17">
        <v>0.68363828852791997</v>
      </c>
      <c r="J641" s="17">
        <v>0.44757277197286499</v>
      </c>
      <c r="K641" s="17">
        <v>0.43909884701987401</v>
      </c>
      <c r="L641" s="17">
        <v>0.38612539976413901</v>
      </c>
      <c r="M641" s="17">
        <v>0.47783974321065498</v>
      </c>
      <c r="N641" s="17">
        <v>0.53599259825660295</v>
      </c>
      <c r="O641" s="17">
        <v>0.48149312777342601</v>
      </c>
      <c r="P641" s="17">
        <v>0.64803048213396297</v>
      </c>
      <c r="Q641" s="17"/>
      <c r="R641" s="17">
        <v>0.30251186077482201</v>
      </c>
      <c r="S641" s="17">
        <v>0.496640844928178</v>
      </c>
      <c r="T641" s="17">
        <v>0.49403833233135203</v>
      </c>
      <c r="U641" s="17">
        <v>0.68150996910434603</v>
      </c>
      <c r="V641" s="17"/>
      <c r="W641" s="17">
        <v>0.30623677322118897</v>
      </c>
      <c r="X641" s="17">
        <v>0.39693266951271999</v>
      </c>
      <c r="Y641" s="17">
        <v>0.38059134848356702</v>
      </c>
      <c r="Z641" s="17">
        <v>0.54418363340436804</v>
      </c>
      <c r="AA641" s="17">
        <v>0.55349697935420605</v>
      </c>
      <c r="AB641" s="17">
        <v>0.585551745341654</v>
      </c>
      <c r="AC641" s="17">
        <v>0.59753465523192895</v>
      </c>
      <c r="AD641" s="17">
        <v>0.67780507300748405</v>
      </c>
      <c r="AE641" s="17">
        <v>0.67930585301108404</v>
      </c>
      <c r="AF641" s="17">
        <v>0.72068300149850895</v>
      </c>
      <c r="AG641" s="17"/>
      <c r="AH641" s="17">
        <v>0.36444072840587499</v>
      </c>
      <c r="AI641" s="17">
        <v>0.61651723038015604</v>
      </c>
      <c r="AJ641" s="17">
        <v>0.53332193975765196</v>
      </c>
      <c r="AK641" s="17">
        <v>0.46918020423354501</v>
      </c>
      <c r="AL641" s="17">
        <v>0.63494223468563504</v>
      </c>
      <c r="AM641" s="17">
        <v>0.65031154299305205</v>
      </c>
      <c r="AN641" s="17">
        <v>0.60893602641389999</v>
      </c>
      <c r="AO641" s="17"/>
      <c r="AP641" s="17">
        <v>0.69313599308373997</v>
      </c>
      <c r="AQ641" s="17">
        <v>0.27893462745911302</v>
      </c>
      <c r="AR641" s="17"/>
      <c r="AS641" s="17">
        <v>0.67847337653693096</v>
      </c>
      <c r="AT641" s="17">
        <v>0.76396135900205597</v>
      </c>
      <c r="AU641" s="17">
        <v>0.69350227767407802</v>
      </c>
      <c r="AV641" s="17"/>
      <c r="AW641" s="17">
        <v>0.77081645769805396</v>
      </c>
      <c r="AX641" s="17">
        <v>0.49886221952934201</v>
      </c>
      <c r="AY641" s="17"/>
      <c r="AZ641" s="17">
        <v>0.46305691876402699</v>
      </c>
      <c r="BA641" s="17">
        <v>0.571435208499671</v>
      </c>
      <c r="BB641" s="17"/>
      <c r="BC641" s="17">
        <v>0.40399557886979098</v>
      </c>
      <c r="BD641" s="17">
        <v>0.68150996910434603</v>
      </c>
      <c r="BE641" s="17"/>
      <c r="BF641" s="17">
        <v>0.68939277625492901</v>
      </c>
      <c r="BG641" s="17">
        <v>0.45647141711009598</v>
      </c>
      <c r="BH641" s="17"/>
      <c r="BI641" s="17">
        <v>0.19337564965404799</v>
      </c>
      <c r="BJ641" s="17">
        <v>0.46597250571010002</v>
      </c>
      <c r="BK641" s="17">
        <v>0.70161417901711298</v>
      </c>
      <c r="BL641" s="17">
        <v>0.86867459424675197</v>
      </c>
    </row>
    <row r="642" spans="2:64" x14ac:dyDescent="0.25">
      <c r="B642" t="s">
        <v>336</v>
      </c>
      <c r="C642" s="17">
        <v>0.17048914786444</v>
      </c>
      <c r="D642" s="17">
        <v>8.5584622725075096E-2</v>
      </c>
      <c r="E642" s="17">
        <v>0.20890041787320501</v>
      </c>
      <c r="F642" s="17">
        <v>0.15717798843731301</v>
      </c>
      <c r="G642" s="17">
        <v>0.26240002421179198</v>
      </c>
      <c r="H642" s="17">
        <v>0.15820541911510499</v>
      </c>
      <c r="I642" s="17">
        <v>0.112712109762688</v>
      </c>
      <c r="J642" s="17">
        <v>0.18478847227367001</v>
      </c>
      <c r="K642" s="17">
        <v>0.175526671202233</v>
      </c>
      <c r="L642" s="17">
        <v>0.30333237145845299</v>
      </c>
      <c r="M642" s="17">
        <v>0.227556124759592</v>
      </c>
      <c r="N642" s="17">
        <v>0.15013326683304201</v>
      </c>
      <c r="O642" s="17">
        <v>0.22534954075983599</v>
      </c>
      <c r="P642" s="17">
        <v>0</v>
      </c>
      <c r="Q642" s="17"/>
      <c r="R642" s="17">
        <v>0.42476498759620501</v>
      </c>
      <c r="S642" s="17">
        <v>0.147474696343291</v>
      </c>
      <c r="T642" s="17">
        <v>0.127787190508558</v>
      </c>
      <c r="U642" s="17">
        <v>5.4848401762240699E-2</v>
      </c>
      <c r="V642" s="17"/>
      <c r="W642" s="17">
        <v>0.39915753534453502</v>
      </c>
      <c r="X642" s="17">
        <v>0.36021271675122701</v>
      </c>
      <c r="Y642" s="17">
        <v>0.21188656378089099</v>
      </c>
      <c r="Z642" s="17">
        <v>0.14961256609895199</v>
      </c>
      <c r="AA642" s="17">
        <v>9.7174570408027197E-2</v>
      </c>
      <c r="AB642" s="17">
        <v>0.20652300751936001</v>
      </c>
      <c r="AC642" s="17">
        <v>8.6747799858786501E-2</v>
      </c>
      <c r="AD642" s="17">
        <v>5.9250602010811997E-2</v>
      </c>
      <c r="AE642" s="17">
        <v>3.5714770096040502E-2</v>
      </c>
      <c r="AF642" s="17">
        <v>2.4541837229839301E-2</v>
      </c>
      <c r="AG642" s="17"/>
      <c r="AH642" s="17">
        <v>0.27519277124033198</v>
      </c>
      <c r="AI642" s="17">
        <v>0.172874403477699</v>
      </c>
      <c r="AJ642" s="17">
        <v>0.164701531492219</v>
      </c>
      <c r="AK642" s="17">
        <v>0.243869164977186</v>
      </c>
      <c r="AL642" s="17">
        <v>0.119673409246565</v>
      </c>
      <c r="AM642" s="17">
        <v>7.7758911715957293E-2</v>
      </c>
      <c r="AN642" s="17">
        <v>9.1293275532093099E-2</v>
      </c>
      <c r="AO642" s="17"/>
      <c r="AP642" s="17">
        <v>6.69115851572884E-2</v>
      </c>
      <c r="AQ642" s="17">
        <v>0.33853645070945898</v>
      </c>
      <c r="AR642" s="17"/>
      <c r="AS642" s="17">
        <v>3.8659221734173299E-2</v>
      </c>
      <c r="AT642" s="17">
        <v>3.8994484452906202E-2</v>
      </c>
      <c r="AU642" s="17">
        <v>8.9556598808954599E-2</v>
      </c>
      <c r="AV642" s="17"/>
      <c r="AW642" s="17">
        <v>1.64199728260634E-2</v>
      </c>
      <c r="AX642" s="17">
        <v>0.19424306301320499</v>
      </c>
      <c r="AY642" s="17"/>
      <c r="AZ642" s="17">
        <v>0.23154865112474601</v>
      </c>
      <c r="BA642" s="17">
        <v>0.13980858381045799</v>
      </c>
      <c r="BB642" s="17"/>
      <c r="BC642" s="17">
        <v>0.27417625557382402</v>
      </c>
      <c r="BD642" s="17">
        <v>5.4848401762240699E-2</v>
      </c>
      <c r="BE642" s="17"/>
      <c r="BF642" s="17">
        <v>6.3494301019387897E-2</v>
      </c>
      <c r="BG642" s="17">
        <v>0.225109026939604</v>
      </c>
      <c r="BH642" s="17"/>
      <c r="BI642" s="17">
        <v>0.42347426639665597</v>
      </c>
      <c r="BJ642" s="17">
        <v>0.16841546339352301</v>
      </c>
      <c r="BK642" s="17">
        <v>5.9313822605416497E-2</v>
      </c>
      <c r="BL642" s="17">
        <v>1.3097422561494701E-2</v>
      </c>
    </row>
    <row r="643" spans="2:64" x14ac:dyDescent="0.25">
      <c r="B643" t="s">
        <v>80</v>
      </c>
      <c r="C643" s="17">
        <v>5.0091782509149398E-2</v>
      </c>
      <c r="D643" s="17">
        <v>3.2447871839335701E-2</v>
      </c>
      <c r="E643" s="17">
        <v>6.5418950803578901E-2</v>
      </c>
      <c r="F643" s="17">
        <v>5.9403722205859197E-2</v>
      </c>
      <c r="G643" s="17">
        <v>6.1958726898302799E-2</v>
      </c>
      <c r="H643" s="17">
        <v>5.1798092030495901E-2</v>
      </c>
      <c r="I643" s="17">
        <v>1.04224030206789E-2</v>
      </c>
      <c r="J643" s="17">
        <v>7.7773147122114097E-2</v>
      </c>
      <c r="K643" s="17">
        <v>2.2323693135606702E-2</v>
      </c>
      <c r="L643" s="17">
        <v>5.28386018594083E-2</v>
      </c>
      <c r="M643" s="17">
        <v>3.48710639522916E-2</v>
      </c>
      <c r="N643" s="17">
        <v>8.6451164026380603E-2</v>
      </c>
      <c r="O643" s="17">
        <v>6.0251203127065001E-2</v>
      </c>
      <c r="P643" s="17">
        <v>0.35196951786603697</v>
      </c>
      <c r="Q643" s="17"/>
      <c r="R643" s="17">
        <v>2.24545813137908E-2</v>
      </c>
      <c r="S643" s="17">
        <v>7.49015899996789E-2</v>
      </c>
      <c r="T643" s="17">
        <v>4.4950416600741602E-2</v>
      </c>
      <c r="U643" s="17">
        <v>5.81852917686159E-2</v>
      </c>
      <c r="V643" s="17"/>
      <c r="W643" s="17">
        <v>2.7744104673715499E-2</v>
      </c>
      <c r="X643" s="17">
        <v>3.4741767688230903E-2</v>
      </c>
      <c r="Y643" s="17">
        <v>6.9150547727452494E-2</v>
      </c>
      <c r="Z643" s="17">
        <v>1.06089141122515E-2</v>
      </c>
      <c r="AA643" s="17">
        <v>8.2477638487554503E-2</v>
      </c>
      <c r="AB643" s="17">
        <v>4.0541448146388902E-2</v>
      </c>
      <c r="AC643" s="17">
        <v>2.8871757487404202E-2</v>
      </c>
      <c r="AD643" s="17">
        <v>1.4960087145412901E-2</v>
      </c>
      <c r="AE643" s="17">
        <v>7.2791729171473696E-2</v>
      </c>
      <c r="AF643" s="17">
        <v>4.3649154110527798E-2</v>
      </c>
      <c r="AG643" s="17"/>
      <c r="AH643" s="17">
        <v>4.8217745862735098E-2</v>
      </c>
      <c r="AI643" s="17">
        <v>0</v>
      </c>
      <c r="AJ643" s="17">
        <v>6.9273750287620006E-2</v>
      </c>
      <c r="AK643" s="17">
        <v>6.2674282863820693E-2</v>
      </c>
      <c r="AL643" s="17">
        <v>2.1974279741603001E-2</v>
      </c>
      <c r="AM643" s="17">
        <v>1.5186905501698799E-2</v>
      </c>
      <c r="AN643" s="17">
        <v>8.0038182184935996E-2</v>
      </c>
      <c r="AO643" s="17"/>
      <c r="AP643" s="17">
        <v>3.4063087809516203E-2</v>
      </c>
      <c r="AQ643" s="17">
        <v>7.6097211117421001E-2</v>
      </c>
      <c r="AR643" s="17"/>
      <c r="AS643" s="17">
        <v>3.1412967346999901E-2</v>
      </c>
      <c r="AT643" s="17">
        <v>6.0002957530308799E-3</v>
      </c>
      <c r="AU643" s="17">
        <v>3.1165888786732199E-2</v>
      </c>
      <c r="AV643" s="17"/>
      <c r="AW643" s="17">
        <v>0</v>
      </c>
      <c r="AX643" s="17">
        <v>5.7814780643437799E-2</v>
      </c>
      <c r="AY643" s="17"/>
      <c r="AZ643" s="17">
        <v>6.1819594643930699E-2</v>
      </c>
      <c r="BA643" s="17">
        <v>4.4198909619563603E-2</v>
      </c>
      <c r="BB643" s="17"/>
      <c r="BC643" s="17">
        <v>4.2834889116300102E-2</v>
      </c>
      <c r="BD643" s="17">
        <v>5.81852917686159E-2</v>
      </c>
      <c r="BE643" s="17"/>
      <c r="BF643" s="17">
        <v>4.3064345235902898E-2</v>
      </c>
      <c r="BG643" s="17">
        <v>5.3679224198083103E-2</v>
      </c>
      <c r="BH643" s="17"/>
      <c r="BI643" s="17">
        <v>9.0006184562682806E-2</v>
      </c>
      <c r="BJ643" s="17">
        <v>7.0774117217896504E-2</v>
      </c>
      <c r="BK643" s="17">
        <v>2.16783070205765E-2</v>
      </c>
      <c r="BL643" s="17">
        <v>7.0315015602386201E-3</v>
      </c>
    </row>
    <row r="644" spans="2:64" x14ac:dyDescent="0.25">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c r="AK644" s="17"/>
      <c r="AL644" s="17"/>
      <c r="AM644" s="17"/>
      <c r="AN644" s="17"/>
      <c r="AO644" s="17"/>
      <c r="AP644" s="17"/>
      <c r="AQ644" s="17"/>
      <c r="AR644" s="17"/>
      <c r="AS644" s="17"/>
      <c r="AT644" s="17"/>
      <c r="AU644" s="17"/>
      <c r="AV644" s="17"/>
      <c r="AW644" s="17"/>
      <c r="AX644" s="17"/>
      <c r="AY644" s="17"/>
      <c r="AZ644" s="17"/>
      <c r="BA644" s="17"/>
      <c r="BB644" s="17"/>
      <c r="BC644" s="17"/>
      <c r="BD644" s="17"/>
      <c r="BE644" s="17"/>
      <c r="BF644" s="17"/>
      <c r="BG644" s="17"/>
      <c r="BH644" s="17"/>
      <c r="BI644" s="17"/>
      <c r="BJ644" s="17"/>
      <c r="BK644" s="17"/>
      <c r="BL644" s="17"/>
    </row>
    <row r="645" spans="2:64" x14ac:dyDescent="0.25">
      <c r="B645" s="6" t="s">
        <v>351</v>
      </c>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17"/>
      <c r="BB645" s="17"/>
      <c r="BC645" s="17"/>
      <c r="BD645" s="17"/>
      <c r="BE645" s="17"/>
      <c r="BF645" s="17"/>
      <c r="BG645" s="17"/>
      <c r="BH645" s="17"/>
      <c r="BI645" s="17"/>
      <c r="BJ645" s="17"/>
      <c r="BK645" s="17"/>
      <c r="BL645" s="17"/>
    </row>
    <row r="646" spans="2:64" x14ac:dyDescent="0.25">
      <c r="B646" s="24" t="s">
        <v>82</v>
      </c>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c r="BE646" s="17"/>
      <c r="BF646" s="17"/>
      <c r="BG646" s="17"/>
      <c r="BH646" s="17"/>
      <c r="BI646" s="17"/>
      <c r="BJ646" s="17"/>
      <c r="BK646" s="17"/>
      <c r="BL646" s="17"/>
    </row>
    <row r="647" spans="2:64" x14ac:dyDescent="0.25">
      <c r="B647" t="s">
        <v>334</v>
      </c>
      <c r="C647" s="17">
        <v>0.236249965923751</v>
      </c>
      <c r="D647" s="17">
        <v>0.25028915663784201</v>
      </c>
      <c r="E647" s="17">
        <v>0.29288496339745002</v>
      </c>
      <c r="F647" s="17">
        <v>0.23171578659116099</v>
      </c>
      <c r="G647" s="17">
        <v>0.218744860332938</v>
      </c>
      <c r="H647" s="17">
        <v>0.25185514544340398</v>
      </c>
      <c r="I647" s="17">
        <v>0.234649766330495</v>
      </c>
      <c r="J647" s="17">
        <v>0.19993844275231501</v>
      </c>
      <c r="K647" s="17">
        <v>0.21762053852726601</v>
      </c>
      <c r="L647" s="17">
        <v>0.16650490234853399</v>
      </c>
      <c r="M647" s="17">
        <v>0.22616950782176901</v>
      </c>
      <c r="N647" s="17">
        <v>0.25842215745384201</v>
      </c>
      <c r="O647" s="17">
        <v>0.25044592328796</v>
      </c>
      <c r="P647" s="17">
        <v>0.296060964267926</v>
      </c>
      <c r="Q647" s="17"/>
      <c r="R647" s="17">
        <v>0.20536696791755801</v>
      </c>
      <c r="S647" s="17">
        <v>0.25213942135010498</v>
      </c>
      <c r="T647" s="17">
        <v>0.242687703977607</v>
      </c>
      <c r="U647" s="17">
        <v>0.24579151879335201</v>
      </c>
      <c r="V647" s="17"/>
      <c r="W647" s="17">
        <v>0.205264304240175</v>
      </c>
      <c r="X647" s="17">
        <v>0.23993383833909299</v>
      </c>
      <c r="Y647" s="17">
        <v>0.246898191209521</v>
      </c>
      <c r="Z647" s="17">
        <v>0.24667436036995899</v>
      </c>
      <c r="AA647" s="17">
        <v>0.31610019972043901</v>
      </c>
      <c r="AB647" s="17">
        <v>0.30713209265401997</v>
      </c>
      <c r="AC647" s="17">
        <v>0.18702003258250299</v>
      </c>
      <c r="AD647" s="17">
        <v>0.25915184796093499</v>
      </c>
      <c r="AE647" s="17">
        <v>0.18569948936988301</v>
      </c>
      <c r="AF647" s="17">
        <v>0.25336226774660903</v>
      </c>
      <c r="AG647" s="17"/>
      <c r="AH647" s="17">
        <v>0.23562700092635899</v>
      </c>
      <c r="AI647" s="17">
        <v>0.278307727262743</v>
      </c>
      <c r="AJ647" s="17">
        <v>0.28908693410808001</v>
      </c>
      <c r="AK647" s="17">
        <v>0.224454087831155</v>
      </c>
      <c r="AL647" s="17">
        <v>0.23146784120887301</v>
      </c>
      <c r="AM647" s="17">
        <v>0.25017956112978001</v>
      </c>
      <c r="AN647" s="17">
        <v>0.25847752709389099</v>
      </c>
      <c r="AO647" s="17"/>
      <c r="AP647" s="17">
        <v>0.23096644116242901</v>
      </c>
      <c r="AQ647" s="17">
        <v>0.244822112848712</v>
      </c>
      <c r="AR647" s="17"/>
      <c r="AS647" s="17">
        <v>0.24619677980509999</v>
      </c>
      <c r="AT647" s="17">
        <v>0.22104838549929301</v>
      </c>
      <c r="AU647" s="17">
        <v>0.24497802397189</v>
      </c>
      <c r="AV647" s="17"/>
      <c r="AW647" s="17">
        <v>0.21815364799720799</v>
      </c>
      <c r="AX647" s="17">
        <v>0.23904000098705999</v>
      </c>
      <c r="AY647" s="17"/>
      <c r="AZ647" s="17">
        <v>0.213669086139505</v>
      </c>
      <c r="BA647" s="17">
        <v>0.24759617890655899</v>
      </c>
      <c r="BB647" s="17"/>
      <c r="BC647" s="17">
        <v>0.22769471136641101</v>
      </c>
      <c r="BD647" s="17">
        <v>0.24579151879335201</v>
      </c>
      <c r="BE647" s="17"/>
      <c r="BF647" s="17">
        <v>0.24104849114185201</v>
      </c>
      <c r="BG647" s="17">
        <v>0.233800363210348</v>
      </c>
      <c r="BH647" s="17"/>
      <c r="BI647" s="17">
        <v>0.21003436183684099</v>
      </c>
      <c r="BJ647" s="17">
        <v>0.23561295302940799</v>
      </c>
      <c r="BK647" s="17">
        <v>0.26310533565925598</v>
      </c>
      <c r="BL647" s="17">
        <v>0.21955818171943101</v>
      </c>
    </row>
    <row r="648" spans="2:64" x14ac:dyDescent="0.25">
      <c r="B648" t="s">
        <v>335</v>
      </c>
      <c r="C648" s="17">
        <v>0.20582636262508699</v>
      </c>
      <c r="D648" s="17">
        <v>0.24214182278385901</v>
      </c>
      <c r="E648" s="17">
        <v>0.114776401162505</v>
      </c>
      <c r="F648" s="17">
        <v>0.20431201803038501</v>
      </c>
      <c r="G648" s="17">
        <v>0.124862111891045</v>
      </c>
      <c r="H648" s="17">
        <v>0.30256848624525101</v>
      </c>
      <c r="I648" s="17">
        <v>0.27520589496715703</v>
      </c>
      <c r="J648" s="17">
        <v>0.17016738325894901</v>
      </c>
      <c r="K648" s="17">
        <v>0.21762053852726601</v>
      </c>
      <c r="L648" s="17">
        <v>0.134523754863457</v>
      </c>
      <c r="M648" s="17">
        <v>0.12798987213517801</v>
      </c>
      <c r="N648" s="17">
        <v>0.234340801735857</v>
      </c>
      <c r="O648" s="17">
        <v>0.17654416666831901</v>
      </c>
      <c r="P648" s="17">
        <v>0.35196951786603697</v>
      </c>
      <c r="Q648" s="17"/>
      <c r="R648" s="17">
        <v>9.9677260821351699E-2</v>
      </c>
      <c r="S648" s="17">
        <v>0.18717585918249199</v>
      </c>
      <c r="T648" s="17">
        <v>0.23554909801196</v>
      </c>
      <c r="U648" s="17">
        <v>0.259903287759225</v>
      </c>
      <c r="V648" s="17"/>
      <c r="W648" s="17">
        <v>0.146048980191224</v>
      </c>
      <c r="X648" s="17">
        <v>0.15271696519219399</v>
      </c>
      <c r="Y648" s="17">
        <v>0.13060527983955</v>
      </c>
      <c r="Z648" s="17">
        <v>0.26462724578747499</v>
      </c>
      <c r="AA648" s="17">
        <v>0.23197768350966999</v>
      </c>
      <c r="AB648" s="17">
        <v>0.17090821535168199</v>
      </c>
      <c r="AC648" s="17">
        <v>0.367553465715723</v>
      </c>
      <c r="AD648" s="17">
        <v>0.21491601682863701</v>
      </c>
      <c r="AE648" s="17">
        <v>0.233946817243771</v>
      </c>
      <c r="AF648" s="17">
        <v>0.230729704549998</v>
      </c>
      <c r="AG648" s="17"/>
      <c r="AH648" s="17">
        <v>0.14256859786584</v>
      </c>
      <c r="AI648" s="17">
        <v>0.23511227843860399</v>
      </c>
      <c r="AJ648" s="17">
        <v>0.24383444183280101</v>
      </c>
      <c r="AK648" s="17">
        <v>0.16475101190532099</v>
      </c>
      <c r="AL648" s="17">
        <v>0.24451186127954899</v>
      </c>
      <c r="AM648" s="17">
        <v>0.27267805077352703</v>
      </c>
      <c r="AN648" s="17">
        <v>0.22659873510439699</v>
      </c>
      <c r="AO648" s="17"/>
      <c r="AP648" s="17">
        <v>0.28361556128347498</v>
      </c>
      <c r="AQ648" s="17">
        <v>7.9618864752433099E-2</v>
      </c>
      <c r="AR648" s="17"/>
      <c r="AS648" s="17">
        <v>0.334883840682142</v>
      </c>
      <c r="AT648" s="17">
        <v>0.33644179319106299</v>
      </c>
      <c r="AU648" s="17">
        <v>0.238971244598396</v>
      </c>
      <c r="AV648" s="17"/>
      <c r="AW648" s="17">
        <v>0.397767086072712</v>
      </c>
      <c r="AX648" s="17">
        <v>0.17623352773626599</v>
      </c>
      <c r="AY648" s="17"/>
      <c r="AZ648" s="17">
        <v>0.191748057389202</v>
      </c>
      <c r="BA648" s="17">
        <v>0.21290028760806101</v>
      </c>
      <c r="BB648" s="17"/>
      <c r="BC648" s="17">
        <v>0.15733930118724099</v>
      </c>
      <c r="BD648" s="17">
        <v>0.259903287759225</v>
      </c>
      <c r="BE648" s="17"/>
      <c r="BF648" s="17">
        <v>0.28954460858880299</v>
      </c>
      <c r="BG648" s="17">
        <v>0.16308897287448401</v>
      </c>
      <c r="BH648" s="17"/>
      <c r="BI648" s="17">
        <v>2.9710833571399399E-2</v>
      </c>
      <c r="BJ648" s="17">
        <v>0.13066986699747299</v>
      </c>
      <c r="BK648" s="17">
        <v>0.22963667487947201</v>
      </c>
      <c r="BL648" s="17">
        <v>0.59559804557060902</v>
      </c>
    </row>
    <row r="649" spans="2:64" x14ac:dyDescent="0.25">
      <c r="B649" t="s">
        <v>336</v>
      </c>
      <c r="C649" s="17">
        <v>0.49804939559938199</v>
      </c>
      <c r="D649" s="17">
        <v>0.45397087557574001</v>
      </c>
      <c r="E649" s="17">
        <v>0.52691968463646599</v>
      </c>
      <c r="F649" s="17">
        <v>0.50040117268942497</v>
      </c>
      <c r="G649" s="17">
        <v>0.59443430087771398</v>
      </c>
      <c r="H649" s="17">
        <v>0.38467453837684201</v>
      </c>
      <c r="I649" s="17">
        <v>0.44255018449929301</v>
      </c>
      <c r="J649" s="17">
        <v>0.52928249678154804</v>
      </c>
      <c r="K649" s="17">
        <v>0.52365754089003602</v>
      </c>
      <c r="L649" s="17">
        <v>0.62430381767351295</v>
      </c>
      <c r="M649" s="17">
        <v>0.60078267611337199</v>
      </c>
      <c r="N649" s="17">
        <v>0.45919793941334303</v>
      </c>
      <c r="O649" s="17">
        <v>0.49897286847385602</v>
      </c>
      <c r="P649" s="17">
        <v>0</v>
      </c>
      <c r="Q649" s="17"/>
      <c r="R649" s="17">
        <v>0.67650510017520304</v>
      </c>
      <c r="S649" s="17">
        <v>0.48608363321506898</v>
      </c>
      <c r="T649" s="17">
        <v>0.49592749635857403</v>
      </c>
      <c r="U649" s="17">
        <v>0.40808556686634401</v>
      </c>
      <c r="V649" s="17"/>
      <c r="W649" s="17">
        <v>0.60464549655164601</v>
      </c>
      <c r="X649" s="17">
        <v>0.588756886468778</v>
      </c>
      <c r="Y649" s="17">
        <v>0.59984163627742704</v>
      </c>
      <c r="Z649" s="17">
        <v>0.47408378827626602</v>
      </c>
      <c r="AA649" s="17">
        <v>0.396130484965176</v>
      </c>
      <c r="AB649" s="17">
        <v>0.48224001366332803</v>
      </c>
      <c r="AC649" s="17">
        <v>0.39689870565277902</v>
      </c>
      <c r="AD649" s="17">
        <v>0.49587190181857099</v>
      </c>
      <c r="AE649" s="17">
        <v>0.49508327142075897</v>
      </c>
      <c r="AF649" s="17">
        <v>0.41780344758330601</v>
      </c>
      <c r="AG649" s="17"/>
      <c r="AH649" s="17">
        <v>0.580023849282439</v>
      </c>
      <c r="AI649" s="17">
        <v>0.46801548360928802</v>
      </c>
      <c r="AJ649" s="17">
        <v>0.38989861472626403</v>
      </c>
      <c r="AK649" s="17">
        <v>0.54755058635340803</v>
      </c>
      <c r="AL649" s="17">
        <v>0.49002167747797998</v>
      </c>
      <c r="AM649" s="17">
        <v>0.41561055007936798</v>
      </c>
      <c r="AN649" s="17">
        <v>0.46022233892084202</v>
      </c>
      <c r="AO649" s="17"/>
      <c r="AP649" s="17">
        <v>0.43424091744983601</v>
      </c>
      <c r="AQ649" s="17">
        <v>0.60157415879537901</v>
      </c>
      <c r="AR649" s="17"/>
      <c r="AS649" s="17">
        <v>0.36974823505249199</v>
      </c>
      <c r="AT649" s="17">
        <v>0.408291520891579</v>
      </c>
      <c r="AU649" s="17">
        <v>0.47750173758048198</v>
      </c>
      <c r="AV649" s="17"/>
      <c r="AW649" s="17">
        <v>0.35190285677524402</v>
      </c>
      <c r="AX649" s="17">
        <v>0.52058182287855403</v>
      </c>
      <c r="AY649" s="17"/>
      <c r="AZ649" s="17">
        <v>0.53172990267657005</v>
      </c>
      <c r="BA649" s="17">
        <v>0.48112595371766498</v>
      </c>
      <c r="BB649" s="17"/>
      <c r="BC649" s="17">
        <v>0.57871377657412204</v>
      </c>
      <c r="BD649" s="17">
        <v>0.40808556686634401</v>
      </c>
      <c r="BE649" s="17"/>
      <c r="BF649" s="17">
        <v>0.40950783727304801</v>
      </c>
      <c r="BG649" s="17">
        <v>0.54324904167125698</v>
      </c>
      <c r="BH649" s="17"/>
      <c r="BI649" s="17">
        <v>0.67661858861496105</v>
      </c>
      <c r="BJ649" s="17">
        <v>0.56010111214453895</v>
      </c>
      <c r="BK649" s="17">
        <v>0.45679129401393898</v>
      </c>
      <c r="BL649" s="17">
        <v>0.17042987719017</v>
      </c>
    </row>
    <row r="650" spans="2:64" x14ac:dyDescent="0.25">
      <c r="B650" t="s">
        <v>80</v>
      </c>
      <c r="C650" s="17">
        <v>5.9874275851779998E-2</v>
      </c>
      <c r="D650" s="17">
        <v>5.3598145002558502E-2</v>
      </c>
      <c r="E650" s="17">
        <v>6.5418950803578901E-2</v>
      </c>
      <c r="F650" s="17">
        <v>6.3571022689028797E-2</v>
      </c>
      <c r="G650" s="17">
        <v>6.1958726898302799E-2</v>
      </c>
      <c r="H650" s="17">
        <v>6.0901829934502501E-2</v>
      </c>
      <c r="I650" s="17">
        <v>4.75941542030551E-2</v>
      </c>
      <c r="J650" s="17">
        <v>0.100611677207189</v>
      </c>
      <c r="K650" s="17">
        <v>4.1101382055430999E-2</v>
      </c>
      <c r="L650" s="17">
        <v>7.4667525114495495E-2</v>
      </c>
      <c r="M650" s="17">
        <v>4.5057943929680398E-2</v>
      </c>
      <c r="N650" s="17">
        <v>4.8039101396957801E-2</v>
      </c>
      <c r="O650" s="17">
        <v>7.4037041569866194E-2</v>
      </c>
      <c r="P650" s="17">
        <v>0.35196951786603697</v>
      </c>
      <c r="Q650" s="17"/>
      <c r="R650" s="17">
        <v>1.8450671085887799E-2</v>
      </c>
      <c r="S650" s="17">
        <v>7.4601086252333804E-2</v>
      </c>
      <c r="T650" s="17">
        <v>2.5835701651858899E-2</v>
      </c>
      <c r="U650" s="17">
        <v>8.6219626581078596E-2</v>
      </c>
      <c r="V650" s="17"/>
      <c r="W650" s="17">
        <v>4.4041219016955097E-2</v>
      </c>
      <c r="X650" s="17">
        <v>1.85923099999349E-2</v>
      </c>
      <c r="Y650" s="17">
        <v>2.2654892673502101E-2</v>
      </c>
      <c r="Z650" s="17">
        <v>1.4614605566300299E-2</v>
      </c>
      <c r="AA650" s="17">
        <v>5.5791631804715199E-2</v>
      </c>
      <c r="AB650" s="17">
        <v>3.9719678330969399E-2</v>
      </c>
      <c r="AC650" s="17">
        <v>4.8527796048994001E-2</v>
      </c>
      <c r="AD650" s="17">
        <v>3.0060233391856799E-2</v>
      </c>
      <c r="AE650" s="17">
        <v>8.5270421965586499E-2</v>
      </c>
      <c r="AF650" s="17">
        <v>9.8104580120086604E-2</v>
      </c>
      <c r="AG650" s="17"/>
      <c r="AH650" s="17">
        <v>4.17805519253623E-2</v>
      </c>
      <c r="AI650" s="17">
        <v>1.8564510689365699E-2</v>
      </c>
      <c r="AJ650" s="17">
        <v>7.7180009332855598E-2</v>
      </c>
      <c r="AK650" s="17">
        <v>6.3244313910116604E-2</v>
      </c>
      <c r="AL650" s="17">
        <v>3.3998620033598603E-2</v>
      </c>
      <c r="AM650" s="17">
        <v>6.1531838017324501E-2</v>
      </c>
      <c r="AN650" s="17">
        <v>5.4701398880869903E-2</v>
      </c>
      <c r="AO650" s="17"/>
      <c r="AP650" s="17">
        <v>5.1177080104259698E-2</v>
      </c>
      <c r="AQ650" s="17">
        <v>7.3984863603475101E-2</v>
      </c>
      <c r="AR650" s="17"/>
      <c r="AS650" s="17">
        <v>4.9171144460266401E-2</v>
      </c>
      <c r="AT650" s="17">
        <v>3.4218300418065097E-2</v>
      </c>
      <c r="AU650" s="17">
        <v>3.8548993849232903E-2</v>
      </c>
      <c r="AV650" s="17"/>
      <c r="AW650" s="17">
        <v>3.21764091548353E-2</v>
      </c>
      <c r="AX650" s="17">
        <v>6.4144648398119397E-2</v>
      </c>
      <c r="AY650" s="17"/>
      <c r="AZ650" s="17">
        <v>6.2852953794722902E-2</v>
      </c>
      <c r="BA650" s="17">
        <v>5.8377579767715203E-2</v>
      </c>
      <c r="BB650" s="17"/>
      <c r="BC650" s="17">
        <v>3.6252210872225799E-2</v>
      </c>
      <c r="BD650" s="17">
        <v>8.6219626581078596E-2</v>
      </c>
      <c r="BE650" s="17"/>
      <c r="BF650" s="17">
        <v>5.9899062996296402E-2</v>
      </c>
      <c r="BG650" s="17">
        <v>5.9861622243909902E-2</v>
      </c>
      <c r="BH650" s="17"/>
      <c r="BI650" s="17">
        <v>8.3636215976798198E-2</v>
      </c>
      <c r="BJ650" s="17">
        <v>7.3616067828579407E-2</v>
      </c>
      <c r="BK650" s="17">
        <v>5.04666954473336E-2</v>
      </c>
      <c r="BL650" s="17">
        <v>1.441389551979E-2</v>
      </c>
    </row>
    <row r="651" spans="2:64" x14ac:dyDescent="0.25">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c r="AK651" s="17"/>
      <c r="AL651" s="17"/>
      <c r="AM651" s="17"/>
      <c r="AN651" s="17"/>
      <c r="AO651" s="17"/>
      <c r="AP651" s="17"/>
      <c r="AQ651" s="17"/>
      <c r="AR651" s="17"/>
      <c r="AS651" s="17"/>
      <c r="AT651" s="17"/>
      <c r="AU651" s="17"/>
      <c r="AV651" s="17"/>
      <c r="AW651" s="17"/>
      <c r="AX651" s="17"/>
      <c r="AY651" s="17"/>
      <c r="AZ651" s="17"/>
      <c r="BA651" s="17"/>
      <c r="BB651" s="17"/>
      <c r="BC651" s="17"/>
      <c r="BD651" s="17"/>
      <c r="BE651" s="17"/>
      <c r="BF651" s="17"/>
      <c r="BG651" s="17"/>
      <c r="BH651" s="17"/>
      <c r="BI651" s="17"/>
      <c r="BJ651" s="17"/>
      <c r="BK651" s="17"/>
      <c r="BL651" s="17"/>
    </row>
    <row r="652" spans="2:64" x14ac:dyDescent="0.25">
      <c r="B652" s="6" t="s">
        <v>352</v>
      </c>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c r="AK652" s="17"/>
      <c r="AL652" s="17"/>
      <c r="AM652" s="17"/>
      <c r="AN652" s="17"/>
      <c r="AO652" s="17"/>
      <c r="AP652" s="17"/>
      <c r="AQ652" s="17"/>
      <c r="AR652" s="17"/>
      <c r="AS652" s="17"/>
      <c r="AT652" s="17"/>
      <c r="AU652" s="17"/>
      <c r="AV652" s="17"/>
      <c r="AW652" s="17"/>
      <c r="AX652" s="17"/>
      <c r="AY652" s="17"/>
      <c r="AZ652" s="17"/>
      <c r="BA652" s="17"/>
      <c r="BB652" s="17"/>
      <c r="BC652" s="17"/>
      <c r="BD652" s="17"/>
      <c r="BE652" s="17"/>
      <c r="BF652" s="17"/>
      <c r="BG652" s="17"/>
      <c r="BH652" s="17"/>
      <c r="BI652" s="17"/>
      <c r="BJ652" s="17"/>
      <c r="BK652" s="17"/>
      <c r="BL652" s="17"/>
    </row>
    <row r="653" spans="2:64" x14ac:dyDescent="0.25">
      <c r="B653" s="24" t="s">
        <v>82</v>
      </c>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c r="AK653" s="17"/>
      <c r="AL653" s="17"/>
      <c r="AM653" s="17"/>
      <c r="AN653" s="17"/>
      <c r="AO653" s="17"/>
      <c r="AP653" s="17"/>
      <c r="AQ653" s="17"/>
      <c r="AR653" s="17"/>
      <c r="AS653" s="17"/>
      <c r="AT653" s="17"/>
      <c r="AU653" s="17"/>
      <c r="AV653" s="17"/>
      <c r="AW653" s="17"/>
      <c r="AX653" s="17"/>
      <c r="AY653" s="17"/>
      <c r="AZ653" s="17"/>
      <c r="BA653" s="17"/>
      <c r="BB653" s="17"/>
      <c r="BC653" s="17"/>
      <c r="BD653" s="17"/>
      <c r="BE653" s="17"/>
      <c r="BF653" s="17"/>
      <c r="BG653" s="17"/>
      <c r="BH653" s="17"/>
      <c r="BI653" s="17"/>
      <c r="BJ653" s="17"/>
      <c r="BK653" s="17"/>
      <c r="BL653" s="17"/>
    </row>
    <row r="654" spans="2:64" x14ac:dyDescent="0.25">
      <c r="B654" t="s">
        <v>334</v>
      </c>
      <c r="C654" s="17">
        <v>0.19130013029763901</v>
      </c>
      <c r="D654" s="17">
        <v>0.21277063397993901</v>
      </c>
      <c r="E654" s="17">
        <v>0.19059930013828799</v>
      </c>
      <c r="F654" s="17">
        <v>0.10990742055311201</v>
      </c>
      <c r="G654" s="17">
        <v>0.16989458201121599</v>
      </c>
      <c r="H654" s="17">
        <v>0.14444927262791199</v>
      </c>
      <c r="I654" s="17">
        <v>0.142672792343192</v>
      </c>
      <c r="J654" s="17">
        <v>0.12895578223929199</v>
      </c>
      <c r="K654" s="17">
        <v>0.26138961609155698</v>
      </c>
      <c r="L654" s="17">
        <v>0.180303946876645</v>
      </c>
      <c r="M654" s="17">
        <v>0.23402682913433301</v>
      </c>
      <c r="N654" s="17">
        <v>0.18317529579293701</v>
      </c>
      <c r="O654" s="17">
        <v>0.22953329756678301</v>
      </c>
      <c r="P654" s="17">
        <v>0</v>
      </c>
      <c r="Q654" s="17"/>
      <c r="R654" s="17">
        <v>0.201504588378215</v>
      </c>
      <c r="S654" s="17">
        <v>0.237631176653194</v>
      </c>
      <c r="T654" s="17">
        <v>0.20107928204952999</v>
      </c>
      <c r="U654" s="17">
        <v>0.16853464264884599</v>
      </c>
      <c r="V654" s="17"/>
      <c r="W654" s="17">
        <v>0.236483281083925</v>
      </c>
      <c r="X654" s="17">
        <v>0.17968961918190901</v>
      </c>
      <c r="Y654" s="17">
        <v>0.16959619902166501</v>
      </c>
      <c r="Z654" s="17">
        <v>0.17970623946525499</v>
      </c>
      <c r="AA654" s="17">
        <v>0.30291300520526099</v>
      </c>
      <c r="AB654" s="17">
        <v>0.22743170673591101</v>
      </c>
      <c r="AC654" s="17">
        <v>0.14090821044239901</v>
      </c>
      <c r="AD654" s="17">
        <v>0.150264376893504</v>
      </c>
      <c r="AE654" s="17">
        <v>0.14374293601563001</v>
      </c>
      <c r="AF654" s="17">
        <v>0.16289792123271099</v>
      </c>
      <c r="AG654" s="17"/>
      <c r="AH654" s="17">
        <v>0.222982212304497</v>
      </c>
      <c r="AI654" s="17">
        <v>0.14758099261209401</v>
      </c>
      <c r="AJ654" s="17">
        <v>0.223636686351707</v>
      </c>
      <c r="AK654" s="17">
        <v>0.20094360486996199</v>
      </c>
      <c r="AL654" s="17">
        <v>0.17890090763536001</v>
      </c>
      <c r="AM654" s="17">
        <v>0.18994806099381301</v>
      </c>
      <c r="AN654" s="17">
        <v>0.150827721727193</v>
      </c>
      <c r="AO654" s="17"/>
      <c r="AP654" s="17">
        <v>0.17056963039245601</v>
      </c>
      <c r="AQ654" s="17">
        <v>0.22493390680910899</v>
      </c>
      <c r="AR654" s="17"/>
      <c r="AS654" s="17">
        <v>0.187567801676706</v>
      </c>
      <c r="AT654" s="17">
        <v>0.10387302740223001</v>
      </c>
      <c r="AU654" s="17">
        <v>0.20204229422518999</v>
      </c>
      <c r="AV654" s="17"/>
      <c r="AW654" s="17">
        <v>0.133918201570602</v>
      </c>
      <c r="AX654" s="17">
        <v>0.20014710092440499</v>
      </c>
      <c r="AY654" s="17"/>
      <c r="AZ654" s="17">
        <v>0.19098448769645199</v>
      </c>
      <c r="BA654" s="17">
        <v>0.19145873121194101</v>
      </c>
      <c r="BB654" s="17"/>
      <c r="BC654" s="17">
        <v>0.21171237813812799</v>
      </c>
      <c r="BD654" s="17">
        <v>0.16853464264884599</v>
      </c>
      <c r="BE654" s="17"/>
      <c r="BF654" s="17">
        <v>0.172278784612133</v>
      </c>
      <c r="BG654" s="17">
        <v>0.20101035122719399</v>
      </c>
      <c r="BH654" s="17"/>
      <c r="BI654" s="17">
        <v>0.164111343158929</v>
      </c>
      <c r="BJ654" s="17">
        <v>0.246991147235815</v>
      </c>
      <c r="BK654" s="17">
        <v>0.19770640204614701</v>
      </c>
      <c r="BL654" s="17">
        <v>9.9758803337962595E-2</v>
      </c>
    </row>
    <row r="655" spans="2:64" x14ac:dyDescent="0.25">
      <c r="B655" t="s">
        <v>335</v>
      </c>
      <c r="C655" s="17">
        <v>0.33563138470113701</v>
      </c>
      <c r="D655" s="17">
        <v>0.42873264898831798</v>
      </c>
      <c r="E655" s="17">
        <v>0.21706206442166801</v>
      </c>
      <c r="F655" s="17">
        <v>0.389691406757463</v>
      </c>
      <c r="G655" s="17">
        <v>0.25110153002340702</v>
      </c>
      <c r="H655" s="17">
        <v>0.43857012858459099</v>
      </c>
      <c r="I655" s="17">
        <v>0.43110396829853298</v>
      </c>
      <c r="J655" s="17">
        <v>0.31892319089408599</v>
      </c>
      <c r="K655" s="17">
        <v>0.28626482272373099</v>
      </c>
      <c r="L655" s="17">
        <v>0.24433400357125901</v>
      </c>
      <c r="M655" s="17">
        <v>0.19884513521562799</v>
      </c>
      <c r="N655" s="17">
        <v>0.322568495286922</v>
      </c>
      <c r="O655" s="17">
        <v>0.27934667734558</v>
      </c>
      <c r="P655" s="17">
        <v>0.64803048213396297</v>
      </c>
      <c r="Q655" s="17"/>
      <c r="R655" s="17">
        <v>0.11139582171380399</v>
      </c>
      <c r="S655" s="17">
        <v>0.31384004075894001</v>
      </c>
      <c r="T655" s="17">
        <v>0.35922967851494397</v>
      </c>
      <c r="U655" s="17">
        <v>0.45477863019811299</v>
      </c>
      <c r="V655" s="17"/>
      <c r="W655" s="17">
        <v>0.12481837420758</v>
      </c>
      <c r="X655" s="17">
        <v>0.21269725258375599</v>
      </c>
      <c r="Y655" s="17">
        <v>0.25247452921193603</v>
      </c>
      <c r="Z655" s="17">
        <v>0.41261734753056001</v>
      </c>
      <c r="AA655" s="17">
        <v>0.29390266607354198</v>
      </c>
      <c r="AB655" s="17">
        <v>0.27696232217384997</v>
      </c>
      <c r="AC655" s="17">
        <v>0.50228073363234504</v>
      </c>
      <c r="AD655" s="17">
        <v>0.48050282875615402</v>
      </c>
      <c r="AE655" s="17">
        <v>0.53252707337725602</v>
      </c>
      <c r="AF655" s="17">
        <v>0.47978348272535198</v>
      </c>
      <c r="AG655" s="17"/>
      <c r="AH655" s="17">
        <v>0.18344244242382901</v>
      </c>
      <c r="AI655" s="17">
        <v>0.41761016694082098</v>
      </c>
      <c r="AJ655" s="17">
        <v>0.33894082961153998</v>
      </c>
      <c r="AK655" s="17">
        <v>0.24225247692927099</v>
      </c>
      <c r="AL655" s="17">
        <v>0.41969574956835698</v>
      </c>
      <c r="AM655" s="17">
        <v>0.48507717377227999</v>
      </c>
      <c r="AN655" s="17">
        <v>0.42325422860206402</v>
      </c>
      <c r="AO655" s="17"/>
      <c r="AP655" s="17">
        <v>0.484366297475952</v>
      </c>
      <c r="AQ655" s="17">
        <v>9.4319460791857906E-2</v>
      </c>
      <c r="AR655" s="17"/>
      <c r="AS655" s="17">
        <v>0.52270205028446604</v>
      </c>
      <c r="AT655" s="17">
        <v>0.589444674942178</v>
      </c>
      <c r="AU655" s="17">
        <v>0.42868065662510602</v>
      </c>
      <c r="AV655" s="17"/>
      <c r="AW655" s="17">
        <v>0.66763246519005504</v>
      </c>
      <c r="AX655" s="17">
        <v>0.284444471463835</v>
      </c>
      <c r="AY655" s="17"/>
      <c r="AZ655" s="17">
        <v>0.28930210643620202</v>
      </c>
      <c r="BA655" s="17">
        <v>0.35891045369916702</v>
      </c>
      <c r="BB655" s="17"/>
      <c r="BC655" s="17">
        <v>0.228800240026549</v>
      </c>
      <c r="BD655" s="17">
        <v>0.45477863019811299</v>
      </c>
      <c r="BE655" s="17"/>
      <c r="BF655" s="17">
        <v>0.490135076259825</v>
      </c>
      <c r="BG655" s="17">
        <v>0.25675868009487501</v>
      </c>
      <c r="BH655" s="17"/>
      <c r="BI655" s="17">
        <v>7.07679545330301E-2</v>
      </c>
      <c r="BJ655" s="17">
        <v>0.17770575131003499</v>
      </c>
      <c r="BK655" s="17">
        <v>0.47046646650351398</v>
      </c>
      <c r="BL655" s="17">
        <v>0.79680277563709301</v>
      </c>
    </row>
    <row r="656" spans="2:64" x14ac:dyDescent="0.25">
      <c r="B656" t="s">
        <v>336</v>
      </c>
      <c r="C656" s="17">
        <v>0.35654797707057301</v>
      </c>
      <c r="D656" s="17">
        <v>0.24254304377979599</v>
      </c>
      <c r="E656" s="17">
        <v>0.49703898537090102</v>
      </c>
      <c r="F656" s="17">
        <v>0.37442550616820702</v>
      </c>
      <c r="G656" s="17">
        <v>0.387262136102837</v>
      </c>
      <c r="H656" s="17">
        <v>0.29661832948031103</v>
      </c>
      <c r="I656" s="17">
        <v>0.32061252793148598</v>
      </c>
      <c r="J656" s="17">
        <v>0.42316524462733002</v>
      </c>
      <c r="K656" s="17">
        <v>0.39246649020945701</v>
      </c>
      <c r="L656" s="17">
        <v>0.46968484583327902</v>
      </c>
      <c r="M656" s="17">
        <v>0.468896298237575</v>
      </c>
      <c r="N656" s="17">
        <v>0.38276373705885203</v>
      </c>
      <c r="O656" s="17">
        <v>0.35119417091293198</v>
      </c>
      <c r="P656" s="17">
        <v>0</v>
      </c>
      <c r="Q656" s="17"/>
      <c r="R656" s="17">
        <v>0.61805448234676397</v>
      </c>
      <c r="S656" s="17">
        <v>0.35557231698288899</v>
      </c>
      <c r="T656" s="17">
        <v>0.35987156565658601</v>
      </c>
      <c r="U656" s="17">
        <v>0.217719512704656</v>
      </c>
      <c r="V656" s="17"/>
      <c r="W656" s="17">
        <v>0.54828691447386602</v>
      </c>
      <c r="X656" s="17">
        <v>0.55498888434970195</v>
      </c>
      <c r="Y656" s="17">
        <v>0.44135129625159703</v>
      </c>
      <c r="Z656" s="17">
        <v>0.37377662864551098</v>
      </c>
      <c r="AA656" s="17">
        <v>0.26281093054136301</v>
      </c>
      <c r="AB656" s="17">
        <v>0.42714629856314401</v>
      </c>
      <c r="AC656" s="17">
        <v>0.24619527700264299</v>
      </c>
      <c r="AD656" s="17">
        <v>0.30567891869340202</v>
      </c>
      <c r="AE656" s="17">
        <v>0.18595309277041899</v>
      </c>
      <c r="AF656" s="17">
        <v>0.24351744580224699</v>
      </c>
      <c r="AG656" s="17"/>
      <c r="AH656" s="17">
        <v>0.50862918461355699</v>
      </c>
      <c r="AI656" s="17">
        <v>0.380327347289664</v>
      </c>
      <c r="AJ656" s="17">
        <v>0.291776652400839</v>
      </c>
      <c r="AK656" s="17">
        <v>0.42697784733672101</v>
      </c>
      <c r="AL656" s="17">
        <v>0.31437063390764097</v>
      </c>
      <c r="AM656" s="17">
        <v>0.26038178969371301</v>
      </c>
      <c r="AN656" s="17">
        <v>0.28974303240404897</v>
      </c>
      <c r="AO656" s="17"/>
      <c r="AP656" s="17">
        <v>0.27053678657358599</v>
      </c>
      <c r="AQ656" s="17">
        <v>0.49609507781066298</v>
      </c>
      <c r="AR656" s="17"/>
      <c r="AS656" s="17">
        <v>0.18779212121755401</v>
      </c>
      <c r="AT656" s="17">
        <v>0.27408188022537699</v>
      </c>
      <c r="AU656" s="17">
        <v>0.31559750567216599</v>
      </c>
      <c r="AV656" s="17"/>
      <c r="AW656" s="17">
        <v>0.165672426708803</v>
      </c>
      <c r="AX656" s="17">
        <v>0.385976586824199</v>
      </c>
      <c r="AY656" s="17"/>
      <c r="AZ656" s="17">
        <v>0.37749712625828602</v>
      </c>
      <c r="BA656" s="17">
        <v>0.34602165963903497</v>
      </c>
      <c r="BB656" s="17"/>
      <c r="BC656" s="17">
        <v>0.48102591778807502</v>
      </c>
      <c r="BD656" s="17">
        <v>0.217719512704656</v>
      </c>
      <c r="BE656" s="17"/>
      <c r="BF656" s="17">
        <v>0.24420656444581501</v>
      </c>
      <c r="BG656" s="17">
        <v>0.41389722849371502</v>
      </c>
      <c r="BH656" s="17"/>
      <c r="BI656" s="17">
        <v>0.61824510995799098</v>
      </c>
      <c r="BJ656" s="17">
        <v>0.38933173910997798</v>
      </c>
      <c r="BK656" s="17">
        <v>0.26202663237514601</v>
      </c>
      <c r="BL656" s="17">
        <v>7.5339961677086606E-2</v>
      </c>
    </row>
    <row r="657" spans="2:64" x14ac:dyDescent="0.25">
      <c r="B657" t="s">
        <v>80</v>
      </c>
      <c r="C657" s="17">
        <v>0.11652050793065</v>
      </c>
      <c r="D657" s="17">
        <v>0.115953673251947</v>
      </c>
      <c r="E657" s="17">
        <v>9.5299650069143801E-2</v>
      </c>
      <c r="F657" s="17">
        <v>0.125975666521218</v>
      </c>
      <c r="G657" s="17">
        <v>0.19174175186254</v>
      </c>
      <c r="H657" s="17">
        <v>0.12036226930718601</v>
      </c>
      <c r="I657" s="17">
        <v>0.105610711426789</v>
      </c>
      <c r="J657" s="17">
        <v>0.12895578223929199</v>
      </c>
      <c r="K657" s="17">
        <v>5.98790709752553E-2</v>
      </c>
      <c r="L657" s="17">
        <v>0.105677203718817</v>
      </c>
      <c r="M657" s="17">
        <v>9.8231737412464395E-2</v>
      </c>
      <c r="N657" s="17">
        <v>0.11149247186128999</v>
      </c>
      <c r="O657" s="17">
        <v>0.13992585417470599</v>
      </c>
      <c r="P657" s="17">
        <v>0.35196951786603697</v>
      </c>
      <c r="Q657" s="17"/>
      <c r="R657" s="17">
        <v>6.9045107561217206E-2</v>
      </c>
      <c r="S657" s="17">
        <v>9.2956465604977001E-2</v>
      </c>
      <c r="T657" s="17">
        <v>7.9819473778939498E-2</v>
      </c>
      <c r="U657" s="17">
        <v>0.15896721444838499</v>
      </c>
      <c r="V657" s="17"/>
      <c r="W657" s="17">
        <v>9.04114302346294E-2</v>
      </c>
      <c r="X657" s="17">
        <v>5.2624243884633097E-2</v>
      </c>
      <c r="Y657" s="17">
        <v>0.136577975514802</v>
      </c>
      <c r="Z657" s="17">
        <v>3.3899784358674599E-2</v>
      </c>
      <c r="AA657" s="17">
        <v>0.14037339817983399</v>
      </c>
      <c r="AB657" s="17">
        <v>6.8459672527094895E-2</v>
      </c>
      <c r="AC657" s="17">
        <v>0.110615778922613</v>
      </c>
      <c r="AD657" s="17">
        <v>6.3553875656939901E-2</v>
      </c>
      <c r="AE657" s="17">
        <v>0.137776897836695</v>
      </c>
      <c r="AF657" s="17">
        <v>0.11380115023968999</v>
      </c>
      <c r="AG657" s="17"/>
      <c r="AH657" s="17">
        <v>8.4946160658117206E-2</v>
      </c>
      <c r="AI657" s="17">
        <v>5.44814931574212E-2</v>
      </c>
      <c r="AJ657" s="17">
        <v>0.14564583163591399</v>
      </c>
      <c r="AK657" s="17">
        <v>0.12982607086404599</v>
      </c>
      <c r="AL657" s="17">
        <v>8.7032708888641896E-2</v>
      </c>
      <c r="AM657" s="17">
        <v>6.4592975540193401E-2</v>
      </c>
      <c r="AN657" s="17">
        <v>0.13617501726669401</v>
      </c>
      <c r="AO657" s="17"/>
      <c r="AP657" s="17">
        <v>7.4527285558006598E-2</v>
      </c>
      <c r="AQ657" s="17">
        <v>0.18465155458836999</v>
      </c>
      <c r="AR657" s="17"/>
      <c r="AS657" s="17">
        <v>0.101938026821273</v>
      </c>
      <c r="AT657" s="17">
        <v>3.2600417430215203E-2</v>
      </c>
      <c r="AU657" s="17">
        <v>5.36795434775382E-2</v>
      </c>
      <c r="AV657" s="17"/>
      <c r="AW657" s="17">
        <v>3.27769065305396E-2</v>
      </c>
      <c r="AX657" s="17">
        <v>0.12943184078756201</v>
      </c>
      <c r="AY657" s="17"/>
      <c r="AZ657" s="17">
        <v>0.14221627960906</v>
      </c>
      <c r="BA657" s="17">
        <v>0.10360915544985699</v>
      </c>
      <c r="BB657" s="17"/>
      <c r="BC657" s="17">
        <v>7.8461464047247895E-2</v>
      </c>
      <c r="BD657" s="17">
        <v>0.15896721444838499</v>
      </c>
      <c r="BE657" s="17"/>
      <c r="BF657" s="17">
        <v>9.3379574682226907E-2</v>
      </c>
      <c r="BG657" s="17">
        <v>0.12833374018421601</v>
      </c>
      <c r="BH657" s="17"/>
      <c r="BI657" s="17">
        <v>0.14687559235004999</v>
      </c>
      <c r="BJ657" s="17">
        <v>0.185971362344173</v>
      </c>
      <c r="BK657" s="17">
        <v>6.9800499075192493E-2</v>
      </c>
      <c r="BL657" s="17">
        <v>2.8098459347857901E-2</v>
      </c>
    </row>
    <row r="658" spans="2:64" x14ac:dyDescent="0.25">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c r="AN658" s="17"/>
      <c r="AO658" s="17"/>
      <c r="AP658" s="17"/>
      <c r="AQ658" s="17"/>
      <c r="AR658" s="17"/>
      <c r="AS658" s="17"/>
      <c r="AT658" s="17"/>
      <c r="AU658" s="17"/>
      <c r="AV658" s="17"/>
      <c r="AW658" s="17"/>
      <c r="AX658" s="17"/>
      <c r="AY658" s="17"/>
      <c r="AZ658" s="17"/>
      <c r="BA658" s="17"/>
      <c r="BB658" s="17"/>
      <c r="BC658" s="17"/>
      <c r="BD658" s="17"/>
      <c r="BE658" s="17"/>
      <c r="BF658" s="17"/>
      <c r="BG658" s="17"/>
      <c r="BH658" s="17"/>
      <c r="BI658" s="17"/>
      <c r="BJ658" s="17"/>
      <c r="BK658" s="17"/>
      <c r="BL658" s="17"/>
    </row>
    <row r="659" spans="2:64" x14ac:dyDescent="0.25">
      <c r="B659" s="6" t="s">
        <v>353</v>
      </c>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c r="AV659" s="17"/>
      <c r="AW659" s="17"/>
      <c r="AX659" s="17"/>
      <c r="AY659" s="17"/>
      <c r="AZ659" s="17"/>
      <c r="BA659" s="17"/>
      <c r="BB659" s="17"/>
      <c r="BC659" s="17"/>
      <c r="BD659" s="17"/>
      <c r="BE659" s="17"/>
      <c r="BF659" s="17"/>
      <c r="BG659" s="17"/>
      <c r="BH659" s="17"/>
      <c r="BI659" s="17"/>
      <c r="BJ659" s="17"/>
      <c r="BK659" s="17"/>
      <c r="BL659" s="17"/>
    </row>
    <row r="660" spans="2:64" x14ac:dyDescent="0.25">
      <c r="B660" s="24" t="s">
        <v>82</v>
      </c>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c r="AN660" s="17"/>
      <c r="AO660" s="17"/>
      <c r="AP660" s="17"/>
      <c r="AQ660" s="17"/>
      <c r="AR660" s="17"/>
      <c r="AS660" s="17"/>
      <c r="AT660" s="17"/>
      <c r="AU660" s="17"/>
      <c r="AV660" s="17"/>
      <c r="AW660" s="17"/>
      <c r="AX660" s="17"/>
      <c r="AY660" s="17"/>
      <c r="AZ660" s="17"/>
      <c r="BA660" s="17"/>
      <c r="BB660" s="17"/>
      <c r="BC660" s="17"/>
      <c r="BD660" s="17"/>
      <c r="BE660" s="17"/>
      <c r="BF660" s="17"/>
      <c r="BG660" s="17"/>
      <c r="BH660" s="17"/>
      <c r="BI660" s="17"/>
      <c r="BJ660" s="17"/>
      <c r="BK660" s="17"/>
      <c r="BL660" s="17"/>
    </row>
    <row r="661" spans="2:64" x14ac:dyDescent="0.25">
      <c r="B661" t="s">
        <v>334</v>
      </c>
      <c r="C661" s="17">
        <v>0.15187663005656801</v>
      </c>
      <c r="D661" s="17">
        <v>0.142155923881955</v>
      </c>
      <c r="E661" s="17">
        <v>0.173362166335191</v>
      </c>
      <c r="F661" s="17">
        <v>0.16397746341896299</v>
      </c>
      <c r="G661" s="17">
        <v>0.11777768125929899</v>
      </c>
      <c r="H661" s="17">
        <v>8.7956811028838094E-2</v>
      </c>
      <c r="I661" s="17">
        <v>6.8816788059764294E-2</v>
      </c>
      <c r="J661" s="17">
        <v>0.140538366564783</v>
      </c>
      <c r="K661" s="17">
        <v>0.19529684539166001</v>
      </c>
      <c r="L661" s="17">
        <v>0.14756056199401399</v>
      </c>
      <c r="M661" s="17">
        <v>0.21827412316609299</v>
      </c>
      <c r="N661" s="17">
        <v>0.13978379428117399</v>
      </c>
      <c r="O661" s="17">
        <v>0.224807444171087</v>
      </c>
      <c r="P661" s="17">
        <v>0</v>
      </c>
      <c r="Q661" s="17"/>
      <c r="R661" s="17">
        <v>0.198757699846632</v>
      </c>
      <c r="S661" s="17">
        <v>0.18251767581329201</v>
      </c>
      <c r="T661" s="17">
        <v>0.17153975611038899</v>
      </c>
      <c r="U661" s="17">
        <v>0.112063518778818</v>
      </c>
      <c r="V661" s="17"/>
      <c r="W661" s="17">
        <v>0.215188471604387</v>
      </c>
      <c r="X661" s="17">
        <v>0.20320865841424801</v>
      </c>
      <c r="Y661" s="17">
        <v>0.19283259025972899</v>
      </c>
      <c r="Z661" s="17">
        <v>0.20044590776051299</v>
      </c>
      <c r="AA661" s="17">
        <v>0.219211807514578</v>
      </c>
      <c r="AB661" s="17">
        <v>0.14651575852436</v>
      </c>
      <c r="AC661" s="17">
        <v>0.14917521151140301</v>
      </c>
      <c r="AD661" s="17">
        <v>0.13413198974526999</v>
      </c>
      <c r="AE661" s="17">
        <v>8.1826063227142906E-2</v>
      </c>
      <c r="AF661" s="17">
        <v>9.4394427316953203E-2</v>
      </c>
      <c r="AG661" s="17"/>
      <c r="AH661" s="17">
        <v>0.18668764666739601</v>
      </c>
      <c r="AI661" s="17">
        <v>0.26146339349282</v>
      </c>
      <c r="AJ661" s="17">
        <v>0.26452977962850899</v>
      </c>
      <c r="AK661" s="17">
        <v>0.14080769426445999</v>
      </c>
      <c r="AL661" s="17">
        <v>9.5692803862499204E-2</v>
      </c>
      <c r="AM661" s="17">
        <v>0.14700877763692999</v>
      </c>
      <c r="AN661" s="17">
        <v>0.12559441535083701</v>
      </c>
      <c r="AO661" s="17"/>
      <c r="AP661" s="17">
        <v>0.120808271009129</v>
      </c>
      <c r="AQ661" s="17">
        <v>0.20228285516252101</v>
      </c>
      <c r="AR661" s="17"/>
      <c r="AS661" s="17">
        <v>8.5844083535759605E-2</v>
      </c>
      <c r="AT661" s="17">
        <v>0.119455343694694</v>
      </c>
      <c r="AU661" s="17">
        <v>0.14717123809306401</v>
      </c>
      <c r="AV661" s="17"/>
      <c r="AW661" s="17">
        <v>0.14305836064921301</v>
      </c>
      <c r="AX661" s="17">
        <v>0.153236203918173</v>
      </c>
      <c r="AY661" s="17"/>
      <c r="AZ661" s="17">
        <v>0.14803197993247999</v>
      </c>
      <c r="BA661" s="17">
        <v>0.15380845111797301</v>
      </c>
      <c r="BB661" s="17"/>
      <c r="BC661" s="17">
        <v>0.18757431012560999</v>
      </c>
      <c r="BD661" s="17">
        <v>0.112063518778818</v>
      </c>
      <c r="BE661" s="17"/>
      <c r="BF661" s="17">
        <v>0.125420620227674</v>
      </c>
      <c r="BG661" s="17">
        <v>0.16538217822337001</v>
      </c>
      <c r="BH661" s="17"/>
      <c r="BI661" s="17">
        <v>0.17716380251394601</v>
      </c>
      <c r="BJ661" s="17">
        <v>0.198800802736876</v>
      </c>
      <c r="BK661" s="17">
        <v>0.12403480685097799</v>
      </c>
      <c r="BL661" s="17">
        <v>7.1533250269336296E-2</v>
      </c>
    </row>
    <row r="662" spans="2:64" x14ac:dyDescent="0.25">
      <c r="B662" t="s">
        <v>335</v>
      </c>
      <c r="C662" s="17">
        <v>0.57702811889794403</v>
      </c>
      <c r="D662" s="17">
        <v>0.70127209529346501</v>
      </c>
      <c r="E662" s="17">
        <v>0.45701881491888202</v>
      </c>
      <c r="F662" s="17">
        <v>0.49959882731057498</v>
      </c>
      <c r="G662" s="17">
        <v>0.58884293107975805</v>
      </c>
      <c r="H662" s="17">
        <v>0.67957966843211104</v>
      </c>
      <c r="I662" s="17">
        <v>0.63659500517569501</v>
      </c>
      <c r="J662" s="17">
        <v>0.50330294542119203</v>
      </c>
      <c r="K662" s="17">
        <v>0.46632998341134801</v>
      </c>
      <c r="L662" s="17">
        <v>0.50213521595541999</v>
      </c>
      <c r="M662" s="17">
        <v>0.46110304561730198</v>
      </c>
      <c r="N662" s="17">
        <v>0.620362667487111</v>
      </c>
      <c r="O662" s="17">
        <v>0.44307690246130799</v>
      </c>
      <c r="P662" s="17">
        <v>0.64803048213396297</v>
      </c>
      <c r="Q662" s="17"/>
      <c r="R662" s="17">
        <v>0.31120771578487799</v>
      </c>
      <c r="S662" s="17">
        <v>0.52451181116925705</v>
      </c>
      <c r="T662" s="17">
        <v>0.62993006552097397</v>
      </c>
      <c r="U662" s="17">
        <v>0.72007559691387701</v>
      </c>
      <c r="V662" s="17"/>
      <c r="W662" s="17">
        <v>0.31510578311488202</v>
      </c>
      <c r="X662" s="17">
        <v>0.438680749624484</v>
      </c>
      <c r="Y662" s="17">
        <v>0.54283714139983397</v>
      </c>
      <c r="Z662" s="17">
        <v>0.55311987829131903</v>
      </c>
      <c r="AA662" s="17">
        <v>0.57017639167464496</v>
      </c>
      <c r="AB662" s="17">
        <v>0.52059296183981896</v>
      </c>
      <c r="AC662" s="17">
        <v>0.707534775352052</v>
      </c>
      <c r="AD662" s="17">
        <v>0.70515444650508996</v>
      </c>
      <c r="AE662" s="17">
        <v>0.78267133888677398</v>
      </c>
      <c r="AF662" s="17">
        <v>0.78668219513741799</v>
      </c>
      <c r="AG662" s="17"/>
      <c r="AH662" s="17">
        <v>0.441228796870895</v>
      </c>
      <c r="AI662" s="17">
        <v>0.55098027412588102</v>
      </c>
      <c r="AJ662" s="17">
        <v>0.481172101699882</v>
      </c>
      <c r="AK662" s="17">
        <v>0.51738503712975004</v>
      </c>
      <c r="AL662" s="17">
        <v>0.70915422275839601</v>
      </c>
      <c r="AM662" s="17">
        <v>0.73347598727260399</v>
      </c>
      <c r="AN662" s="17">
        <v>0.65014734475486902</v>
      </c>
      <c r="AO662" s="17"/>
      <c r="AP662" s="17">
        <v>0.78374002480131</v>
      </c>
      <c r="AQ662" s="17">
        <v>0.24165260565838201</v>
      </c>
      <c r="AR662" s="17"/>
      <c r="AS662" s="17">
        <v>0.80989708252183501</v>
      </c>
      <c r="AT662" s="17">
        <v>0.85050167463725201</v>
      </c>
      <c r="AU662" s="17">
        <v>0.74986164711888104</v>
      </c>
      <c r="AV662" s="17"/>
      <c r="AW662" s="17">
        <v>0.80602425511951103</v>
      </c>
      <c r="AX662" s="17">
        <v>0.54172219357026397</v>
      </c>
      <c r="AY662" s="17"/>
      <c r="AZ662" s="17">
        <v>0.48543700270222201</v>
      </c>
      <c r="BA662" s="17">
        <v>0.623049900228834</v>
      </c>
      <c r="BB662" s="17"/>
      <c r="BC662" s="17">
        <v>0.44876727866187599</v>
      </c>
      <c r="BD662" s="17">
        <v>0.72007559691387701</v>
      </c>
      <c r="BE662" s="17"/>
      <c r="BF662" s="17">
        <v>0.72831946374673895</v>
      </c>
      <c r="BG662" s="17">
        <v>0.49979528755675601</v>
      </c>
      <c r="BH662" s="17"/>
      <c r="BI662" s="17">
        <v>0.235435801865747</v>
      </c>
      <c r="BJ662" s="17">
        <v>0.50312075436227599</v>
      </c>
      <c r="BK662" s="17">
        <v>0.74433896148957102</v>
      </c>
      <c r="BL662" s="17">
        <v>0.91372573701562398</v>
      </c>
    </row>
    <row r="663" spans="2:64" x14ac:dyDescent="0.25">
      <c r="B663" t="s">
        <v>336</v>
      </c>
      <c r="C663" s="17">
        <v>0.19694836255699499</v>
      </c>
      <c r="D663" s="17">
        <v>0.10227934923877099</v>
      </c>
      <c r="E663" s="17">
        <v>0.244438669411219</v>
      </c>
      <c r="F663" s="17">
        <v>0.21541533178633299</v>
      </c>
      <c r="G663" s="17">
        <v>0.26240002421179198</v>
      </c>
      <c r="H663" s="17">
        <v>0.17334551928181699</v>
      </c>
      <c r="I663" s="17">
        <v>0.21986687658443699</v>
      </c>
      <c r="J663" s="17">
        <v>0.25554701080683601</v>
      </c>
      <c r="K663" s="17">
        <v>0.29727178914156099</v>
      </c>
      <c r="L663" s="17">
        <v>0.27563669693607001</v>
      </c>
      <c r="M663" s="17">
        <v>0.25062217507148199</v>
      </c>
      <c r="N663" s="17">
        <v>0.18235871838517601</v>
      </c>
      <c r="O663" s="17">
        <v>0.201876750754967</v>
      </c>
      <c r="P663" s="17">
        <v>0</v>
      </c>
      <c r="Q663" s="17"/>
      <c r="R663" s="17">
        <v>0.44431120466368701</v>
      </c>
      <c r="S663" s="17">
        <v>0.208454266818761</v>
      </c>
      <c r="T663" s="17">
        <v>0.14886570715870001</v>
      </c>
      <c r="U663" s="17">
        <v>7.5418590026245402E-2</v>
      </c>
      <c r="V663" s="17"/>
      <c r="W663" s="17">
        <v>0.40418596380577898</v>
      </c>
      <c r="X663" s="17">
        <v>0.33951828196133199</v>
      </c>
      <c r="Y663" s="17">
        <v>0.22136582119071699</v>
      </c>
      <c r="Z663" s="17">
        <v>0.20170519820301899</v>
      </c>
      <c r="AA663" s="17">
        <v>0.14491521707049501</v>
      </c>
      <c r="AB663" s="17">
        <v>0.23452194286276201</v>
      </c>
      <c r="AC663" s="17">
        <v>0.10917226326306199</v>
      </c>
      <c r="AD663" s="17">
        <v>0.107050693052002</v>
      </c>
      <c r="AE663" s="17">
        <v>6.6097193754793601E-2</v>
      </c>
      <c r="AF663" s="17">
        <v>4.6708507432236201E-2</v>
      </c>
      <c r="AG663" s="17"/>
      <c r="AH663" s="17">
        <v>0.28255481993541298</v>
      </c>
      <c r="AI663" s="17">
        <v>0.168991821691933</v>
      </c>
      <c r="AJ663" s="17">
        <v>0.18716402684265401</v>
      </c>
      <c r="AK663" s="17">
        <v>0.2865796060468</v>
      </c>
      <c r="AL663" s="17">
        <v>0.130851296596076</v>
      </c>
      <c r="AM663" s="17">
        <v>6.7292266492377406E-2</v>
      </c>
      <c r="AN663" s="17">
        <v>0.160668785117765</v>
      </c>
      <c r="AO663" s="17"/>
      <c r="AP663" s="17">
        <v>6.0604406557878701E-2</v>
      </c>
      <c r="AQ663" s="17">
        <v>0.4181568315152</v>
      </c>
      <c r="AR663" s="17"/>
      <c r="AS663" s="17">
        <v>6.3732714393642198E-2</v>
      </c>
      <c r="AT663" s="17">
        <v>2.34822112883541E-2</v>
      </c>
      <c r="AU663" s="17">
        <v>7.1025681328603096E-2</v>
      </c>
      <c r="AV663" s="17"/>
      <c r="AW663" s="17">
        <v>3.2122789562330903E-2</v>
      </c>
      <c r="AX663" s="17">
        <v>0.22236066631137399</v>
      </c>
      <c r="AY663" s="17"/>
      <c r="AZ663" s="17">
        <v>0.29045885813379002</v>
      </c>
      <c r="BA663" s="17">
        <v>0.14996215081149999</v>
      </c>
      <c r="BB663" s="17"/>
      <c r="BC663" s="17">
        <v>0.30591575544424299</v>
      </c>
      <c r="BD663" s="17">
        <v>7.5418590026245402E-2</v>
      </c>
      <c r="BE663" s="17"/>
      <c r="BF663" s="17">
        <v>8.5510363757578006E-2</v>
      </c>
      <c r="BG663" s="17">
        <v>0.25383642958341102</v>
      </c>
      <c r="BH663" s="17"/>
      <c r="BI663" s="17">
        <v>0.44863583927911399</v>
      </c>
      <c r="BJ663" s="17">
        <v>0.20439528271819299</v>
      </c>
      <c r="BK663" s="17">
        <v>9.1428054069793693E-2</v>
      </c>
      <c r="BL663" s="17">
        <v>8.4449449225971404E-3</v>
      </c>
    </row>
    <row r="664" spans="2:64" x14ac:dyDescent="0.25">
      <c r="B664" t="s">
        <v>80</v>
      </c>
      <c r="C664" s="17">
        <v>7.4146888488493407E-2</v>
      </c>
      <c r="D664" s="17">
        <v>5.42926315858085E-2</v>
      </c>
      <c r="E664" s="17">
        <v>0.12518034933470901</v>
      </c>
      <c r="F664" s="17">
        <v>0.121008377484129</v>
      </c>
      <c r="G664" s="17">
        <v>3.0979363449151399E-2</v>
      </c>
      <c r="H664" s="17">
        <v>5.91180012572338E-2</v>
      </c>
      <c r="I664" s="17">
        <v>7.4721330180103698E-2</v>
      </c>
      <c r="J664" s="17">
        <v>0.100611677207189</v>
      </c>
      <c r="K664" s="17">
        <v>4.1101382055430999E-2</v>
      </c>
      <c r="L664" s="17">
        <v>7.4667525114495495E-2</v>
      </c>
      <c r="M664" s="17">
        <v>7.0000656145122797E-2</v>
      </c>
      <c r="N664" s="17">
        <v>5.74948198465388E-2</v>
      </c>
      <c r="O664" s="17">
        <v>0.13023890261263801</v>
      </c>
      <c r="P664" s="17">
        <v>0.35196951786603697</v>
      </c>
      <c r="Q664" s="17"/>
      <c r="R664" s="17">
        <v>4.5723379704803398E-2</v>
      </c>
      <c r="S664" s="17">
        <v>8.4516246198689998E-2</v>
      </c>
      <c r="T664" s="17">
        <v>4.9664471209937999E-2</v>
      </c>
      <c r="U664" s="17">
        <v>9.2442294281059198E-2</v>
      </c>
      <c r="V664" s="17"/>
      <c r="W664" s="17">
        <v>6.5519781474951397E-2</v>
      </c>
      <c r="X664" s="17">
        <v>1.85923099999349E-2</v>
      </c>
      <c r="Y664" s="17">
        <v>4.2964447149720399E-2</v>
      </c>
      <c r="Z664" s="17">
        <v>4.4729015745148301E-2</v>
      </c>
      <c r="AA664" s="17">
        <v>6.56965837402812E-2</v>
      </c>
      <c r="AB664" s="17">
        <v>9.8369336773059396E-2</v>
      </c>
      <c r="AC664" s="17">
        <v>3.4117749873483601E-2</v>
      </c>
      <c r="AD664" s="17">
        <v>5.3662870697638303E-2</v>
      </c>
      <c r="AE664" s="17">
        <v>6.9405404131289497E-2</v>
      </c>
      <c r="AF664" s="17">
        <v>7.2214870113392907E-2</v>
      </c>
      <c r="AG664" s="17"/>
      <c r="AH664" s="17">
        <v>8.9528736526296906E-2</v>
      </c>
      <c r="AI664" s="17">
        <v>1.8564510689365699E-2</v>
      </c>
      <c r="AJ664" s="17">
        <v>6.7134091828954801E-2</v>
      </c>
      <c r="AK664" s="17">
        <v>5.5227662558990198E-2</v>
      </c>
      <c r="AL664" s="17">
        <v>6.4301676783029102E-2</v>
      </c>
      <c r="AM664" s="17">
        <v>5.2222968598088303E-2</v>
      </c>
      <c r="AN664" s="17">
        <v>6.3589454776529095E-2</v>
      </c>
      <c r="AO664" s="17"/>
      <c r="AP664" s="17">
        <v>3.4847297631683101E-2</v>
      </c>
      <c r="AQ664" s="17">
        <v>0.13790770766389701</v>
      </c>
      <c r="AR664" s="17"/>
      <c r="AS664" s="17">
        <v>4.0526119548763298E-2</v>
      </c>
      <c r="AT664" s="17">
        <v>6.5607703797005198E-3</v>
      </c>
      <c r="AU664" s="17">
        <v>3.1941433459451801E-2</v>
      </c>
      <c r="AV664" s="17"/>
      <c r="AW664" s="17">
        <v>1.8794594668944901E-2</v>
      </c>
      <c r="AX664" s="17">
        <v>8.2680936200188904E-2</v>
      </c>
      <c r="AY664" s="17"/>
      <c r="AZ664" s="17">
        <v>7.6072159231507605E-2</v>
      </c>
      <c r="BA664" s="17">
        <v>7.3179497841692795E-2</v>
      </c>
      <c r="BB664" s="17"/>
      <c r="BC664" s="17">
        <v>5.7742655768270597E-2</v>
      </c>
      <c r="BD664" s="17">
        <v>9.2442294281059198E-2</v>
      </c>
      <c r="BE664" s="17"/>
      <c r="BF664" s="17">
        <v>6.0749552268009002E-2</v>
      </c>
      <c r="BG664" s="17">
        <v>8.0986104636462594E-2</v>
      </c>
      <c r="BH664" s="17"/>
      <c r="BI664" s="17">
        <v>0.138764556341193</v>
      </c>
      <c r="BJ664" s="17">
        <v>9.3683160182654601E-2</v>
      </c>
      <c r="BK664" s="17">
        <v>4.0198177589656901E-2</v>
      </c>
      <c r="BL664" s="17">
        <v>6.2960677924425402E-3</v>
      </c>
    </row>
    <row r="665" spans="2:64" x14ac:dyDescent="0.25">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c r="AN665" s="17"/>
      <c r="AO665" s="17"/>
      <c r="AP665" s="17"/>
      <c r="AQ665" s="17"/>
      <c r="AR665" s="17"/>
      <c r="AS665" s="17"/>
      <c r="AT665" s="17"/>
      <c r="AU665" s="17"/>
      <c r="AV665" s="17"/>
      <c r="AW665" s="17"/>
      <c r="AX665" s="17"/>
      <c r="AY665" s="17"/>
      <c r="AZ665" s="17"/>
      <c r="BA665" s="17"/>
      <c r="BB665" s="17"/>
      <c r="BC665" s="17"/>
      <c r="BD665" s="17"/>
      <c r="BE665" s="17"/>
      <c r="BF665" s="17"/>
      <c r="BG665" s="17"/>
      <c r="BH665" s="17"/>
      <c r="BI665" s="17"/>
      <c r="BJ665" s="17"/>
      <c r="BK665" s="17"/>
      <c r="BL665" s="17"/>
    </row>
    <row r="666" spans="2:64" x14ac:dyDescent="0.25">
      <c r="B666" s="6" t="s">
        <v>354</v>
      </c>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c r="AK666" s="17"/>
      <c r="AL666" s="17"/>
      <c r="AM666" s="17"/>
      <c r="AN666" s="17"/>
      <c r="AO666" s="17"/>
      <c r="AP666" s="17"/>
      <c r="AQ666" s="17"/>
      <c r="AR666" s="17"/>
      <c r="AS666" s="17"/>
      <c r="AT666" s="17"/>
      <c r="AU666" s="17"/>
      <c r="AV666" s="17"/>
      <c r="AW666" s="17"/>
      <c r="AX666" s="17"/>
      <c r="AY666" s="17"/>
      <c r="AZ666" s="17"/>
      <c r="BA666" s="17"/>
      <c r="BB666" s="17"/>
      <c r="BC666" s="17"/>
      <c r="BD666" s="17"/>
      <c r="BE666" s="17"/>
      <c r="BF666" s="17"/>
      <c r="BG666" s="17"/>
      <c r="BH666" s="17"/>
      <c r="BI666" s="17"/>
      <c r="BJ666" s="17"/>
      <c r="BK666" s="17"/>
      <c r="BL666" s="17"/>
    </row>
    <row r="667" spans="2:64" x14ac:dyDescent="0.25">
      <c r="B667" s="24" t="s">
        <v>82</v>
      </c>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c r="AK667" s="17"/>
      <c r="AL667" s="17"/>
      <c r="AM667" s="17"/>
      <c r="AN667" s="17"/>
      <c r="AO667" s="17"/>
      <c r="AP667" s="17"/>
      <c r="AQ667" s="17"/>
      <c r="AR667" s="17"/>
      <c r="AS667" s="17"/>
      <c r="AT667" s="17"/>
      <c r="AU667" s="17"/>
      <c r="AV667" s="17"/>
      <c r="AW667" s="17"/>
      <c r="AX667" s="17"/>
      <c r="AY667" s="17"/>
      <c r="AZ667" s="17"/>
      <c r="BA667" s="17"/>
      <c r="BB667" s="17"/>
      <c r="BC667" s="17"/>
      <c r="BD667" s="17"/>
      <c r="BE667" s="17"/>
      <c r="BF667" s="17"/>
      <c r="BG667" s="17"/>
      <c r="BH667" s="17"/>
      <c r="BI667" s="17"/>
      <c r="BJ667" s="17"/>
      <c r="BK667" s="17"/>
      <c r="BL667" s="17"/>
    </row>
    <row r="668" spans="2:64" x14ac:dyDescent="0.25">
      <c r="B668" t="s">
        <v>334</v>
      </c>
      <c r="C668" s="17">
        <v>0.20084949781160999</v>
      </c>
      <c r="D668" s="17">
        <v>0.21125105264052901</v>
      </c>
      <c r="E668" s="17">
        <v>0.155061048600274</v>
      </c>
      <c r="F668" s="17">
        <v>0.11684107700096</v>
      </c>
      <c r="G668" s="17">
        <v>0.31278605555203498</v>
      </c>
      <c r="H668" s="17">
        <v>0.18585907094257401</v>
      </c>
      <c r="I668" s="17">
        <v>0.142672792343192</v>
      </c>
      <c r="J668" s="17">
        <v>0.173347930747379</v>
      </c>
      <c r="K668" s="17">
        <v>0.28371330922716298</v>
      </c>
      <c r="L668" s="17">
        <v>0.16020872989986801</v>
      </c>
      <c r="M668" s="17">
        <v>0.216345359536667</v>
      </c>
      <c r="N668" s="17">
        <v>0.20033814877620501</v>
      </c>
      <c r="O668" s="17">
        <v>0.23112156496026401</v>
      </c>
      <c r="P668" s="17">
        <v>0</v>
      </c>
      <c r="Q668" s="17"/>
      <c r="R668" s="17">
        <v>0.198943924526818</v>
      </c>
      <c r="S668" s="17">
        <v>0.28645795674733998</v>
      </c>
      <c r="T668" s="17">
        <v>0.21168110817278399</v>
      </c>
      <c r="U668" s="17">
        <v>0.17170203963862599</v>
      </c>
      <c r="V668" s="17"/>
      <c r="W668" s="17">
        <v>0.21967176512994699</v>
      </c>
      <c r="X668" s="17">
        <v>0.25350525005909502</v>
      </c>
      <c r="Y668" s="17">
        <v>0.204166991446838</v>
      </c>
      <c r="Z668" s="17">
        <v>0.23756983260977499</v>
      </c>
      <c r="AA668" s="17">
        <v>0.27015149780389802</v>
      </c>
      <c r="AB668" s="17">
        <v>0.21337929567552599</v>
      </c>
      <c r="AC668" s="17">
        <v>0.16464302818554599</v>
      </c>
      <c r="AD668" s="17">
        <v>0.17812165356159301</v>
      </c>
      <c r="AE668" s="17">
        <v>0.16401437395994301</v>
      </c>
      <c r="AF668" s="17">
        <v>0.157387130140557</v>
      </c>
      <c r="AG668" s="17"/>
      <c r="AH668" s="17">
        <v>0.22546800724204599</v>
      </c>
      <c r="AI668" s="17">
        <v>0.19660704443794699</v>
      </c>
      <c r="AJ668" s="17">
        <v>0.161539470947129</v>
      </c>
      <c r="AK668" s="17">
        <v>0.21088139295859801</v>
      </c>
      <c r="AL668" s="17">
        <v>0.16031408677949499</v>
      </c>
      <c r="AM668" s="17">
        <v>0.21926792880288601</v>
      </c>
      <c r="AN668" s="17">
        <v>0.24222982451517899</v>
      </c>
      <c r="AO668" s="17"/>
      <c r="AP668" s="17">
        <v>0.18371885522467199</v>
      </c>
      <c r="AQ668" s="17">
        <v>0.22864275928153099</v>
      </c>
      <c r="AR668" s="17"/>
      <c r="AS668" s="17">
        <v>0.17906056711847301</v>
      </c>
      <c r="AT668" s="17">
        <v>0.14115971273733699</v>
      </c>
      <c r="AU668" s="17">
        <v>0.20887021488084101</v>
      </c>
      <c r="AV668" s="17"/>
      <c r="AW668" s="17">
        <v>0.13252421758015101</v>
      </c>
      <c r="AX668" s="17">
        <v>0.211383680971411</v>
      </c>
      <c r="AY668" s="17"/>
      <c r="AZ668" s="17">
        <v>0.18675947086101599</v>
      </c>
      <c r="BA668" s="17">
        <v>0.20792931260370101</v>
      </c>
      <c r="BB668" s="17"/>
      <c r="BC668" s="17">
        <v>0.226984019914798</v>
      </c>
      <c r="BD668" s="17">
        <v>0.17170203963862599</v>
      </c>
      <c r="BE668" s="17"/>
      <c r="BF668" s="17">
        <v>0.164829300044956</v>
      </c>
      <c r="BG668" s="17">
        <v>0.21923747540390801</v>
      </c>
      <c r="BH668" s="17"/>
      <c r="BI668" s="17">
        <v>0.20379916086455299</v>
      </c>
      <c r="BJ668" s="17">
        <v>0.247302391417762</v>
      </c>
      <c r="BK668" s="17">
        <v>0.19411620896901</v>
      </c>
      <c r="BL668" s="17">
        <v>0.104634185654587</v>
      </c>
    </row>
    <row r="669" spans="2:64" x14ac:dyDescent="0.25">
      <c r="B669" t="s">
        <v>335</v>
      </c>
      <c r="C669" s="17">
        <v>0.35744110005340302</v>
      </c>
      <c r="D669" s="17">
        <v>0.450955111512507</v>
      </c>
      <c r="E669" s="17">
        <v>0.31236171449081201</v>
      </c>
      <c r="F669" s="17">
        <v>0.25261478330522702</v>
      </c>
      <c r="G669" s="17">
        <v>0.23307216837363301</v>
      </c>
      <c r="H669" s="17">
        <v>0.43169205534099397</v>
      </c>
      <c r="I669" s="17">
        <v>0.50385711777185704</v>
      </c>
      <c r="J669" s="17">
        <v>0.32245105083409098</v>
      </c>
      <c r="K669" s="17">
        <v>0.25094919263109</v>
      </c>
      <c r="L669" s="17">
        <v>0.18067754504949499</v>
      </c>
      <c r="M669" s="17">
        <v>0.27908477306401303</v>
      </c>
      <c r="N669" s="17">
        <v>0.38892020983772102</v>
      </c>
      <c r="O669" s="17">
        <v>0.33997900620523802</v>
      </c>
      <c r="P669" s="17">
        <v>0.35196951786603697</v>
      </c>
      <c r="Q669" s="17"/>
      <c r="R669" s="17">
        <v>0.11026997438109</v>
      </c>
      <c r="S669" s="17">
        <v>0.27390703854083098</v>
      </c>
      <c r="T669" s="17">
        <v>0.38788554396434599</v>
      </c>
      <c r="U669" s="17">
        <v>0.50652837708996301</v>
      </c>
      <c r="V669" s="17"/>
      <c r="W669" s="17">
        <v>0.12616204557692201</v>
      </c>
      <c r="X669" s="17">
        <v>0.18495352511103599</v>
      </c>
      <c r="Y669" s="17">
        <v>0.233358703337047</v>
      </c>
      <c r="Z669" s="17">
        <v>0.34869151008604499</v>
      </c>
      <c r="AA669" s="17">
        <v>0.34603960961180802</v>
      </c>
      <c r="AB669" s="17">
        <v>0.339979864971312</v>
      </c>
      <c r="AC669" s="17">
        <v>0.46335516741646099</v>
      </c>
      <c r="AD669" s="17">
        <v>0.42546796406740001</v>
      </c>
      <c r="AE669" s="17">
        <v>0.55255151509535405</v>
      </c>
      <c r="AF669" s="17">
        <v>0.57123332450637399</v>
      </c>
      <c r="AG669" s="17"/>
      <c r="AH669" s="17">
        <v>0.19067472830800899</v>
      </c>
      <c r="AI669" s="17">
        <v>0.38985662685057099</v>
      </c>
      <c r="AJ669" s="17">
        <v>0.41914737153043502</v>
      </c>
      <c r="AK669" s="17">
        <v>0.25971358613685003</v>
      </c>
      <c r="AL669" s="17">
        <v>0.46436407054828499</v>
      </c>
      <c r="AM669" s="17">
        <v>0.48574201552559698</v>
      </c>
      <c r="AN669" s="17">
        <v>0.41003071389927898</v>
      </c>
      <c r="AO669" s="17"/>
      <c r="AP669" s="17">
        <v>0.496329558230935</v>
      </c>
      <c r="AQ669" s="17">
        <v>0.132104355463004</v>
      </c>
      <c r="AR669" s="17"/>
      <c r="AS669" s="17">
        <v>0.56056105480463403</v>
      </c>
      <c r="AT669" s="17">
        <v>0.63379070704582496</v>
      </c>
      <c r="AU669" s="17">
        <v>0.41208865755652002</v>
      </c>
      <c r="AV669" s="17"/>
      <c r="AW669" s="17">
        <v>0.68358572511099602</v>
      </c>
      <c r="AX669" s="17">
        <v>0.307157117239097</v>
      </c>
      <c r="AY669" s="17"/>
      <c r="AZ669" s="17">
        <v>0.31229304653054002</v>
      </c>
      <c r="BA669" s="17">
        <v>0.38012663914329098</v>
      </c>
      <c r="BB669" s="17"/>
      <c r="BC669" s="17">
        <v>0.223764787220494</v>
      </c>
      <c r="BD669" s="17">
        <v>0.50652837708996301</v>
      </c>
      <c r="BE669" s="17"/>
      <c r="BF669" s="17">
        <v>0.54178955557592001</v>
      </c>
      <c r="BG669" s="17">
        <v>0.26333291965743399</v>
      </c>
      <c r="BH669" s="17"/>
      <c r="BI669" s="17">
        <v>7.0152968172166402E-2</v>
      </c>
      <c r="BJ669" s="17">
        <v>0.222497073625742</v>
      </c>
      <c r="BK669" s="17">
        <v>0.48857840001368802</v>
      </c>
      <c r="BL669" s="17">
        <v>0.82112101235631096</v>
      </c>
    </row>
    <row r="670" spans="2:64" x14ac:dyDescent="0.25">
      <c r="B670" t="s">
        <v>336</v>
      </c>
      <c r="C670" s="17">
        <v>0.37028989802705498</v>
      </c>
      <c r="D670" s="17">
        <v>0.273774412683152</v>
      </c>
      <c r="E670" s="17">
        <v>0.407396887574206</v>
      </c>
      <c r="F670" s="17">
        <v>0.49843480527866701</v>
      </c>
      <c r="G670" s="17">
        <v>0.42316241262518101</v>
      </c>
      <c r="H670" s="17">
        <v>0.34875885962625702</v>
      </c>
      <c r="I670" s="17">
        <v>0.283062948933758</v>
      </c>
      <c r="J670" s="17">
        <v>0.37149325425937701</v>
      </c>
      <c r="K670" s="17">
        <v>0.44301380500614002</v>
      </c>
      <c r="L670" s="17">
        <v>0.54218924348809405</v>
      </c>
      <c r="M670" s="17">
        <v>0.47562736113016602</v>
      </c>
      <c r="N670" s="17">
        <v>0.35522346591492499</v>
      </c>
      <c r="O670" s="17">
        <v>0.33548848414049598</v>
      </c>
      <c r="P670" s="17">
        <v>0.296060964267926</v>
      </c>
      <c r="Q670" s="17"/>
      <c r="R670" s="17">
        <v>0.66307403220754602</v>
      </c>
      <c r="S670" s="17">
        <v>0.37166506607060001</v>
      </c>
      <c r="T670" s="17">
        <v>0.35049906470009601</v>
      </c>
      <c r="U670" s="17">
        <v>0.220380565085873</v>
      </c>
      <c r="V670" s="17"/>
      <c r="W670" s="17">
        <v>0.60272541537776803</v>
      </c>
      <c r="X670" s="17">
        <v>0.52532885925124595</v>
      </c>
      <c r="Y670" s="17">
        <v>0.50932321792466895</v>
      </c>
      <c r="Z670" s="17">
        <v>0.40209322218096899</v>
      </c>
      <c r="AA670" s="17">
        <v>0.32160157644991499</v>
      </c>
      <c r="AB670" s="17">
        <v>0.394574033813061</v>
      </c>
      <c r="AC670" s="17">
        <v>0.32125825778580303</v>
      </c>
      <c r="AD670" s="17">
        <v>0.38145029522559398</v>
      </c>
      <c r="AE670" s="17">
        <v>0.21720437441762899</v>
      </c>
      <c r="AF670" s="17">
        <v>0.16591391548639101</v>
      </c>
      <c r="AG670" s="17"/>
      <c r="AH670" s="17">
        <v>0.52068931136366203</v>
      </c>
      <c r="AI670" s="17">
        <v>0.39618385693279201</v>
      </c>
      <c r="AJ670" s="17">
        <v>0.34039982138674602</v>
      </c>
      <c r="AK670" s="17">
        <v>0.46135397970639402</v>
      </c>
      <c r="AL670" s="17">
        <v>0.31094588575489601</v>
      </c>
      <c r="AM670" s="17">
        <v>0.24863350717897401</v>
      </c>
      <c r="AN670" s="17">
        <v>0.28740542878847902</v>
      </c>
      <c r="AO670" s="17"/>
      <c r="AP670" s="17">
        <v>0.26777946436167099</v>
      </c>
      <c r="AQ670" s="17">
        <v>0.53660585913579795</v>
      </c>
      <c r="AR670" s="17"/>
      <c r="AS670" s="17">
        <v>0.19025801101835499</v>
      </c>
      <c r="AT670" s="17">
        <v>0.21216360731202299</v>
      </c>
      <c r="AU670" s="17">
        <v>0.33803339414024303</v>
      </c>
      <c r="AV670" s="17"/>
      <c r="AW670" s="17">
        <v>0.145117618176235</v>
      </c>
      <c r="AX670" s="17">
        <v>0.40500627285088397</v>
      </c>
      <c r="AY670" s="17"/>
      <c r="AZ670" s="17">
        <v>0.41972140875110497</v>
      </c>
      <c r="BA670" s="17">
        <v>0.34545205051642403</v>
      </c>
      <c r="BB670" s="17"/>
      <c r="BC670" s="17">
        <v>0.50470329188026697</v>
      </c>
      <c r="BD670" s="17">
        <v>0.220380565085873</v>
      </c>
      <c r="BE670" s="17"/>
      <c r="BF670" s="17">
        <v>0.22121687205329199</v>
      </c>
      <c r="BG670" s="17">
        <v>0.44639029811311998</v>
      </c>
      <c r="BH670" s="17"/>
      <c r="BI670" s="17">
        <v>0.632598584440073</v>
      </c>
      <c r="BJ670" s="17">
        <v>0.41835057474784898</v>
      </c>
      <c r="BK670" s="17">
        <v>0.27274726187895798</v>
      </c>
      <c r="BL670" s="17">
        <v>6.2233705594716499E-2</v>
      </c>
    </row>
    <row r="671" spans="2:64" x14ac:dyDescent="0.25">
      <c r="B671" t="s">
        <v>80</v>
      </c>
      <c r="C671" s="17">
        <v>7.1419504107931894E-2</v>
      </c>
      <c r="D671" s="17">
        <v>6.4019423163811401E-2</v>
      </c>
      <c r="E671" s="17">
        <v>0.12518034933470901</v>
      </c>
      <c r="F671" s="17">
        <v>0.132109334415147</v>
      </c>
      <c r="G671" s="17">
        <v>3.0979363449151399E-2</v>
      </c>
      <c r="H671" s="17">
        <v>3.3690014090174497E-2</v>
      </c>
      <c r="I671" s="17">
        <v>7.0407140951192701E-2</v>
      </c>
      <c r="J671" s="17">
        <v>0.132707764159154</v>
      </c>
      <c r="K671" s="17">
        <v>2.2323693135606702E-2</v>
      </c>
      <c r="L671" s="17">
        <v>0.116924481562543</v>
      </c>
      <c r="M671" s="17">
        <v>2.89425062691539E-2</v>
      </c>
      <c r="N671" s="17">
        <v>5.5518175471149199E-2</v>
      </c>
      <c r="O671" s="17">
        <v>9.3410944694001796E-2</v>
      </c>
      <c r="P671" s="17">
        <v>0.35196951786603697</v>
      </c>
      <c r="Q671" s="17"/>
      <c r="R671" s="17">
        <v>2.7712068884545301E-2</v>
      </c>
      <c r="S671" s="17">
        <v>6.7969938641229397E-2</v>
      </c>
      <c r="T671" s="17">
        <v>4.99342831627737E-2</v>
      </c>
      <c r="U671" s="17">
        <v>0.101389018185538</v>
      </c>
      <c r="V671" s="17"/>
      <c r="W671" s="17">
        <v>5.1440773915362198E-2</v>
      </c>
      <c r="X671" s="17">
        <v>3.62123655786235E-2</v>
      </c>
      <c r="Y671" s="17">
        <v>5.3151087291445902E-2</v>
      </c>
      <c r="Z671" s="17">
        <v>1.16454351232116E-2</v>
      </c>
      <c r="AA671" s="17">
        <v>6.2207316134378597E-2</v>
      </c>
      <c r="AB671" s="17">
        <v>5.2066805540100403E-2</v>
      </c>
      <c r="AC671" s="17">
        <v>5.0743546612190597E-2</v>
      </c>
      <c r="AD671" s="17">
        <v>1.4960087145412901E-2</v>
      </c>
      <c r="AE671" s="17">
        <v>6.6229736527074506E-2</v>
      </c>
      <c r="AF671" s="17">
        <v>0.105465629866677</v>
      </c>
      <c r="AG671" s="17"/>
      <c r="AH671" s="17">
        <v>6.3167953086283299E-2</v>
      </c>
      <c r="AI671" s="17">
        <v>1.7352471778689899E-2</v>
      </c>
      <c r="AJ671" s="17">
        <v>7.8913336135690196E-2</v>
      </c>
      <c r="AK671" s="17">
        <v>6.8051041198157997E-2</v>
      </c>
      <c r="AL671" s="17">
        <v>6.4375956917323604E-2</v>
      </c>
      <c r="AM671" s="17">
        <v>4.6356548492543101E-2</v>
      </c>
      <c r="AN671" s="17">
        <v>6.0334032797063203E-2</v>
      </c>
      <c r="AO671" s="17"/>
      <c r="AP671" s="17">
        <v>5.21721221827222E-2</v>
      </c>
      <c r="AQ671" s="17">
        <v>0.102647026119667</v>
      </c>
      <c r="AR671" s="17"/>
      <c r="AS671" s="17">
        <v>7.0120367058538594E-2</v>
      </c>
      <c r="AT671" s="17">
        <v>1.2885972904815E-2</v>
      </c>
      <c r="AU671" s="17">
        <v>4.1007733422396699E-2</v>
      </c>
      <c r="AV671" s="17"/>
      <c r="AW671" s="17">
        <v>3.8772439132617999E-2</v>
      </c>
      <c r="AX671" s="17">
        <v>7.6452928938607306E-2</v>
      </c>
      <c r="AY671" s="17"/>
      <c r="AZ671" s="17">
        <v>8.1226073857338599E-2</v>
      </c>
      <c r="BA671" s="17">
        <v>6.6491997736583694E-2</v>
      </c>
      <c r="BB671" s="17"/>
      <c r="BC671" s="17">
        <v>4.4547900984441002E-2</v>
      </c>
      <c r="BD671" s="17">
        <v>0.101389018185538</v>
      </c>
      <c r="BE671" s="17"/>
      <c r="BF671" s="17">
        <v>7.2164272325831197E-2</v>
      </c>
      <c r="BG671" s="17">
        <v>7.1039306825537593E-2</v>
      </c>
      <c r="BH671" s="17"/>
      <c r="BI671" s="17">
        <v>9.3449286523208094E-2</v>
      </c>
      <c r="BJ671" s="17">
        <v>0.111849960208648</v>
      </c>
      <c r="BK671" s="17">
        <v>4.4558129138343797E-2</v>
      </c>
      <c r="BL671" s="17">
        <v>1.2011096394385801E-2</v>
      </c>
    </row>
    <row r="672" spans="2:64" x14ac:dyDescent="0.25">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c r="AV672" s="17"/>
      <c r="AW672" s="17"/>
      <c r="AX672" s="17"/>
      <c r="AY672" s="17"/>
      <c r="AZ672" s="17"/>
      <c r="BA672" s="17"/>
      <c r="BB672" s="17"/>
      <c r="BC672" s="17"/>
      <c r="BD672" s="17"/>
      <c r="BE672" s="17"/>
      <c r="BF672" s="17"/>
      <c r="BG672" s="17"/>
      <c r="BH672" s="17"/>
      <c r="BI672" s="17"/>
      <c r="BJ672" s="17"/>
      <c r="BK672" s="17"/>
      <c r="BL672" s="17"/>
    </row>
    <row r="673" spans="2:64" x14ac:dyDescent="0.25">
      <c r="B673" s="6" t="s">
        <v>355</v>
      </c>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c r="AV673" s="17"/>
      <c r="AW673" s="17"/>
      <c r="AX673" s="17"/>
      <c r="AY673" s="17"/>
      <c r="AZ673" s="17"/>
      <c r="BA673" s="17"/>
      <c r="BB673" s="17"/>
      <c r="BC673" s="17"/>
      <c r="BD673" s="17"/>
      <c r="BE673" s="17"/>
      <c r="BF673" s="17"/>
      <c r="BG673" s="17"/>
      <c r="BH673" s="17"/>
      <c r="BI673" s="17"/>
      <c r="BJ673" s="17"/>
      <c r="BK673" s="17"/>
      <c r="BL673" s="17"/>
    </row>
    <row r="674" spans="2:64" x14ac:dyDescent="0.25">
      <c r="B674" s="24" t="s">
        <v>82</v>
      </c>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c r="AK674" s="17"/>
      <c r="AL674" s="17"/>
      <c r="AM674" s="17"/>
      <c r="AN674" s="17"/>
      <c r="AO674" s="17"/>
      <c r="AP674" s="17"/>
      <c r="AQ674" s="17"/>
      <c r="AR674" s="17"/>
      <c r="AS674" s="17"/>
      <c r="AT674" s="17"/>
      <c r="AU674" s="17"/>
      <c r="AV674" s="17"/>
      <c r="AW674" s="17"/>
      <c r="AX674" s="17"/>
      <c r="AY674" s="17"/>
      <c r="AZ674" s="17"/>
      <c r="BA674" s="17"/>
      <c r="BB674" s="17"/>
      <c r="BC674" s="17"/>
      <c r="BD674" s="17"/>
      <c r="BE674" s="17"/>
      <c r="BF674" s="17"/>
      <c r="BG674" s="17"/>
      <c r="BH674" s="17"/>
      <c r="BI674" s="17"/>
      <c r="BJ674" s="17"/>
      <c r="BK674" s="17"/>
      <c r="BL674" s="17"/>
    </row>
    <row r="675" spans="2:64" x14ac:dyDescent="0.25">
      <c r="B675" t="s">
        <v>334</v>
      </c>
      <c r="C675" s="17">
        <v>0.19401083559219001</v>
      </c>
      <c r="D675" s="17">
        <v>0.19214671887046</v>
      </c>
      <c r="E675" s="17">
        <v>0.25036069866941701</v>
      </c>
      <c r="F675" s="17">
        <v>8.3672387674106397E-2</v>
      </c>
      <c r="G675" s="17">
        <v>0.20087394546036799</v>
      </c>
      <c r="H675" s="17">
        <v>0.158304816982797</v>
      </c>
      <c r="I675" s="17">
        <v>0.157960255443612</v>
      </c>
      <c r="J675" s="17">
        <v>0.189967408654793</v>
      </c>
      <c r="K675" s="17">
        <v>0.24485167491873999</v>
      </c>
      <c r="L675" s="17">
        <v>0.218914083026572</v>
      </c>
      <c r="M675" s="17">
        <v>0.14629260166567101</v>
      </c>
      <c r="N675" s="17">
        <v>0.22244286011879999</v>
      </c>
      <c r="O675" s="17">
        <v>0.23598357353375601</v>
      </c>
      <c r="P675" s="17">
        <v>0</v>
      </c>
      <c r="Q675" s="17"/>
      <c r="R675" s="17">
        <v>0.22048734597160599</v>
      </c>
      <c r="S675" s="17">
        <v>0.20105853776817501</v>
      </c>
      <c r="T675" s="17">
        <v>0.21219181298711901</v>
      </c>
      <c r="U675" s="17">
        <v>0.17289197208178</v>
      </c>
      <c r="V675" s="17"/>
      <c r="W675" s="17">
        <v>0.211882293083546</v>
      </c>
      <c r="X675" s="17">
        <v>0.28806605935483398</v>
      </c>
      <c r="Y675" s="17">
        <v>0.17193165405539099</v>
      </c>
      <c r="Z675" s="17">
        <v>0.26023050147515098</v>
      </c>
      <c r="AA675" s="17">
        <v>0.235617215641066</v>
      </c>
      <c r="AB675" s="17">
        <v>0.13924707410932299</v>
      </c>
      <c r="AC675" s="17">
        <v>0.165592593286223</v>
      </c>
      <c r="AD675" s="17">
        <v>0.18363318784624399</v>
      </c>
      <c r="AE675" s="17">
        <v>0.190864440383646</v>
      </c>
      <c r="AF675" s="17">
        <v>0.16055892780866399</v>
      </c>
      <c r="AG675" s="17"/>
      <c r="AH675" s="17">
        <v>0.27415506912563298</v>
      </c>
      <c r="AI675" s="17">
        <v>0.191637241622275</v>
      </c>
      <c r="AJ675" s="17">
        <v>0.24629307636787701</v>
      </c>
      <c r="AK675" s="17">
        <v>0.19594073094942299</v>
      </c>
      <c r="AL675" s="17">
        <v>0.18600039091624901</v>
      </c>
      <c r="AM675" s="17">
        <v>0.179223388196039</v>
      </c>
      <c r="AN675" s="17">
        <v>0.141043700167088</v>
      </c>
      <c r="AO675" s="17"/>
      <c r="AP675" s="17">
        <v>0.18449720111934301</v>
      </c>
      <c r="AQ675" s="17">
        <v>0.20944603769223999</v>
      </c>
      <c r="AR675" s="17"/>
      <c r="AS675" s="17">
        <v>0.22981816910803099</v>
      </c>
      <c r="AT675" s="17">
        <v>0.15369953759385299</v>
      </c>
      <c r="AU675" s="17">
        <v>0.17820585002247899</v>
      </c>
      <c r="AV675" s="17"/>
      <c r="AW675" s="17">
        <v>0.15031881131899599</v>
      </c>
      <c r="AX675" s="17">
        <v>0.200747138535363</v>
      </c>
      <c r="AY675" s="17"/>
      <c r="AZ675" s="17">
        <v>0.198301513944077</v>
      </c>
      <c r="BA675" s="17">
        <v>0.19185489876039399</v>
      </c>
      <c r="BB675" s="17"/>
      <c r="BC675" s="17">
        <v>0.21294666875923299</v>
      </c>
      <c r="BD675" s="17">
        <v>0.17289197208178</v>
      </c>
      <c r="BE675" s="17"/>
      <c r="BF675" s="17">
        <v>0.16950035724019699</v>
      </c>
      <c r="BG675" s="17">
        <v>0.20652320794596399</v>
      </c>
      <c r="BH675" s="17"/>
      <c r="BI675" s="17">
        <v>0.154331415808139</v>
      </c>
      <c r="BJ675" s="17">
        <v>0.206788235595566</v>
      </c>
      <c r="BK675" s="17">
        <v>0.232494063665626</v>
      </c>
      <c r="BL675" s="17">
        <v>0.14158935956357199</v>
      </c>
    </row>
    <row r="676" spans="2:64" x14ac:dyDescent="0.25">
      <c r="B676" t="s">
        <v>335</v>
      </c>
      <c r="C676" s="17">
        <v>0.29491076125730697</v>
      </c>
      <c r="D676" s="17">
        <v>0.397506334861156</v>
      </c>
      <c r="E676" s="17">
        <v>0.18718136515610301</v>
      </c>
      <c r="F676" s="17">
        <v>0.33642135244553201</v>
      </c>
      <c r="G676" s="17">
        <v>0.32479139925697298</v>
      </c>
      <c r="H676" s="17">
        <v>0.38677203655409498</v>
      </c>
      <c r="I676" s="17">
        <v>0.39911173224174401</v>
      </c>
      <c r="J676" s="17">
        <v>0.26390649467638899</v>
      </c>
      <c r="K676" s="17">
        <v>0.132750078907545</v>
      </c>
      <c r="L676" s="17">
        <v>0.20001052462871899</v>
      </c>
      <c r="M676" s="17">
        <v>0.20199032233401301</v>
      </c>
      <c r="N676" s="17">
        <v>0.241486693047236</v>
      </c>
      <c r="O676" s="17">
        <v>0.250962333970778</v>
      </c>
      <c r="P676" s="17">
        <v>0.35196951786603697</v>
      </c>
      <c r="Q676" s="17"/>
      <c r="R676" s="17">
        <v>8.7577291660691295E-2</v>
      </c>
      <c r="S676" s="17">
        <v>0.29788404160531401</v>
      </c>
      <c r="T676" s="17">
        <v>0.32205589686845598</v>
      </c>
      <c r="U676" s="17">
        <v>0.39628851627488498</v>
      </c>
      <c r="V676" s="17"/>
      <c r="W676" s="17">
        <v>0.149017215513919</v>
      </c>
      <c r="X676" s="17">
        <v>0.145093838277641</v>
      </c>
      <c r="Y676" s="17">
        <v>0.24945756434828201</v>
      </c>
      <c r="Z676" s="17">
        <v>0.29065069009824002</v>
      </c>
      <c r="AA676" s="17">
        <v>0.30735774035407398</v>
      </c>
      <c r="AB676" s="17">
        <v>0.33006628785984099</v>
      </c>
      <c r="AC676" s="17">
        <v>0.408237138738622</v>
      </c>
      <c r="AD676" s="17">
        <v>0.35041784734888998</v>
      </c>
      <c r="AE676" s="17">
        <v>0.44636843863398401</v>
      </c>
      <c r="AF676" s="17">
        <v>0.412211477085071</v>
      </c>
      <c r="AG676" s="17"/>
      <c r="AH676" s="17">
        <v>0.18630210862049401</v>
      </c>
      <c r="AI676" s="17">
        <v>0.29284397446362098</v>
      </c>
      <c r="AJ676" s="17">
        <v>0.31029637217197698</v>
      </c>
      <c r="AK676" s="17">
        <v>0.23236972799893099</v>
      </c>
      <c r="AL676" s="17">
        <v>0.36141389764684401</v>
      </c>
      <c r="AM676" s="17">
        <v>0.44322398438722199</v>
      </c>
      <c r="AN676" s="17">
        <v>0.33376817965400801</v>
      </c>
      <c r="AO676" s="17"/>
      <c r="AP676" s="17">
        <v>0.42550214779705903</v>
      </c>
      <c r="AQ676" s="17">
        <v>8.3035431222326497E-2</v>
      </c>
      <c r="AR676" s="17"/>
      <c r="AS676" s="17">
        <v>0.43860171374349299</v>
      </c>
      <c r="AT676" s="17">
        <v>0.55316684738007804</v>
      </c>
      <c r="AU676" s="17">
        <v>0.37812104819347198</v>
      </c>
      <c r="AV676" s="17"/>
      <c r="AW676" s="17">
        <v>0.61268570465239203</v>
      </c>
      <c r="AX676" s="17">
        <v>0.24591719041531199</v>
      </c>
      <c r="AY676" s="17"/>
      <c r="AZ676" s="17">
        <v>0.27062143343499301</v>
      </c>
      <c r="BA676" s="17">
        <v>0.30711541799851499</v>
      </c>
      <c r="BB676" s="17"/>
      <c r="BC676" s="17">
        <v>0.20401229719384201</v>
      </c>
      <c r="BD676" s="17">
        <v>0.39628851627488498</v>
      </c>
      <c r="BE676" s="17"/>
      <c r="BF676" s="17">
        <v>0.47211930736636099</v>
      </c>
      <c r="BG676" s="17">
        <v>0.20444743853692199</v>
      </c>
      <c r="BH676" s="17"/>
      <c r="BI676" s="17">
        <v>8.8215476952372807E-2</v>
      </c>
      <c r="BJ676" s="17">
        <v>0.145590655951543</v>
      </c>
      <c r="BK676" s="17">
        <v>0.40209591948051898</v>
      </c>
      <c r="BL676" s="17">
        <v>0.70420739790116404</v>
      </c>
    </row>
    <row r="677" spans="2:64" x14ac:dyDescent="0.25">
      <c r="B677" t="s">
        <v>336</v>
      </c>
      <c r="C677" s="17">
        <v>0.38251708591983402</v>
      </c>
      <c r="D677" s="17">
        <v>0.30143553559014402</v>
      </c>
      <c r="E677" s="17">
        <v>0.37751618830864098</v>
      </c>
      <c r="F677" s="17">
        <v>0.40146052760113199</v>
      </c>
      <c r="G677" s="17">
        <v>0.38139656493520502</v>
      </c>
      <c r="H677" s="17">
        <v>0.34434949129082798</v>
      </c>
      <c r="I677" s="17">
        <v>0.368206682134541</v>
      </c>
      <c r="J677" s="17">
        <v>0.34618765391650302</v>
      </c>
      <c r="K677" s="17">
        <v>0.53664947784707095</v>
      </c>
      <c r="L677" s="17">
        <v>0.44232198752707902</v>
      </c>
      <c r="M677" s="17">
        <v>0.49792988471437</v>
      </c>
      <c r="N677" s="17">
        <v>0.40932556835015899</v>
      </c>
      <c r="O677" s="17">
        <v>0.37086345961587602</v>
      </c>
      <c r="P677" s="17">
        <v>0</v>
      </c>
      <c r="Q677" s="17"/>
      <c r="R677" s="17">
        <v>0.63735735915501601</v>
      </c>
      <c r="S677" s="17">
        <v>0.36661310628795801</v>
      </c>
      <c r="T677" s="17">
        <v>0.38842668893175403</v>
      </c>
      <c r="U677" s="17">
        <v>0.251270374055442</v>
      </c>
      <c r="V677" s="17"/>
      <c r="W677" s="17">
        <v>0.56890600330195895</v>
      </c>
      <c r="X677" s="17">
        <v>0.49977389678925699</v>
      </c>
      <c r="Y677" s="17">
        <v>0.47848710975444297</v>
      </c>
      <c r="Z677" s="17">
        <v>0.37964282328174997</v>
      </c>
      <c r="AA677" s="17">
        <v>0.30584145419919001</v>
      </c>
      <c r="AB677" s="17">
        <v>0.46719432560660401</v>
      </c>
      <c r="AC677" s="17">
        <v>0.336600355958455</v>
      </c>
      <c r="AD677" s="17">
        <v>0.42594144214172303</v>
      </c>
      <c r="AE677" s="17">
        <v>0.233006286678444</v>
      </c>
      <c r="AF677" s="17">
        <v>0.25008666008811398</v>
      </c>
      <c r="AG677" s="17"/>
      <c r="AH677" s="17">
        <v>0.44405339219038698</v>
      </c>
      <c r="AI677" s="17">
        <v>0.42153620530063601</v>
      </c>
      <c r="AJ677" s="17">
        <v>0.331739663853794</v>
      </c>
      <c r="AK677" s="17">
        <v>0.45170137751214701</v>
      </c>
      <c r="AL677" s="17">
        <v>0.36272803409429999</v>
      </c>
      <c r="AM677" s="17">
        <v>0.28300947927679798</v>
      </c>
      <c r="AN677" s="17">
        <v>0.38765392447368002</v>
      </c>
      <c r="AO677" s="17"/>
      <c r="AP677" s="17">
        <v>0.28755883152809403</v>
      </c>
      <c r="AQ677" s="17">
        <v>0.53658016788788698</v>
      </c>
      <c r="AR677" s="17"/>
      <c r="AS677" s="17">
        <v>0.22341093651074601</v>
      </c>
      <c r="AT677" s="17">
        <v>0.241565329857026</v>
      </c>
      <c r="AU677" s="17">
        <v>0.33777057429520502</v>
      </c>
      <c r="AV677" s="17"/>
      <c r="AW677" s="17">
        <v>0.19780308039890199</v>
      </c>
      <c r="AX677" s="17">
        <v>0.41099572749651397</v>
      </c>
      <c r="AY677" s="17"/>
      <c r="AZ677" s="17">
        <v>0.40248776969618999</v>
      </c>
      <c r="BA677" s="17">
        <v>0.37248241793063902</v>
      </c>
      <c r="BB677" s="17"/>
      <c r="BC677" s="17">
        <v>0.500196990350396</v>
      </c>
      <c r="BD677" s="17">
        <v>0.251270374055442</v>
      </c>
      <c r="BE677" s="17"/>
      <c r="BF677" s="17">
        <v>0.27745591252266799</v>
      </c>
      <c r="BG677" s="17">
        <v>0.43614984259603401</v>
      </c>
      <c r="BH677" s="17"/>
      <c r="BI677" s="17">
        <v>0.574881273733858</v>
      </c>
      <c r="BJ677" s="17">
        <v>0.46606426991051397</v>
      </c>
      <c r="BK677" s="17">
        <v>0.28707827058119001</v>
      </c>
      <c r="BL677" s="17">
        <v>0.10880412693449799</v>
      </c>
    </row>
    <row r="678" spans="2:64" x14ac:dyDescent="0.25">
      <c r="B678" t="s">
        <v>80</v>
      </c>
      <c r="C678" s="17">
        <v>0.12856131723066899</v>
      </c>
      <c r="D678" s="17">
        <v>0.10891141067824001</v>
      </c>
      <c r="E678" s="17">
        <v>0.184941747865838</v>
      </c>
      <c r="F678" s="17">
        <v>0.17844573227923</v>
      </c>
      <c r="G678" s="17">
        <v>9.2938090347454094E-2</v>
      </c>
      <c r="H678" s="17">
        <v>0.11057365517228</v>
      </c>
      <c r="I678" s="17">
        <v>7.4721330180103698E-2</v>
      </c>
      <c r="J678" s="17">
        <v>0.19993844275231501</v>
      </c>
      <c r="K678" s="17">
        <v>8.5748768326644395E-2</v>
      </c>
      <c r="L678" s="17">
        <v>0.13875340481762999</v>
      </c>
      <c r="M678" s="17">
        <v>0.15378719128594701</v>
      </c>
      <c r="N678" s="17">
        <v>0.126744878483805</v>
      </c>
      <c r="O678" s="17">
        <v>0.142190632879589</v>
      </c>
      <c r="P678" s="17">
        <v>0.64803048213396297</v>
      </c>
      <c r="Q678" s="17"/>
      <c r="R678" s="17">
        <v>5.4578003212686799E-2</v>
      </c>
      <c r="S678" s="17">
        <v>0.134444314338552</v>
      </c>
      <c r="T678" s="17">
        <v>7.7325601212671305E-2</v>
      </c>
      <c r="U678" s="17">
        <v>0.17954913758789301</v>
      </c>
      <c r="V678" s="17"/>
      <c r="W678" s="17">
        <v>7.0194488100575797E-2</v>
      </c>
      <c r="X678" s="17">
        <v>6.7066205578267896E-2</v>
      </c>
      <c r="Y678" s="17">
        <v>0.100123671841884</v>
      </c>
      <c r="Z678" s="17">
        <v>6.9475985144859698E-2</v>
      </c>
      <c r="AA678" s="17">
        <v>0.15118358980567001</v>
      </c>
      <c r="AB678" s="17">
        <v>6.34923124242322E-2</v>
      </c>
      <c r="AC678" s="17">
        <v>8.9569912016698894E-2</v>
      </c>
      <c r="AD678" s="17">
        <v>4.0007522663141899E-2</v>
      </c>
      <c r="AE678" s="17">
        <v>0.12976083430392599</v>
      </c>
      <c r="AF678" s="17">
        <v>0.17714293501815101</v>
      </c>
      <c r="AG678" s="17"/>
      <c r="AH678" s="17">
        <v>9.5489430063485703E-2</v>
      </c>
      <c r="AI678" s="17">
        <v>9.3982578613468606E-2</v>
      </c>
      <c r="AJ678" s="17">
        <v>0.11167088760635201</v>
      </c>
      <c r="AK678" s="17">
        <v>0.1199881635395</v>
      </c>
      <c r="AL678" s="17">
        <v>8.9857677342607398E-2</v>
      </c>
      <c r="AM678" s="17">
        <v>9.4543148139941705E-2</v>
      </c>
      <c r="AN678" s="17">
        <v>0.13753419570522399</v>
      </c>
      <c r="AO678" s="17"/>
      <c r="AP678" s="17">
        <v>0.10244181955550399</v>
      </c>
      <c r="AQ678" s="17">
        <v>0.17093836319754699</v>
      </c>
      <c r="AR678" s="17"/>
      <c r="AS678" s="17">
        <v>0.10816918063773</v>
      </c>
      <c r="AT678" s="17">
        <v>5.15682851690418E-2</v>
      </c>
      <c r="AU678" s="17">
        <v>0.105902527488845</v>
      </c>
      <c r="AV678" s="17"/>
      <c r="AW678" s="17">
        <v>3.919240362971E-2</v>
      </c>
      <c r="AX678" s="17">
        <v>0.14233994355281099</v>
      </c>
      <c r="AY678" s="17"/>
      <c r="AZ678" s="17">
        <v>0.12858928292474101</v>
      </c>
      <c r="BA678" s="17">
        <v>0.12854726531045199</v>
      </c>
      <c r="BB678" s="17"/>
      <c r="BC678" s="17">
        <v>8.2844043696529507E-2</v>
      </c>
      <c r="BD678" s="17">
        <v>0.17954913758789301</v>
      </c>
      <c r="BE678" s="17"/>
      <c r="BF678" s="17">
        <v>8.0924422870773102E-2</v>
      </c>
      <c r="BG678" s="17">
        <v>0.15287951092107999</v>
      </c>
      <c r="BH678" s="17"/>
      <c r="BI678" s="17">
        <v>0.18257183350563</v>
      </c>
      <c r="BJ678" s="17">
        <v>0.181556838542377</v>
      </c>
      <c r="BK678" s="17">
        <v>7.8331746272665495E-2</v>
      </c>
      <c r="BL678" s="17">
        <v>4.5399115600766198E-2</v>
      </c>
    </row>
    <row r="679" spans="2:64" x14ac:dyDescent="0.25">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17"/>
      <c r="BB679" s="17"/>
      <c r="BC679" s="17"/>
      <c r="BD679" s="17"/>
      <c r="BE679" s="17"/>
      <c r="BF679" s="17"/>
      <c r="BG679" s="17"/>
      <c r="BH679" s="17"/>
      <c r="BI679" s="17"/>
      <c r="BJ679" s="17"/>
      <c r="BK679" s="17"/>
      <c r="BL679" s="17"/>
    </row>
    <row r="680" spans="2:64" x14ac:dyDescent="0.25">
      <c r="B680" s="6" t="s">
        <v>360</v>
      </c>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c r="AV680" s="17"/>
      <c r="AW680" s="17"/>
      <c r="AX680" s="17"/>
      <c r="AY680" s="17"/>
      <c r="AZ680" s="17"/>
      <c r="BA680" s="17"/>
      <c r="BB680" s="17"/>
      <c r="BC680" s="17"/>
      <c r="BD680" s="17"/>
      <c r="BE680" s="17"/>
      <c r="BF680" s="17"/>
      <c r="BG680" s="17"/>
      <c r="BH680" s="17"/>
      <c r="BI680" s="17"/>
      <c r="BJ680" s="17"/>
      <c r="BK680" s="17"/>
      <c r="BL680" s="17"/>
    </row>
    <row r="681" spans="2:64" x14ac:dyDescent="0.25">
      <c r="B681" s="24" t="s">
        <v>700</v>
      </c>
      <c r="C681" s="17" t="s">
        <v>361</v>
      </c>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c r="AV681" s="17"/>
      <c r="AW681" s="17"/>
      <c r="AX681" s="17"/>
      <c r="AY681" s="17"/>
      <c r="AZ681" s="17"/>
      <c r="BA681" s="17"/>
      <c r="BB681" s="17"/>
      <c r="BC681" s="17"/>
      <c r="BD681" s="17"/>
      <c r="BE681" s="17"/>
      <c r="BF681" s="17"/>
      <c r="BG681" s="17"/>
      <c r="BH681" s="17"/>
      <c r="BI681" s="17"/>
      <c r="BJ681" s="17"/>
      <c r="BK681" s="17"/>
      <c r="BL681" s="17"/>
    </row>
    <row r="682" spans="2:64" x14ac:dyDescent="0.25">
      <c r="B682" t="s">
        <v>356</v>
      </c>
      <c r="C682" s="17">
        <v>0.48522025418112003</v>
      </c>
      <c r="D682" s="17">
        <v>0.49299965696546</v>
      </c>
      <c r="E682" s="17">
        <v>0.72898112874669696</v>
      </c>
      <c r="F682" s="17">
        <v>0.50154639432178705</v>
      </c>
      <c r="G682" s="17">
        <v>0.54088462181434105</v>
      </c>
      <c r="H682" s="17">
        <v>0.47072231000762299</v>
      </c>
      <c r="I682" s="17">
        <v>0.528199510878402</v>
      </c>
      <c r="J682" s="17">
        <v>0.46228361386099398</v>
      </c>
      <c r="K682" s="17">
        <v>0.80558470893608203</v>
      </c>
      <c r="L682" s="17">
        <v>0.35242028629910099</v>
      </c>
      <c r="M682" s="17">
        <v>0.39319987050509198</v>
      </c>
      <c r="N682" s="17">
        <v>0.40379611397987603</v>
      </c>
      <c r="O682" s="17">
        <v>0.51792696735931398</v>
      </c>
      <c r="P682" s="17">
        <v>0.456862713144291</v>
      </c>
      <c r="Q682" s="17"/>
      <c r="R682" s="17">
        <v>0.42350728494023598</v>
      </c>
      <c r="S682" s="17">
        <v>0.49141590040424499</v>
      </c>
      <c r="T682" s="17">
        <v>0.49181981124366603</v>
      </c>
      <c r="U682" s="17">
        <v>0.50460632185980803</v>
      </c>
      <c r="V682" s="17"/>
      <c r="W682" s="17">
        <v>0.46636877744573901</v>
      </c>
      <c r="X682" s="17">
        <v>0.27842228464881202</v>
      </c>
      <c r="Y682" s="17">
        <v>0.45252743100235598</v>
      </c>
      <c r="Z682" s="17">
        <v>0.58391961806406301</v>
      </c>
      <c r="AA682" s="17">
        <v>0.47551839292919201</v>
      </c>
      <c r="AB682" s="17">
        <v>0.59767524436219099</v>
      </c>
      <c r="AC682" s="17">
        <v>0.43427360590971398</v>
      </c>
      <c r="AD682" s="17">
        <v>0.57694339073608203</v>
      </c>
      <c r="AE682" s="17">
        <v>0.526752915553927</v>
      </c>
      <c r="AF682" s="17">
        <v>0.49962865103167903</v>
      </c>
      <c r="AG682" s="17"/>
      <c r="AH682" s="17">
        <v>0.40512842268816102</v>
      </c>
      <c r="AI682" s="17">
        <v>0.35914964651009301</v>
      </c>
      <c r="AJ682" s="17">
        <v>0.50436376713139097</v>
      </c>
      <c r="AK682" s="17">
        <v>0.46607923426194298</v>
      </c>
      <c r="AL682" s="17">
        <v>0.53875609478406505</v>
      </c>
      <c r="AM682" s="17">
        <v>0.48239540427734201</v>
      </c>
      <c r="AN682" s="17">
        <v>0.56439709155939699</v>
      </c>
      <c r="AO682" s="17"/>
      <c r="AP682" s="17">
        <v>0.50148053430877104</v>
      </c>
      <c r="AQ682" s="17">
        <v>0.43935294577940298</v>
      </c>
      <c r="AR682" s="17"/>
      <c r="AS682" s="17">
        <v>0.51820061446274801</v>
      </c>
      <c r="AT682" s="17">
        <v>0.58630360097465195</v>
      </c>
      <c r="AU682" s="17">
        <v>0.449074988375669</v>
      </c>
      <c r="AV682" s="17"/>
      <c r="AW682" s="17">
        <v>0.53724582431636703</v>
      </c>
      <c r="AX682" s="17">
        <v>0.47559598868807401</v>
      </c>
      <c r="AY682" s="17"/>
      <c r="AZ682" s="17">
        <v>0.531297321780272</v>
      </c>
      <c r="BA682" s="17">
        <v>0.46404339063262201</v>
      </c>
      <c r="BB682" s="17"/>
      <c r="BC682" s="17">
        <v>0.46296610408531902</v>
      </c>
      <c r="BD682" s="17">
        <v>0.50460632185980803</v>
      </c>
      <c r="BE682" s="17"/>
      <c r="BF682" s="17">
        <v>0.53165679391028797</v>
      </c>
      <c r="BG682" s="17">
        <v>0.45652902350456298</v>
      </c>
      <c r="BH682" s="17"/>
      <c r="BI682" s="17">
        <v>0.35879069887377202</v>
      </c>
      <c r="BJ682" s="17">
        <v>0.45947966004061302</v>
      </c>
      <c r="BK682" s="17">
        <v>0.47453410271415303</v>
      </c>
      <c r="BL682" s="17">
        <v>0.63209804270672598</v>
      </c>
    </row>
    <row r="683" spans="2:64" x14ac:dyDescent="0.25">
      <c r="B683" t="s">
        <v>357</v>
      </c>
      <c r="C683" s="17">
        <v>0.41055739873469499</v>
      </c>
      <c r="D683" s="17">
        <v>0.42678270619664499</v>
      </c>
      <c r="E683" s="17">
        <v>0.27101887125330298</v>
      </c>
      <c r="F683" s="17">
        <v>0.43542925729050003</v>
      </c>
      <c r="G683" s="17">
        <v>0.30204270410114298</v>
      </c>
      <c r="H683" s="17">
        <v>0.37171096726396302</v>
      </c>
      <c r="I683" s="17">
        <v>0.450641514997278</v>
      </c>
      <c r="J683" s="17">
        <v>0.375046350380209</v>
      </c>
      <c r="K683" s="17">
        <v>0.15606578404407301</v>
      </c>
      <c r="L683" s="17">
        <v>0.48521645687285903</v>
      </c>
      <c r="M683" s="17">
        <v>0.522046142868136</v>
      </c>
      <c r="N683" s="17">
        <v>0.47347073967384301</v>
      </c>
      <c r="O683" s="17">
        <v>0.32067630466453501</v>
      </c>
      <c r="P683" s="17">
        <v>0.54313728685570895</v>
      </c>
      <c r="Q683" s="17"/>
      <c r="R683" s="17">
        <v>0.44417818931358399</v>
      </c>
      <c r="S683" s="17">
        <v>0.38397985307766802</v>
      </c>
      <c r="T683" s="17">
        <v>0.39137854504355701</v>
      </c>
      <c r="U683" s="17">
        <v>0.40989751576804401</v>
      </c>
      <c r="V683" s="17"/>
      <c r="W683" s="17">
        <v>0.35811026333831197</v>
      </c>
      <c r="X683" s="17">
        <v>0.62061984297037398</v>
      </c>
      <c r="Y683" s="17">
        <v>0.41762000311418102</v>
      </c>
      <c r="Z683" s="17">
        <v>0.298768224270135</v>
      </c>
      <c r="AA683" s="17">
        <v>0.38908821039075198</v>
      </c>
      <c r="AB683" s="17">
        <v>0.35023554444774901</v>
      </c>
      <c r="AC683" s="17">
        <v>0.54649575832622299</v>
      </c>
      <c r="AD683" s="17">
        <v>0.36183837531923402</v>
      </c>
      <c r="AE683" s="17">
        <v>0.42324312035418499</v>
      </c>
      <c r="AF683" s="17">
        <v>0.40380544564314103</v>
      </c>
      <c r="AG683" s="17"/>
      <c r="AH683" s="17">
        <v>0.51769945680674601</v>
      </c>
      <c r="AI683" s="17">
        <v>0.44106601196775702</v>
      </c>
      <c r="AJ683" s="17">
        <v>0.398127188229356</v>
      </c>
      <c r="AK683" s="17">
        <v>0.39288246435234297</v>
      </c>
      <c r="AL683" s="17">
        <v>0.35995111676942299</v>
      </c>
      <c r="AM683" s="17">
        <v>0.45524718816349002</v>
      </c>
      <c r="AN683" s="17">
        <v>0.36747974478442103</v>
      </c>
      <c r="AO683" s="17"/>
      <c r="AP683" s="17">
        <v>0.41713805507753299</v>
      </c>
      <c r="AQ683" s="17">
        <v>0.39199455777543102</v>
      </c>
      <c r="AR683" s="17"/>
      <c r="AS683" s="17">
        <v>0.43207946996491098</v>
      </c>
      <c r="AT683" s="17">
        <v>0.35419420652440597</v>
      </c>
      <c r="AU683" s="17">
        <v>0.44962003836537701</v>
      </c>
      <c r="AV683" s="17"/>
      <c r="AW683" s="17">
        <v>0.41626191510426203</v>
      </c>
      <c r="AX683" s="17">
        <v>0.409502114190818</v>
      </c>
      <c r="AY683" s="17"/>
      <c r="AZ683" s="17">
        <v>0.34393394444355502</v>
      </c>
      <c r="BA683" s="17">
        <v>0.44117731172323499</v>
      </c>
      <c r="BB683" s="17"/>
      <c r="BC683" s="17">
        <v>0.41131490844883301</v>
      </c>
      <c r="BD683" s="17">
        <v>0.40989751576804401</v>
      </c>
      <c r="BE683" s="17"/>
      <c r="BF683" s="17">
        <v>0.37878737745133201</v>
      </c>
      <c r="BG683" s="17">
        <v>0.43018679004068699</v>
      </c>
      <c r="BH683" s="17"/>
      <c r="BI683" s="17">
        <v>0.43008510248216603</v>
      </c>
      <c r="BJ683" s="17">
        <v>0.42636922202757699</v>
      </c>
      <c r="BK683" s="17">
        <v>0.42866499033578298</v>
      </c>
      <c r="BL683" s="17">
        <v>0.338589516030118</v>
      </c>
    </row>
    <row r="684" spans="2:64" x14ac:dyDescent="0.25">
      <c r="B684" t="s">
        <v>358</v>
      </c>
      <c r="C684" s="17">
        <v>8.2778815884364004E-2</v>
      </c>
      <c r="D684" s="17">
        <v>6.6719367997795306E-2</v>
      </c>
      <c r="E684" s="17">
        <v>0</v>
      </c>
      <c r="F684" s="17">
        <v>0</v>
      </c>
      <c r="G684" s="17">
        <v>0.157072674084516</v>
      </c>
      <c r="H684" s="17">
        <v>6.9218679943951006E-2</v>
      </c>
      <c r="I684" s="17">
        <v>2.11589741243201E-2</v>
      </c>
      <c r="J684" s="17">
        <v>9.8708326912002903E-2</v>
      </c>
      <c r="K684" s="17">
        <v>3.83495070198452E-2</v>
      </c>
      <c r="L684" s="17">
        <v>0.13831681408479601</v>
      </c>
      <c r="M684" s="17">
        <v>8.4753986626771999E-2</v>
      </c>
      <c r="N684" s="17">
        <v>9.9646059147890001E-2</v>
      </c>
      <c r="O684" s="17">
        <v>0.14288578249011599</v>
      </c>
      <c r="P684" s="17">
        <v>0</v>
      </c>
      <c r="Q684" s="17"/>
      <c r="R684" s="17">
        <v>0.104845113880807</v>
      </c>
      <c r="S684" s="17">
        <v>8.25357967663672E-2</v>
      </c>
      <c r="T684" s="17">
        <v>9.0337467783065603E-2</v>
      </c>
      <c r="U684" s="17">
        <v>7.2963749722161297E-2</v>
      </c>
      <c r="V684" s="17"/>
      <c r="W684" s="17">
        <v>0.12284790212371501</v>
      </c>
      <c r="X684" s="17">
        <v>8.6205311915474994E-2</v>
      </c>
      <c r="Y684" s="17">
        <v>0.129852565883462</v>
      </c>
      <c r="Z684" s="17">
        <v>0.100810760317434</v>
      </c>
      <c r="AA684" s="17">
        <v>0.13539339668005701</v>
      </c>
      <c r="AB684" s="17">
        <v>2.28116494328836E-2</v>
      </c>
      <c r="AC684" s="17">
        <v>1.92306357640624E-2</v>
      </c>
      <c r="AD684" s="17">
        <v>6.12182339446843E-2</v>
      </c>
      <c r="AE684" s="17">
        <v>3.7089648242548998E-2</v>
      </c>
      <c r="AF684" s="17">
        <v>8.6627364995486303E-2</v>
      </c>
      <c r="AG684" s="17"/>
      <c r="AH684" s="17">
        <v>5.5481657960288998E-2</v>
      </c>
      <c r="AI684" s="17">
        <v>0.16316165652443801</v>
      </c>
      <c r="AJ684" s="17">
        <v>8.5198717666102097E-2</v>
      </c>
      <c r="AK684" s="17">
        <v>0.13078090637794301</v>
      </c>
      <c r="AL684" s="17">
        <v>8.8121795245204998E-2</v>
      </c>
      <c r="AM684" s="17">
        <v>5.4349026335412901E-2</v>
      </c>
      <c r="AN684" s="17">
        <v>5.1608897999392001E-2</v>
      </c>
      <c r="AO684" s="17"/>
      <c r="AP684" s="17">
        <v>7.3294050536218194E-2</v>
      </c>
      <c r="AQ684" s="17">
        <v>0.10953362293111001</v>
      </c>
      <c r="AR684" s="17"/>
      <c r="AS684" s="17">
        <v>4.9719915572341199E-2</v>
      </c>
      <c r="AT684" s="17">
        <v>5.9502192500942401E-2</v>
      </c>
      <c r="AU684" s="17">
        <v>9.3320575999277094E-2</v>
      </c>
      <c r="AV684" s="17"/>
      <c r="AW684" s="17">
        <v>4.6492260579370899E-2</v>
      </c>
      <c r="AX684" s="17">
        <v>8.9491504302299504E-2</v>
      </c>
      <c r="AY684" s="17"/>
      <c r="AZ684" s="17">
        <v>8.8442506904581497E-2</v>
      </c>
      <c r="BA684" s="17">
        <v>8.01758027551559E-2</v>
      </c>
      <c r="BB684" s="17"/>
      <c r="BC684" s="17">
        <v>9.4045977394070696E-2</v>
      </c>
      <c r="BD684" s="17">
        <v>7.2963749722161297E-2</v>
      </c>
      <c r="BE684" s="17"/>
      <c r="BF684" s="17">
        <v>6.3928938016604694E-2</v>
      </c>
      <c r="BG684" s="17">
        <v>9.4425381224569602E-2</v>
      </c>
      <c r="BH684" s="17"/>
      <c r="BI684" s="17">
        <v>0.13512350175517501</v>
      </c>
      <c r="BJ684" s="17">
        <v>8.8956586730555703E-2</v>
      </c>
      <c r="BK684" s="17">
        <v>8.6268037501695705E-2</v>
      </c>
      <c r="BL684" s="17">
        <v>2.9312441263155999E-2</v>
      </c>
    </row>
    <row r="685" spans="2:64" x14ac:dyDescent="0.25">
      <c r="B685" t="s">
        <v>359</v>
      </c>
      <c r="C685" s="17">
        <v>1.12983773357097E-2</v>
      </c>
      <c r="D685" s="17">
        <v>7.9276879079361005E-3</v>
      </c>
      <c r="E685" s="17">
        <v>0</v>
      </c>
      <c r="F685" s="17">
        <v>6.3024348387713494E-2</v>
      </c>
      <c r="G685" s="17">
        <v>0</v>
      </c>
      <c r="H685" s="17">
        <v>5.3738702812487202E-2</v>
      </c>
      <c r="I685" s="17">
        <v>0</v>
      </c>
      <c r="J685" s="17">
        <v>2.9215090781586399E-2</v>
      </c>
      <c r="K685" s="17">
        <v>0</v>
      </c>
      <c r="L685" s="17">
        <v>0</v>
      </c>
      <c r="M685" s="17">
        <v>0</v>
      </c>
      <c r="N685" s="17">
        <v>0</v>
      </c>
      <c r="O685" s="17">
        <v>1.8510945486035699E-2</v>
      </c>
      <c r="P685" s="17">
        <v>0</v>
      </c>
      <c r="Q685" s="17"/>
      <c r="R685" s="17">
        <v>1.0092185660020099E-2</v>
      </c>
      <c r="S685" s="17">
        <v>4.20684497517195E-2</v>
      </c>
      <c r="T685" s="17">
        <v>1.5980298761755999E-2</v>
      </c>
      <c r="U685" s="17">
        <v>2.4066471211852802E-3</v>
      </c>
      <c r="V685" s="17"/>
      <c r="W685" s="17">
        <v>2.8723367975953901E-2</v>
      </c>
      <c r="X685" s="17">
        <v>1.47525604653394E-2</v>
      </c>
      <c r="Y685" s="17">
        <v>0</v>
      </c>
      <c r="Z685" s="17">
        <v>0</v>
      </c>
      <c r="AA685" s="17">
        <v>0</v>
      </c>
      <c r="AB685" s="17">
        <v>0</v>
      </c>
      <c r="AC685" s="17">
        <v>0</v>
      </c>
      <c r="AD685" s="17">
        <v>0</v>
      </c>
      <c r="AE685" s="17">
        <v>1.2914315849339299E-2</v>
      </c>
      <c r="AF685" s="17">
        <v>0</v>
      </c>
      <c r="AG685" s="17"/>
      <c r="AH685" s="17">
        <v>2.16904625448043E-2</v>
      </c>
      <c r="AI685" s="17">
        <v>3.6622684997712603E-2</v>
      </c>
      <c r="AJ685" s="17">
        <v>1.23103269731504E-2</v>
      </c>
      <c r="AK685" s="17">
        <v>4.6862213130430402E-3</v>
      </c>
      <c r="AL685" s="17">
        <v>0</v>
      </c>
      <c r="AM685" s="17">
        <v>0</v>
      </c>
      <c r="AN685" s="17">
        <v>0</v>
      </c>
      <c r="AO685" s="17"/>
      <c r="AP685" s="17">
        <v>2.7314214885891101E-3</v>
      </c>
      <c r="AQ685" s="17">
        <v>3.5464209831767797E-2</v>
      </c>
      <c r="AR685" s="17"/>
      <c r="AS685" s="17">
        <v>0</v>
      </c>
      <c r="AT685" s="17">
        <v>0</v>
      </c>
      <c r="AU685" s="17">
        <v>0</v>
      </c>
      <c r="AV685" s="17"/>
      <c r="AW685" s="17">
        <v>0</v>
      </c>
      <c r="AX685" s="17">
        <v>1.33884761628213E-2</v>
      </c>
      <c r="AY685" s="17"/>
      <c r="AZ685" s="17">
        <v>2.5353167917257301E-2</v>
      </c>
      <c r="BA685" s="17">
        <v>4.8388433884229698E-3</v>
      </c>
      <c r="BB685" s="17"/>
      <c r="BC685" s="17">
        <v>2.1505599454455199E-2</v>
      </c>
      <c r="BD685" s="17">
        <v>2.4066471211852802E-3</v>
      </c>
      <c r="BE685" s="17"/>
      <c r="BF685" s="17">
        <v>1.11292201879415E-2</v>
      </c>
      <c r="BG685" s="17">
        <v>1.1402892589764299E-2</v>
      </c>
      <c r="BH685" s="17"/>
      <c r="BI685" s="17">
        <v>3.0940540082439599E-2</v>
      </c>
      <c r="BJ685" s="17">
        <v>1.5217458708133499E-2</v>
      </c>
      <c r="BK685" s="17">
        <v>7.0812601768414996E-3</v>
      </c>
      <c r="BL685" s="17">
        <v>0</v>
      </c>
    </row>
    <row r="686" spans="2:64" x14ac:dyDescent="0.25">
      <c r="B686" t="s">
        <v>109</v>
      </c>
      <c r="C686" s="17">
        <v>1.01451538641106E-2</v>
      </c>
      <c r="D686" s="17">
        <v>5.5705809321644397E-3</v>
      </c>
      <c r="E686" s="17">
        <v>0</v>
      </c>
      <c r="F686" s="17">
        <v>0</v>
      </c>
      <c r="G686" s="17">
        <v>0</v>
      </c>
      <c r="H686" s="17">
        <v>3.4609339971975503E-2</v>
      </c>
      <c r="I686" s="17">
        <v>0</v>
      </c>
      <c r="J686" s="17">
        <v>3.47466180652082E-2</v>
      </c>
      <c r="K686" s="17">
        <v>0</v>
      </c>
      <c r="L686" s="17">
        <v>2.40464427432436E-2</v>
      </c>
      <c r="M686" s="17">
        <v>0</v>
      </c>
      <c r="N686" s="17">
        <v>2.30870871983909E-2</v>
      </c>
      <c r="O686" s="17">
        <v>0</v>
      </c>
      <c r="P686" s="17">
        <v>0</v>
      </c>
      <c r="Q686" s="17"/>
      <c r="R686" s="17">
        <v>1.7377226205352401E-2</v>
      </c>
      <c r="S686" s="17">
        <v>0</v>
      </c>
      <c r="T686" s="17">
        <v>1.04838771679562E-2</v>
      </c>
      <c r="U686" s="17">
        <v>1.01257655288019E-2</v>
      </c>
      <c r="V686" s="17"/>
      <c r="W686" s="17">
        <v>2.39496891162802E-2</v>
      </c>
      <c r="X686" s="17">
        <v>0</v>
      </c>
      <c r="Y686" s="17">
        <v>0</v>
      </c>
      <c r="Z686" s="17">
        <v>1.6501397348367499E-2</v>
      </c>
      <c r="AA686" s="17">
        <v>0</v>
      </c>
      <c r="AB686" s="17">
        <v>2.92775617571761E-2</v>
      </c>
      <c r="AC686" s="17">
        <v>0</v>
      </c>
      <c r="AD686" s="17">
        <v>0</v>
      </c>
      <c r="AE686" s="17">
        <v>0</v>
      </c>
      <c r="AF686" s="17">
        <v>9.9385383296928705E-3</v>
      </c>
      <c r="AG686" s="17"/>
      <c r="AH686" s="17">
        <v>0</v>
      </c>
      <c r="AI686" s="17">
        <v>0</v>
      </c>
      <c r="AJ686" s="17">
        <v>0</v>
      </c>
      <c r="AK686" s="17">
        <v>5.5711736947281097E-3</v>
      </c>
      <c r="AL686" s="17">
        <v>1.31709932013071E-2</v>
      </c>
      <c r="AM686" s="17">
        <v>8.00838122375532E-3</v>
      </c>
      <c r="AN686" s="17">
        <v>1.6514265656790501E-2</v>
      </c>
      <c r="AO686" s="17"/>
      <c r="AP686" s="17">
        <v>5.3559385888891304E-3</v>
      </c>
      <c r="AQ686" s="17">
        <v>2.3654663682287701E-2</v>
      </c>
      <c r="AR686" s="17"/>
      <c r="AS686" s="17">
        <v>0</v>
      </c>
      <c r="AT686" s="17">
        <v>0</v>
      </c>
      <c r="AU686" s="17">
        <v>7.9843972596771503E-3</v>
      </c>
      <c r="AV686" s="17"/>
      <c r="AW686" s="17">
        <v>0</v>
      </c>
      <c r="AX686" s="17">
        <v>1.20219166559874E-2</v>
      </c>
      <c r="AY686" s="17"/>
      <c r="AZ686" s="17">
        <v>1.09730589543338E-2</v>
      </c>
      <c r="BA686" s="17">
        <v>9.7646515005642594E-3</v>
      </c>
      <c r="BB686" s="17"/>
      <c r="BC686" s="17">
        <v>1.0167410617322299E-2</v>
      </c>
      <c r="BD686" s="17">
        <v>1.01257655288019E-2</v>
      </c>
      <c r="BE686" s="17"/>
      <c r="BF686" s="17">
        <v>1.44976704338331E-2</v>
      </c>
      <c r="BG686" s="17">
        <v>7.45591264041534E-3</v>
      </c>
      <c r="BH686" s="17"/>
      <c r="BI686" s="17">
        <v>4.5060156806447399E-2</v>
      </c>
      <c r="BJ686" s="17">
        <v>9.9770724931203102E-3</v>
      </c>
      <c r="BK686" s="17">
        <v>3.45160927152619E-3</v>
      </c>
      <c r="BL686" s="17">
        <v>0</v>
      </c>
    </row>
    <row r="687" spans="2:64" x14ac:dyDescent="0.25">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c r="AX687" s="17"/>
      <c r="AY687" s="17"/>
      <c r="AZ687" s="17"/>
      <c r="BA687" s="17"/>
      <c r="BB687" s="17"/>
      <c r="BC687" s="17"/>
      <c r="BD687" s="17"/>
      <c r="BE687" s="17"/>
      <c r="BF687" s="17"/>
      <c r="BG687" s="17"/>
      <c r="BH687" s="17"/>
      <c r="BI687" s="17"/>
      <c r="BJ687" s="17"/>
      <c r="BK687" s="17"/>
      <c r="BL687" s="17"/>
    </row>
    <row r="688" spans="2:64" x14ac:dyDescent="0.25">
      <c r="B688" s="6" t="s">
        <v>362</v>
      </c>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c r="AK688" s="17"/>
      <c r="AL688" s="17"/>
      <c r="AM688" s="17"/>
      <c r="AN688" s="17"/>
      <c r="AO688" s="17"/>
      <c r="AP688" s="17"/>
      <c r="AQ688" s="17"/>
      <c r="AR688" s="17"/>
      <c r="AS688" s="17"/>
      <c r="AT688" s="17"/>
      <c r="AU688" s="17"/>
      <c r="AV688" s="17"/>
      <c r="AW688" s="17"/>
      <c r="AX688" s="17"/>
      <c r="AY688" s="17"/>
      <c r="AZ688" s="17"/>
      <c r="BA688" s="17"/>
      <c r="BB688" s="17"/>
      <c r="BC688" s="17"/>
      <c r="BD688" s="17"/>
      <c r="BE688" s="17"/>
      <c r="BF688" s="17"/>
      <c r="BG688" s="17"/>
      <c r="BH688" s="17"/>
      <c r="BI688" s="17"/>
      <c r="BJ688" s="17"/>
      <c r="BK688" s="17"/>
      <c r="BL688" s="17"/>
    </row>
    <row r="689" spans="2:64" x14ac:dyDescent="0.25">
      <c r="B689" s="24" t="s">
        <v>701</v>
      </c>
      <c r="C689" s="17" t="s">
        <v>361</v>
      </c>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17"/>
      <c r="BB689" s="17"/>
      <c r="BC689" s="17"/>
      <c r="BD689" s="17"/>
      <c r="BE689" s="17"/>
      <c r="BF689" s="17"/>
      <c r="BG689" s="17"/>
      <c r="BH689" s="17"/>
      <c r="BI689" s="17"/>
      <c r="BJ689" s="17"/>
      <c r="BK689" s="17"/>
      <c r="BL689" s="17"/>
    </row>
    <row r="690" spans="2:64" x14ac:dyDescent="0.25">
      <c r="B690" t="s">
        <v>356</v>
      </c>
      <c r="C690" s="17">
        <v>0.48715711111437798</v>
      </c>
      <c r="D690" s="17">
        <v>0.48100722997645101</v>
      </c>
      <c r="E690" s="17">
        <v>0.35808769575083399</v>
      </c>
      <c r="F690" s="17">
        <v>0.62471923637708504</v>
      </c>
      <c r="G690" s="17">
        <v>0.63929656926786804</v>
      </c>
      <c r="H690" s="17">
        <v>0.52630382755723504</v>
      </c>
      <c r="I690" s="17">
        <v>0.51130549535790304</v>
      </c>
      <c r="J690" s="17">
        <v>0.42045002568571099</v>
      </c>
      <c r="K690" s="17">
        <v>0.67142406518299202</v>
      </c>
      <c r="L690" s="17">
        <v>0.44496651510518698</v>
      </c>
      <c r="M690" s="17">
        <v>0.36470041579360302</v>
      </c>
      <c r="N690" s="17">
        <v>0.50119503675423105</v>
      </c>
      <c r="O690" s="17">
        <v>0.43989172167455998</v>
      </c>
      <c r="P690" s="17">
        <v>0.54313728685570895</v>
      </c>
      <c r="Q690" s="17"/>
      <c r="R690" s="17">
        <v>0.51016227421028904</v>
      </c>
      <c r="S690" s="17">
        <v>0.46174094645054597</v>
      </c>
      <c r="T690" s="17">
        <v>0.48735570652851901</v>
      </c>
      <c r="U690" s="17">
        <v>0.48513716678709101</v>
      </c>
      <c r="V690" s="17"/>
      <c r="W690" s="17">
        <v>0.50690119212801399</v>
      </c>
      <c r="X690" s="17">
        <v>0.47228681954940499</v>
      </c>
      <c r="Y690" s="17">
        <v>0.456086275256045</v>
      </c>
      <c r="Z690" s="17">
        <v>0.46899097559929898</v>
      </c>
      <c r="AA690" s="17">
        <v>0.37605339777800101</v>
      </c>
      <c r="AB690" s="17">
        <v>0.57110604755311001</v>
      </c>
      <c r="AC690" s="17">
        <v>0.41573084439600899</v>
      </c>
      <c r="AD690" s="17">
        <v>0.577062523191607</v>
      </c>
      <c r="AE690" s="17">
        <v>0.57609620673321904</v>
      </c>
      <c r="AF690" s="17">
        <v>0.47375251150328501</v>
      </c>
      <c r="AG690" s="17"/>
      <c r="AH690" s="17">
        <v>0.49570893800008298</v>
      </c>
      <c r="AI690" s="17">
        <v>0.48240975690586801</v>
      </c>
      <c r="AJ690" s="17">
        <v>0.44645514953750398</v>
      </c>
      <c r="AK690" s="17">
        <v>0.43255320534647501</v>
      </c>
      <c r="AL690" s="17">
        <v>0.478765235322969</v>
      </c>
      <c r="AM690" s="17">
        <v>0.52094335979244399</v>
      </c>
      <c r="AN690" s="17">
        <v>0.57325685421823502</v>
      </c>
      <c r="AO690" s="17"/>
      <c r="AP690" s="17">
        <v>0.52126103161952297</v>
      </c>
      <c r="AQ690" s="17">
        <v>0.37020883700102802</v>
      </c>
      <c r="AR690" s="17"/>
      <c r="AS690" s="17">
        <v>0.45485016387188498</v>
      </c>
      <c r="AT690" s="17">
        <v>0.65629428481688301</v>
      </c>
      <c r="AU690" s="17">
        <v>0.477127868510135</v>
      </c>
      <c r="AV690" s="17"/>
      <c r="AW690" s="17">
        <v>0.53439763382941696</v>
      </c>
      <c r="AX690" s="17">
        <v>0.47604492382422597</v>
      </c>
      <c r="AY690" s="17"/>
      <c r="AZ690" s="17">
        <v>0.55456898383368503</v>
      </c>
      <c r="BA690" s="17">
        <v>0.45931735192944101</v>
      </c>
      <c r="BB690" s="17"/>
      <c r="BC690" s="17">
        <v>0.489651560778529</v>
      </c>
      <c r="BD690" s="17">
        <v>0.48513716678709101</v>
      </c>
      <c r="BE690" s="17"/>
      <c r="BF690" s="17">
        <v>0.62778751385470799</v>
      </c>
      <c r="BG690" s="17">
        <v>0.38810427487988702</v>
      </c>
      <c r="BH690" s="17"/>
      <c r="BI690" s="17">
        <v>0.24896821744175399</v>
      </c>
      <c r="BJ690" s="17">
        <v>0.43651427767721201</v>
      </c>
      <c r="BK690" s="17">
        <v>0.53531165784405199</v>
      </c>
      <c r="BL690" s="17">
        <v>0.59605155508611096</v>
      </c>
    </row>
    <row r="691" spans="2:64" x14ac:dyDescent="0.25">
      <c r="B691" t="s">
        <v>357</v>
      </c>
      <c r="C691" s="17">
        <v>0.41023204030802302</v>
      </c>
      <c r="D691" s="17">
        <v>0.45017449995097603</v>
      </c>
      <c r="E691" s="17">
        <v>0.50222788660442097</v>
      </c>
      <c r="F691" s="17">
        <v>0.317114600320551</v>
      </c>
      <c r="G691" s="17">
        <v>0.24886328526702101</v>
      </c>
      <c r="H691" s="17">
        <v>0.36277080372113402</v>
      </c>
      <c r="I691" s="17">
        <v>0.44953964135477598</v>
      </c>
      <c r="J691" s="17">
        <v>0.42276181606541702</v>
      </c>
      <c r="K691" s="17">
        <v>0.25204720593011698</v>
      </c>
      <c r="L691" s="17">
        <v>0.53122434973763999</v>
      </c>
      <c r="M691" s="17">
        <v>0.476561417547053</v>
      </c>
      <c r="N691" s="17">
        <v>0.34339230672504401</v>
      </c>
      <c r="O691" s="17">
        <v>0.36617766039191801</v>
      </c>
      <c r="P691" s="17">
        <v>0.456862713144291</v>
      </c>
      <c r="Q691" s="17"/>
      <c r="R691" s="17">
        <v>0.300940815809838</v>
      </c>
      <c r="S691" s="17">
        <v>0.41439885473129701</v>
      </c>
      <c r="T691" s="17">
        <v>0.40073126732313902</v>
      </c>
      <c r="U691" s="17">
        <v>0.44855937314657102</v>
      </c>
      <c r="V691" s="17"/>
      <c r="W691" s="17">
        <v>0.35013347266300898</v>
      </c>
      <c r="X691" s="17">
        <v>0.35745986287846498</v>
      </c>
      <c r="Y691" s="17">
        <v>0.38131587248008397</v>
      </c>
      <c r="Z691" s="17">
        <v>0.411915912963913</v>
      </c>
      <c r="AA691" s="17">
        <v>0.56095046734415199</v>
      </c>
      <c r="AB691" s="17">
        <v>0.30382076313325201</v>
      </c>
      <c r="AC691" s="17">
        <v>0.44050678192032799</v>
      </c>
      <c r="AD691" s="17">
        <v>0.32848005132433999</v>
      </c>
      <c r="AE691" s="17">
        <v>0.39362833058539498</v>
      </c>
      <c r="AF691" s="17">
        <v>0.48464594642410802</v>
      </c>
      <c r="AG691" s="17"/>
      <c r="AH691" s="17">
        <v>0.33152952016299703</v>
      </c>
      <c r="AI691" s="17">
        <v>0.36840943211382998</v>
      </c>
      <c r="AJ691" s="17">
        <v>0.44895351077381601</v>
      </c>
      <c r="AK691" s="17">
        <v>0.422239677000395</v>
      </c>
      <c r="AL691" s="17">
        <v>0.44879047242800701</v>
      </c>
      <c r="AM691" s="17">
        <v>0.41047542371417201</v>
      </c>
      <c r="AN691" s="17">
        <v>0.38169449964591601</v>
      </c>
      <c r="AO691" s="17"/>
      <c r="AP691" s="17">
        <v>0.42186272065093799</v>
      </c>
      <c r="AQ691" s="17">
        <v>0.37034841482681502</v>
      </c>
      <c r="AR691" s="17"/>
      <c r="AS691" s="17">
        <v>0.50339522247546498</v>
      </c>
      <c r="AT691" s="17">
        <v>0.319799422893776</v>
      </c>
      <c r="AU691" s="17">
        <v>0.434128533257014</v>
      </c>
      <c r="AV691" s="17"/>
      <c r="AW691" s="17">
        <v>0.43833695412305501</v>
      </c>
      <c r="AX691" s="17">
        <v>0.403621040934241</v>
      </c>
      <c r="AY691" s="17"/>
      <c r="AZ691" s="17">
        <v>0.35573835178936902</v>
      </c>
      <c r="BA691" s="17">
        <v>0.43273684701729898</v>
      </c>
      <c r="BB691" s="17"/>
      <c r="BC691" s="17">
        <v>0.36290122963400301</v>
      </c>
      <c r="BD691" s="17">
        <v>0.44855937314657102</v>
      </c>
      <c r="BE691" s="17"/>
      <c r="BF691" s="17">
        <v>0.31290216210569599</v>
      </c>
      <c r="BG691" s="17">
        <v>0.478786209950127</v>
      </c>
      <c r="BH691" s="17"/>
      <c r="BI691" s="17">
        <v>0.47689002126065499</v>
      </c>
      <c r="BJ691" s="17">
        <v>0.41781060709611301</v>
      </c>
      <c r="BK691" s="17">
        <v>0.40595570664858499</v>
      </c>
      <c r="BL691" s="17">
        <v>0.37063390533818003</v>
      </c>
    </row>
    <row r="692" spans="2:64" x14ac:dyDescent="0.25">
      <c r="B692" t="s">
        <v>358</v>
      </c>
      <c r="C692" s="17">
        <v>7.3284589249437496E-2</v>
      </c>
      <c r="D692" s="17">
        <v>2.9952204986942E-2</v>
      </c>
      <c r="E692" s="17">
        <v>7.5882292657135697E-2</v>
      </c>
      <c r="F692" s="17">
        <v>5.8166163302364501E-2</v>
      </c>
      <c r="G692" s="17">
        <v>5.1084001064064903E-2</v>
      </c>
      <c r="H692" s="17">
        <v>9.6962317170138895E-2</v>
      </c>
      <c r="I692" s="17">
        <v>3.9154863287319999E-2</v>
      </c>
      <c r="J692" s="17">
        <v>0.13491877543407199</v>
      </c>
      <c r="K692" s="17">
        <v>7.6528728886891495E-2</v>
      </c>
      <c r="L692" s="17">
        <v>2.38091351571737E-2</v>
      </c>
      <c r="M692" s="17">
        <v>9.5089469415847797E-2</v>
      </c>
      <c r="N692" s="17">
        <v>0.131201047742104</v>
      </c>
      <c r="O692" s="17">
        <v>0.14615086028386201</v>
      </c>
      <c r="P692" s="17">
        <v>0</v>
      </c>
      <c r="Q692" s="17"/>
      <c r="R692" s="17">
        <v>0.13769359408946899</v>
      </c>
      <c r="S692" s="17">
        <v>8.7628920802880206E-2</v>
      </c>
      <c r="T692" s="17">
        <v>7.6531510485734797E-2</v>
      </c>
      <c r="U692" s="17">
        <v>4.74273146355716E-2</v>
      </c>
      <c r="V692" s="17"/>
      <c r="W692" s="17">
        <v>9.0929895339771596E-2</v>
      </c>
      <c r="X692" s="17">
        <v>0.135406368470285</v>
      </c>
      <c r="Y692" s="17">
        <v>0.11352234305025601</v>
      </c>
      <c r="Z692" s="17">
        <v>8.6946424139769496E-2</v>
      </c>
      <c r="AA692" s="17">
        <v>3.5000055245952601E-2</v>
      </c>
      <c r="AB692" s="17">
        <v>2.74392443719149E-2</v>
      </c>
      <c r="AC692" s="17">
        <v>0.14376237368366299</v>
      </c>
      <c r="AD692" s="17">
        <v>9.4457425484052601E-2</v>
      </c>
      <c r="AE692" s="17">
        <v>3.0275462681385999E-2</v>
      </c>
      <c r="AF692" s="17">
        <v>3.58633584866654E-2</v>
      </c>
      <c r="AG692" s="17"/>
      <c r="AH692" s="17">
        <v>9.2471899231684904E-2</v>
      </c>
      <c r="AI692" s="17">
        <v>0.149180810980302</v>
      </c>
      <c r="AJ692" s="17">
        <v>0.10459133968867999</v>
      </c>
      <c r="AK692" s="17">
        <v>0.121554566987659</v>
      </c>
      <c r="AL692" s="17">
        <v>4.4193656650961699E-2</v>
      </c>
      <c r="AM692" s="17">
        <v>4.31891050325365E-2</v>
      </c>
      <c r="AN692" s="17">
        <v>3.2148431742608299E-2</v>
      </c>
      <c r="AO692" s="17"/>
      <c r="AP692" s="17">
        <v>4.2763778448611803E-2</v>
      </c>
      <c r="AQ692" s="17">
        <v>0.17794575708080801</v>
      </c>
      <c r="AR692" s="17"/>
      <c r="AS692" s="17">
        <v>3.5433580115330099E-2</v>
      </c>
      <c r="AT692" s="17">
        <v>2.3906292289340901E-2</v>
      </c>
      <c r="AU692" s="17">
        <v>6.0568547179776E-2</v>
      </c>
      <c r="AV692" s="17"/>
      <c r="AW692" s="17">
        <v>1.9778474434484598E-2</v>
      </c>
      <c r="AX692" s="17">
        <v>8.5870605127769395E-2</v>
      </c>
      <c r="AY692" s="17"/>
      <c r="AZ692" s="17">
        <v>4.9024386657071699E-2</v>
      </c>
      <c r="BA692" s="17">
        <v>8.3303569151709597E-2</v>
      </c>
      <c r="BB692" s="17"/>
      <c r="BC692" s="17">
        <v>0.105215998994289</v>
      </c>
      <c r="BD692" s="17">
        <v>4.74273146355716E-2</v>
      </c>
      <c r="BE692" s="17"/>
      <c r="BF692" s="17">
        <v>3.1039862579369099E-2</v>
      </c>
      <c r="BG692" s="17">
        <v>0.103039606024492</v>
      </c>
      <c r="BH692" s="17"/>
      <c r="BI692" s="17">
        <v>0.18219076925587099</v>
      </c>
      <c r="BJ692" s="17">
        <v>0.10341273378269</v>
      </c>
      <c r="BK692" s="17">
        <v>4.5480121167725499E-2</v>
      </c>
      <c r="BL692" s="17">
        <v>2.5273669449568902E-2</v>
      </c>
    </row>
    <row r="693" spans="2:64" x14ac:dyDescent="0.25">
      <c r="B693" t="s">
        <v>359</v>
      </c>
      <c r="C693" s="17">
        <v>1.7782934250520702E-2</v>
      </c>
      <c r="D693" s="17">
        <v>1.7351426899182801E-2</v>
      </c>
      <c r="E693" s="17">
        <v>0</v>
      </c>
      <c r="F693" s="17">
        <v>0</v>
      </c>
      <c r="G693" s="17">
        <v>6.0756144401046701E-2</v>
      </c>
      <c r="H693" s="17">
        <v>1.3963051551492E-2</v>
      </c>
      <c r="I693" s="17">
        <v>0</v>
      </c>
      <c r="J693" s="17">
        <v>0</v>
      </c>
      <c r="K693" s="17">
        <v>0</v>
      </c>
      <c r="L693" s="17">
        <v>0</v>
      </c>
      <c r="M693" s="17">
        <v>4.7247449739125501E-2</v>
      </c>
      <c r="N693" s="17">
        <v>1.10613812761891E-2</v>
      </c>
      <c r="O693" s="17">
        <v>4.7779757649660901E-2</v>
      </c>
      <c r="P693" s="17">
        <v>0</v>
      </c>
      <c r="Q693" s="17"/>
      <c r="R693" s="17">
        <v>4.2131857945938898E-2</v>
      </c>
      <c r="S693" s="17">
        <v>3.6231278015277098E-2</v>
      </c>
      <c r="T693" s="17">
        <v>1.7588035065008899E-2</v>
      </c>
      <c r="U693" s="17">
        <v>5.3753582957796397E-3</v>
      </c>
      <c r="V693" s="17"/>
      <c r="W693" s="17">
        <v>5.2035439869205599E-2</v>
      </c>
      <c r="X693" s="17">
        <v>0</v>
      </c>
      <c r="Y693" s="17">
        <v>4.9075509213615497E-2</v>
      </c>
      <c r="Z693" s="17">
        <v>1.6318567856675799E-2</v>
      </c>
      <c r="AA693" s="17">
        <v>0</v>
      </c>
      <c r="AB693" s="17">
        <v>7.8874560901831495E-2</v>
      </c>
      <c r="AC693" s="17">
        <v>0</v>
      </c>
      <c r="AD693" s="17">
        <v>0</v>
      </c>
      <c r="AE693" s="17">
        <v>0</v>
      </c>
      <c r="AF693" s="17">
        <v>5.7381835859417101E-3</v>
      </c>
      <c r="AG693" s="17"/>
      <c r="AH693" s="17">
        <v>5.3840409707348297E-2</v>
      </c>
      <c r="AI693" s="17">
        <v>0</v>
      </c>
      <c r="AJ693" s="17">
        <v>0</v>
      </c>
      <c r="AK693" s="17">
        <v>1.5511367193876699E-2</v>
      </c>
      <c r="AL693" s="17">
        <v>1.99627034373893E-2</v>
      </c>
      <c r="AM693" s="17">
        <v>2.53921114608474E-2</v>
      </c>
      <c r="AN693" s="17">
        <v>0</v>
      </c>
      <c r="AO693" s="17"/>
      <c r="AP693" s="17">
        <v>1.2058293655735301E-2</v>
      </c>
      <c r="AQ693" s="17">
        <v>3.74137223699798E-2</v>
      </c>
      <c r="AR693" s="17"/>
      <c r="AS693" s="17">
        <v>6.3210335373207697E-3</v>
      </c>
      <c r="AT693" s="17">
        <v>0</v>
      </c>
      <c r="AU693" s="17">
        <v>2.3458505318114099E-2</v>
      </c>
      <c r="AV693" s="17"/>
      <c r="AW693" s="17">
        <v>7.4869376130433296E-3</v>
      </c>
      <c r="AX693" s="17">
        <v>2.0204817760670901E-2</v>
      </c>
      <c r="AY693" s="17"/>
      <c r="AZ693" s="17">
        <v>2.94186909757242E-2</v>
      </c>
      <c r="BA693" s="17">
        <v>1.29775987495621E-2</v>
      </c>
      <c r="BB693" s="17"/>
      <c r="BC693" s="17">
        <v>3.3105175193065703E-2</v>
      </c>
      <c r="BD693" s="17">
        <v>5.3753582957796397E-3</v>
      </c>
      <c r="BE693" s="17"/>
      <c r="BF693" s="17">
        <v>1.7828636245564699E-2</v>
      </c>
      <c r="BG693" s="17">
        <v>1.77507441113866E-2</v>
      </c>
      <c r="BH693" s="17"/>
      <c r="BI693" s="17">
        <v>6.7538442846531793E-2</v>
      </c>
      <c r="BJ693" s="17">
        <v>1.11039051993264E-2</v>
      </c>
      <c r="BK693" s="17">
        <v>1.3252514339637899E-2</v>
      </c>
      <c r="BL693" s="17">
        <v>8.0408701261398298E-3</v>
      </c>
    </row>
    <row r="694" spans="2:64" x14ac:dyDescent="0.25">
      <c r="B694" t="s">
        <v>109</v>
      </c>
      <c r="C694" s="17">
        <v>1.1543325077640901E-2</v>
      </c>
      <c r="D694" s="17">
        <v>2.15146381864477E-2</v>
      </c>
      <c r="E694" s="17">
        <v>6.3802124987608996E-2</v>
      </c>
      <c r="F694" s="17">
        <v>0</v>
      </c>
      <c r="G694" s="17">
        <v>0</v>
      </c>
      <c r="H694" s="17">
        <v>0</v>
      </c>
      <c r="I694" s="17">
        <v>0</v>
      </c>
      <c r="J694" s="17">
        <v>2.18693828147997E-2</v>
      </c>
      <c r="K694" s="17">
        <v>0</v>
      </c>
      <c r="L694" s="17">
        <v>0</v>
      </c>
      <c r="M694" s="17">
        <v>1.64012475043709E-2</v>
      </c>
      <c r="N694" s="17">
        <v>1.3150227502432299E-2</v>
      </c>
      <c r="O694" s="17">
        <v>0</v>
      </c>
      <c r="P694" s="17">
        <v>0</v>
      </c>
      <c r="Q694" s="17"/>
      <c r="R694" s="17">
        <v>9.0714579444650806E-3</v>
      </c>
      <c r="S694" s="17">
        <v>0</v>
      </c>
      <c r="T694" s="17">
        <v>1.7793480597597999E-2</v>
      </c>
      <c r="U694" s="17">
        <v>1.3500787134986401E-2</v>
      </c>
      <c r="V694" s="17"/>
      <c r="W694" s="17">
        <v>0</v>
      </c>
      <c r="X694" s="17">
        <v>3.4846949101844799E-2</v>
      </c>
      <c r="Y694" s="17">
        <v>0</v>
      </c>
      <c r="Z694" s="17">
        <v>1.58281194403425E-2</v>
      </c>
      <c r="AA694" s="17">
        <v>2.7996079631894599E-2</v>
      </c>
      <c r="AB694" s="17">
        <v>1.87593840398925E-2</v>
      </c>
      <c r="AC694" s="17">
        <v>0</v>
      </c>
      <c r="AD694" s="17">
        <v>0</v>
      </c>
      <c r="AE694" s="17">
        <v>0</v>
      </c>
      <c r="AF694" s="17">
        <v>0</v>
      </c>
      <c r="AG694" s="17"/>
      <c r="AH694" s="17">
        <v>2.64492328978863E-2</v>
      </c>
      <c r="AI694" s="17">
        <v>0</v>
      </c>
      <c r="AJ694" s="17">
        <v>0</v>
      </c>
      <c r="AK694" s="17">
        <v>8.1411834715947404E-3</v>
      </c>
      <c r="AL694" s="17">
        <v>8.2879321606729693E-3</v>
      </c>
      <c r="AM694" s="17">
        <v>0</v>
      </c>
      <c r="AN694" s="17">
        <v>1.2900214393239901E-2</v>
      </c>
      <c r="AO694" s="17"/>
      <c r="AP694" s="17">
        <v>2.0541756251912699E-3</v>
      </c>
      <c r="AQ694" s="17">
        <v>4.4083268721369799E-2</v>
      </c>
      <c r="AR694" s="17"/>
      <c r="AS694" s="17">
        <v>0</v>
      </c>
      <c r="AT694" s="17">
        <v>0</v>
      </c>
      <c r="AU694" s="17">
        <v>4.7165457349601604E-3</v>
      </c>
      <c r="AV694" s="17"/>
      <c r="AW694" s="17">
        <v>0</v>
      </c>
      <c r="AX694" s="17">
        <v>1.4258612353093199E-2</v>
      </c>
      <c r="AY694" s="17"/>
      <c r="AZ694" s="17">
        <v>1.1249586744150299E-2</v>
      </c>
      <c r="BA694" s="17">
        <v>1.16646331519887E-2</v>
      </c>
      <c r="BB694" s="17"/>
      <c r="BC694" s="17">
        <v>9.1260354001129994E-3</v>
      </c>
      <c r="BD694" s="17">
        <v>1.3500787134986401E-2</v>
      </c>
      <c r="BE694" s="17"/>
      <c r="BF694" s="17">
        <v>1.04418252146617E-2</v>
      </c>
      <c r="BG694" s="17">
        <v>1.23191650341078E-2</v>
      </c>
      <c r="BH694" s="17"/>
      <c r="BI694" s="17">
        <v>2.4412549195188499E-2</v>
      </c>
      <c r="BJ694" s="17">
        <v>3.1158476244658399E-2</v>
      </c>
      <c r="BK694" s="17">
        <v>0</v>
      </c>
      <c r="BL694" s="17">
        <v>0</v>
      </c>
    </row>
    <row r="695" spans="2:64" x14ac:dyDescent="0.25">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c r="AV695" s="17"/>
      <c r="AW695" s="17"/>
      <c r="AX695" s="17"/>
      <c r="AY695" s="17"/>
      <c r="AZ695" s="17"/>
      <c r="BA695" s="17"/>
      <c r="BB695" s="17"/>
      <c r="BC695" s="17"/>
      <c r="BD695" s="17"/>
      <c r="BE695" s="17"/>
      <c r="BF695" s="17"/>
      <c r="BG695" s="17"/>
      <c r="BH695" s="17"/>
      <c r="BI695" s="17"/>
      <c r="BJ695" s="17"/>
      <c r="BK695" s="17"/>
      <c r="BL695" s="17"/>
    </row>
    <row r="696" spans="2:64" x14ac:dyDescent="0.25">
      <c r="B696" s="6" t="s">
        <v>363</v>
      </c>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c r="AN696" s="17"/>
      <c r="AO696" s="17"/>
      <c r="AP696" s="17"/>
      <c r="AQ696" s="17"/>
      <c r="AR696" s="17"/>
      <c r="AS696" s="17"/>
      <c r="AT696" s="17"/>
      <c r="AU696" s="17"/>
      <c r="AV696" s="17"/>
      <c r="AW696" s="17"/>
      <c r="AX696" s="17"/>
      <c r="AY696" s="17"/>
      <c r="AZ696" s="17"/>
      <c r="BA696" s="17"/>
      <c r="BB696" s="17"/>
      <c r="BC696" s="17"/>
      <c r="BD696" s="17"/>
      <c r="BE696" s="17"/>
      <c r="BF696" s="17"/>
      <c r="BG696" s="17"/>
      <c r="BH696" s="17"/>
      <c r="BI696" s="17"/>
      <c r="BJ696" s="17"/>
      <c r="BK696" s="17"/>
      <c r="BL696" s="17"/>
    </row>
    <row r="697" spans="2:64" x14ac:dyDescent="0.25">
      <c r="B697" s="24" t="s">
        <v>702</v>
      </c>
      <c r="C697" s="17" t="s">
        <v>361</v>
      </c>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c r="AN697" s="17"/>
      <c r="AO697" s="17"/>
      <c r="AP697" s="17"/>
      <c r="AQ697" s="17"/>
      <c r="AR697" s="17"/>
      <c r="AS697" s="17"/>
      <c r="AT697" s="17"/>
      <c r="AU697" s="17"/>
      <c r="AV697" s="17"/>
      <c r="AW697" s="17"/>
      <c r="AX697" s="17"/>
      <c r="AY697" s="17"/>
      <c r="AZ697" s="17"/>
      <c r="BA697" s="17"/>
      <c r="BB697" s="17"/>
      <c r="BC697" s="17"/>
      <c r="BD697" s="17"/>
      <c r="BE697" s="17"/>
      <c r="BF697" s="17"/>
      <c r="BG697" s="17"/>
      <c r="BH697" s="17"/>
      <c r="BI697" s="17"/>
      <c r="BJ697" s="17"/>
      <c r="BK697" s="17"/>
      <c r="BL697" s="17"/>
    </row>
    <row r="698" spans="2:64" x14ac:dyDescent="0.25">
      <c r="B698" t="s">
        <v>356</v>
      </c>
      <c r="C698" s="17">
        <v>0.46870759973103698</v>
      </c>
      <c r="D698" s="17">
        <v>0.464973757328627</v>
      </c>
      <c r="E698" s="17">
        <v>0.49619782288089198</v>
      </c>
      <c r="F698" s="17">
        <v>0.49420730561687398</v>
      </c>
      <c r="G698" s="17">
        <v>0.31692493237015801</v>
      </c>
      <c r="H698" s="17">
        <v>0.46678327674278702</v>
      </c>
      <c r="I698" s="17">
        <v>0.56148020241020402</v>
      </c>
      <c r="J698" s="17">
        <v>0.34406767068662902</v>
      </c>
      <c r="K698" s="17">
        <v>0.66752604790705505</v>
      </c>
      <c r="L698" s="17">
        <v>0.35854217556693102</v>
      </c>
      <c r="M698" s="17">
        <v>0.48989534781057298</v>
      </c>
      <c r="N698" s="17">
        <v>0.42211533404318602</v>
      </c>
      <c r="O698" s="17">
        <v>0.54624574053137098</v>
      </c>
      <c r="P698" s="17">
        <v>0</v>
      </c>
      <c r="Q698" s="17"/>
      <c r="R698" s="17">
        <v>0.40194913831073997</v>
      </c>
      <c r="S698" s="17">
        <v>0.46725225745877202</v>
      </c>
      <c r="T698" s="17">
        <v>0.447438140518373</v>
      </c>
      <c r="U698" s="17">
        <v>0.494540930589287</v>
      </c>
      <c r="V698" s="17"/>
      <c r="W698" s="17">
        <v>0.441132035367372</v>
      </c>
      <c r="X698" s="17">
        <v>0.40861048535035199</v>
      </c>
      <c r="Y698" s="17">
        <v>0.49377699606393699</v>
      </c>
      <c r="Z698" s="17">
        <v>0.465565786373145</v>
      </c>
      <c r="AA698" s="17">
        <v>0.42997475654989897</v>
      </c>
      <c r="AB698" s="17">
        <v>0.56137174258466405</v>
      </c>
      <c r="AC698" s="17">
        <v>0.39452621010947903</v>
      </c>
      <c r="AD698" s="17">
        <v>0.56699838762488997</v>
      </c>
      <c r="AE698" s="17">
        <v>0.49142750489883402</v>
      </c>
      <c r="AF698" s="17">
        <v>0.49738036653845202</v>
      </c>
      <c r="AG698" s="17"/>
      <c r="AH698" s="17">
        <v>0.49853970100221701</v>
      </c>
      <c r="AI698" s="17">
        <v>0.38725332701091297</v>
      </c>
      <c r="AJ698" s="17">
        <v>0.44401780589120299</v>
      </c>
      <c r="AK698" s="17">
        <v>0.39784087446615002</v>
      </c>
      <c r="AL698" s="17">
        <v>0.46406159678372599</v>
      </c>
      <c r="AM698" s="17">
        <v>0.53357750072588706</v>
      </c>
      <c r="AN698" s="17">
        <v>0.55694370288103701</v>
      </c>
      <c r="AO698" s="17"/>
      <c r="AP698" s="17">
        <v>0.48556732957329202</v>
      </c>
      <c r="AQ698" s="17">
        <v>0.42106873854065002</v>
      </c>
      <c r="AR698" s="17"/>
      <c r="AS698" s="17">
        <v>0.44159417461456801</v>
      </c>
      <c r="AT698" s="17">
        <v>0.58066505090466902</v>
      </c>
      <c r="AU698" s="17">
        <v>0.46159575989692198</v>
      </c>
      <c r="AV698" s="17"/>
      <c r="AW698" s="17">
        <v>0.55381112649677799</v>
      </c>
      <c r="AX698" s="17">
        <v>0.45246110647548599</v>
      </c>
      <c r="AY698" s="17"/>
      <c r="AZ698" s="17">
        <v>0.53172495033273903</v>
      </c>
      <c r="BA698" s="17">
        <v>0.43808658407686302</v>
      </c>
      <c r="BB698" s="17"/>
      <c r="BC698" s="17">
        <v>0.43726467364184901</v>
      </c>
      <c r="BD698" s="17">
        <v>0.494540930589287</v>
      </c>
      <c r="BE698" s="17"/>
      <c r="BF698" s="17">
        <v>0.57036927118984204</v>
      </c>
      <c r="BG698" s="17">
        <v>0.40406395692335301</v>
      </c>
      <c r="BH698" s="17"/>
      <c r="BI698" s="17">
        <v>0.35755033584060902</v>
      </c>
      <c r="BJ698" s="17">
        <v>0.42936551313732302</v>
      </c>
      <c r="BK698" s="17">
        <v>0.46820695058364098</v>
      </c>
      <c r="BL698" s="17">
        <v>0.593756746728061</v>
      </c>
    </row>
    <row r="699" spans="2:64" x14ac:dyDescent="0.25">
      <c r="B699" t="s">
        <v>357</v>
      </c>
      <c r="C699" s="17">
        <v>0.43902242548177001</v>
      </c>
      <c r="D699" s="17">
        <v>0.46588949107323901</v>
      </c>
      <c r="E699" s="17">
        <v>0.45131462176991199</v>
      </c>
      <c r="F699" s="17">
        <v>0.27580710270266801</v>
      </c>
      <c r="G699" s="17">
        <v>0.60585970369905595</v>
      </c>
      <c r="H699" s="17">
        <v>0.35520392936134199</v>
      </c>
      <c r="I699" s="17">
        <v>0.37217266228585799</v>
      </c>
      <c r="J699" s="17">
        <v>0.60055880868518396</v>
      </c>
      <c r="K699" s="17">
        <v>0.24098874153298699</v>
      </c>
      <c r="L699" s="17">
        <v>0.46927068448283998</v>
      </c>
      <c r="M699" s="17">
        <v>0.39261159817327501</v>
      </c>
      <c r="N699" s="17">
        <v>0.50397899620136899</v>
      </c>
      <c r="O699" s="17">
        <v>0.39369152254531098</v>
      </c>
      <c r="P699" s="17">
        <v>1</v>
      </c>
      <c r="Q699" s="17"/>
      <c r="R699" s="17">
        <v>0.453047685340916</v>
      </c>
      <c r="S699" s="17">
        <v>0.45887640673414898</v>
      </c>
      <c r="T699" s="17">
        <v>0.41413841613303798</v>
      </c>
      <c r="U699" s="17">
        <v>0.43605334504501603</v>
      </c>
      <c r="V699" s="17"/>
      <c r="W699" s="17">
        <v>0.40149480612088601</v>
      </c>
      <c r="X699" s="17">
        <v>0.49653260112842001</v>
      </c>
      <c r="Y699" s="17">
        <v>0.34497845038312702</v>
      </c>
      <c r="Z699" s="17">
        <v>0.48497114480572301</v>
      </c>
      <c r="AA699" s="17">
        <v>0.51114502837502596</v>
      </c>
      <c r="AB699" s="17">
        <v>0.41326837272542899</v>
      </c>
      <c r="AC699" s="17">
        <v>0.48343409420093802</v>
      </c>
      <c r="AD699" s="17">
        <v>0.38945263789950901</v>
      </c>
      <c r="AE699" s="17">
        <v>0.43447832500518302</v>
      </c>
      <c r="AF699" s="17">
        <v>0.44434688549553603</v>
      </c>
      <c r="AG699" s="17"/>
      <c r="AH699" s="17">
        <v>0.37830393638472798</v>
      </c>
      <c r="AI699" s="17">
        <v>0.459330847088887</v>
      </c>
      <c r="AJ699" s="17">
        <v>0.45875316093212498</v>
      </c>
      <c r="AK699" s="17">
        <v>0.481025723207399</v>
      </c>
      <c r="AL699" s="17">
        <v>0.48880858922693998</v>
      </c>
      <c r="AM699" s="17">
        <v>0.409750768798325</v>
      </c>
      <c r="AN699" s="17">
        <v>0.38541712281962898</v>
      </c>
      <c r="AO699" s="17"/>
      <c r="AP699" s="17">
        <v>0.45847970665212201</v>
      </c>
      <c r="AQ699" s="17">
        <v>0.38404392194171999</v>
      </c>
      <c r="AR699" s="17"/>
      <c r="AS699" s="17">
        <v>0.49154544683273499</v>
      </c>
      <c r="AT699" s="17">
        <v>0.39067211100087201</v>
      </c>
      <c r="AU699" s="17">
        <v>0.47020587369348299</v>
      </c>
      <c r="AV699" s="17"/>
      <c r="AW699" s="17">
        <v>0.41242804136018402</v>
      </c>
      <c r="AX699" s="17">
        <v>0.44409936528305699</v>
      </c>
      <c r="AY699" s="17"/>
      <c r="AZ699" s="17">
        <v>0.34924321164084798</v>
      </c>
      <c r="BA699" s="17">
        <v>0.482647406319477</v>
      </c>
      <c r="BB699" s="17"/>
      <c r="BC699" s="17">
        <v>0.44263622879803499</v>
      </c>
      <c r="BD699" s="17">
        <v>0.43605334504501603</v>
      </c>
      <c r="BE699" s="17"/>
      <c r="BF699" s="17">
        <v>0.36383526525390097</v>
      </c>
      <c r="BG699" s="17">
        <v>0.486831711516026</v>
      </c>
      <c r="BH699" s="17"/>
      <c r="BI699" s="17">
        <v>0.48540067729161901</v>
      </c>
      <c r="BJ699" s="17">
        <v>0.43761919920359899</v>
      </c>
      <c r="BK699" s="17">
        <v>0.45683059901626399</v>
      </c>
      <c r="BL699" s="17">
        <v>0.38390739427845</v>
      </c>
    </row>
    <row r="700" spans="2:64" x14ac:dyDescent="0.25">
      <c r="B700" t="s">
        <v>358</v>
      </c>
      <c r="C700" s="17">
        <v>6.9236518136803302E-2</v>
      </c>
      <c r="D700" s="17">
        <v>5.4627244670552799E-2</v>
      </c>
      <c r="E700" s="17">
        <v>5.2487555349195102E-2</v>
      </c>
      <c r="F700" s="17">
        <v>5.8912903120591997E-2</v>
      </c>
      <c r="G700" s="17">
        <v>7.7215363930785499E-2</v>
      </c>
      <c r="H700" s="17">
        <v>0.13144398797399001</v>
      </c>
      <c r="I700" s="17">
        <v>6.6347135303938598E-2</v>
      </c>
      <c r="J700" s="17">
        <v>3.0081162728189999E-2</v>
      </c>
      <c r="K700" s="17">
        <v>6.4400010905322103E-2</v>
      </c>
      <c r="L700" s="17">
        <v>0.1215687794595</v>
      </c>
      <c r="M700" s="17">
        <v>9.8602982713615006E-2</v>
      </c>
      <c r="N700" s="17">
        <v>6.3198026230720503E-2</v>
      </c>
      <c r="O700" s="17">
        <v>4.3436248910768201E-2</v>
      </c>
      <c r="P700" s="17">
        <v>0</v>
      </c>
      <c r="Q700" s="17"/>
      <c r="R700" s="17">
        <v>0.104274824048839</v>
      </c>
      <c r="S700" s="17">
        <v>5.9056361693727299E-2</v>
      </c>
      <c r="T700" s="17">
        <v>0.106913629015983</v>
      </c>
      <c r="U700" s="17">
        <v>5.1687210315793201E-2</v>
      </c>
      <c r="V700" s="17"/>
      <c r="W700" s="17">
        <v>0.12622209691160699</v>
      </c>
      <c r="X700" s="17">
        <v>6.2808215017966906E-2</v>
      </c>
      <c r="Y700" s="17">
        <v>0.16124455355293599</v>
      </c>
      <c r="Z700" s="17">
        <v>4.9463068821131398E-2</v>
      </c>
      <c r="AA700" s="17">
        <v>5.8880215075074502E-2</v>
      </c>
      <c r="AB700" s="17">
        <v>2.5359884689906902E-2</v>
      </c>
      <c r="AC700" s="17">
        <v>0.10295132263665099</v>
      </c>
      <c r="AD700" s="17">
        <v>3.10864028134532E-2</v>
      </c>
      <c r="AE700" s="17">
        <v>4.9054655290895401E-2</v>
      </c>
      <c r="AF700" s="17">
        <v>5.8272747966011999E-2</v>
      </c>
      <c r="AG700" s="17"/>
      <c r="AH700" s="17">
        <v>8.1501233317207197E-2</v>
      </c>
      <c r="AI700" s="17">
        <v>0.1534158259002</v>
      </c>
      <c r="AJ700" s="17">
        <v>9.7229033176672502E-2</v>
      </c>
      <c r="AK700" s="17">
        <v>9.6592338770488298E-2</v>
      </c>
      <c r="AL700" s="17">
        <v>4.7129813989334302E-2</v>
      </c>
      <c r="AM700" s="17">
        <v>4.9942977776579002E-2</v>
      </c>
      <c r="AN700" s="17">
        <v>3.3237922200814403E-2</v>
      </c>
      <c r="AO700" s="17"/>
      <c r="AP700" s="17">
        <v>4.8498168237756899E-2</v>
      </c>
      <c r="AQ700" s="17">
        <v>0.12783481012617101</v>
      </c>
      <c r="AR700" s="17"/>
      <c r="AS700" s="17">
        <v>6.6860378552697705E-2</v>
      </c>
      <c r="AT700" s="17">
        <v>2.1576506516582598E-2</v>
      </c>
      <c r="AU700" s="17">
        <v>5.50745382181849E-2</v>
      </c>
      <c r="AV700" s="17"/>
      <c r="AW700" s="17">
        <v>3.3760832143037899E-2</v>
      </c>
      <c r="AX700" s="17">
        <v>7.6008922467592499E-2</v>
      </c>
      <c r="AY700" s="17"/>
      <c r="AZ700" s="17">
        <v>8.2705630307499098E-2</v>
      </c>
      <c r="BA700" s="17">
        <v>6.2691687376883007E-2</v>
      </c>
      <c r="BB700" s="17"/>
      <c r="BC700" s="17">
        <v>9.0596581682622898E-2</v>
      </c>
      <c r="BD700" s="17">
        <v>5.1687210315793201E-2</v>
      </c>
      <c r="BE700" s="17"/>
      <c r="BF700" s="17">
        <v>4.2581706136092398E-2</v>
      </c>
      <c r="BG700" s="17">
        <v>8.6185522824161198E-2</v>
      </c>
      <c r="BH700" s="17"/>
      <c r="BI700" s="17">
        <v>0.11665477044023199</v>
      </c>
      <c r="BJ700" s="17">
        <v>8.2950916299462302E-2</v>
      </c>
      <c r="BK700" s="17">
        <v>6.7693541677897401E-2</v>
      </c>
      <c r="BL700" s="17">
        <v>2.2335858993489E-2</v>
      </c>
    </row>
    <row r="701" spans="2:64" x14ac:dyDescent="0.25">
      <c r="B701" t="s">
        <v>359</v>
      </c>
      <c r="C701" s="17">
        <v>1.01040697498509E-2</v>
      </c>
      <c r="D701" s="17">
        <v>9.6730046183873299E-3</v>
      </c>
      <c r="E701" s="17">
        <v>0</v>
      </c>
      <c r="F701" s="17">
        <v>7.0493841980865807E-2</v>
      </c>
      <c r="G701" s="17">
        <v>0</v>
      </c>
      <c r="H701" s="17">
        <v>3.2928002389067401E-2</v>
      </c>
      <c r="I701" s="17">
        <v>0</v>
      </c>
      <c r="J701" s="17">
        <v>2.5292357899996901E-2</v>
      </c>
      <c r="K701" s="17">
        <v>0</v>
      </c>
      <c r="L701" s="17">
        <v>2.5309180245364601E-2</v>
      </c>
      <c r="M701" s="17">
        <v>0</v>
      </c>
      <c r="N701" s="17">
        <v>0</v>
      </c>
      <c r="O701" s="17">
        <v>0</v>
      </c>
      <c r="P701" s="17">
        <v>0</v>
      </c>
      <c r="Q701" s="17"/>
      <c r="R701" s="17">
        <v>1.9023427203067302E-2</v>
      </c>
      <c r="S701" s="17">
        <v>1.48149741133515E-2</v>
      </c>
      <c r="T701" s="17">
        <v>6.7188201324686796E-3</v>
      </c>
      <c r="U701" s="17">
        <v>7.0766765578053996E-3</v>
      </c>
      <c r="V701" s="17"/>
      <c r="W701" s="17">
        <v>0</v>
      </c>
      <c r="X701" s="17">
        <v>3.2048698503261301E-2</v>
      </c>
      <c r="Y701" s="17">
        <v>0</v>
      </c>
      <c r="Z701" s="17">
        <v>0</v>
      </c>
      <c r="AA701" s="17">
        <v>0</v>
      </c>
      <c r="AB701" s="17">
        <v>0</v>
      </c>
      <c r="AC701" s="17">
        <v>1.9088373052931502E-2</v>
      </c>
      <c r="AD701" s="17">
        <v>0</v>
      </c>
      <c r="AE701" s="17">
        <v>2.50395148050877E-2</v>
      </c>
      <c r="AF701" s="17">
        <v>0</v>
      </c>
      <c r="AG701" s="17"/>
      <c r="AH701" s="17">
        <v>2.2892062189857301E-2</v>
      </c>
      <c r="AI701" s="17">
        <v>0</v>
      </c>
      <c r="AJ701" s="17">
        <v>0</v>
      </c>
      <c r="AK701" s="17">
        <v>1.0829743124790899E-2</v>
      </c>
      <c r="AL701" s="17">
        <v>0</v>
      </c>
      <c r="AM701" s="17">
        <v>6.72875269920879E-3</v>
      </c>
      <c r="AN701" s="17">
        <v>0</v>
      </c>
      <c r="AO701" s="17"/>
      <c r="AP701" s="17">
        <v>1.8089012055622E-3</v>
      </c>
      <c r="AQ701" s="17">
        <v>3.3542902194355101E-2</v>
      </c>
      <c r="AR701" s="17"/>
      <c r="AS701" s="17">
        <v>0</v>
      </c>
      <c r="AT701" s="17">
        <v>0</v>
      </c>
      <c r="AU701" s="17">
        <v>4.13669377322105E-3</v>
      </c>
      <c r="AV701" s="17"/>
      <c r="AW701" s="17">
        <v>0</v>
      </c>
      <c r="AX701" s="17">
        <v>1.2032963971783999E-2</v>
      </c>
      <c r="AY701" s="17"/>
      <c r="AZ701" s="17">
        <v>1.6092989489014199E-2</v>
      </c>
      <c r="BA701" s="17">
        <v>7.1939695419954604E-3</v>
      </c>
      <c r="BB701" s="17"/>
      <c r="BC701" s="17">
        <v>1.3788848182129301E-2</v>
      </c>
      <c r="BD701" s="17">
        <v>7.0766765578053996E-3</v>
      </c>
      <c r="BE701" s="17"/>
      <c r="BF701" s="17">
        <v>8.9538497285612494E-3</v>
      </c>
      <c r="BG701" s="17">
        <v>1.08354605595782E-2</v>
      </c>
      <c r="BH701" s="17"/>
      <c r="BI701" s="17">
        <v>0</v>
      </c>
      <c r="BJ701" s="17">
        <v>2.7896068410071799E-2</v>
      </c>
      <c r="BK701" s="17">
        <v>3.4892271967547298E-3</v>
      </c>
      <c r="BL701" s="17">
        <v>0</v>
      </c>
    </row>
    <row r="702" spans="2:64" x14ac:dyDescent="0.25">
      <c r="B702" t="s">
        <v>109</v>
      </c>
      <c r="C702" s="17">
        <v>1.29293869005389E-2</v>
      </c>
      <c r="D702" s="17">
        <v>4.8365023091936597E-3</v>
      </c>
      <c r="E702" s="17">
        <v>0</v>
      </c>
      <c r="F702" s="17">
        <v>0.100578846579</v>
      </c>
      <c r="G702" s="17">
        <v>0</v>
      </c>
      <c r="H702" s="17">
        <v>1.3640803532814201E-2</v>
      </c>
      <c r="I702" s="17">
        <v>0</v>
      </c>
      <c r="J702" s="17">
        <v>0</v>
      </c>
      <c r="K702" s="17">
        <v>2.70851996546351E-2</v>
      </c>
      <c r="L702" s="17">
        <v>2.5309180245364601E-2</v>
      </c>
      <c r="M702" s="17">
        <v>1.8890071302536601E-2</v>
      </c>
      <c r="N702" s="17">
        <v>1.0707643524724701E-2</v>
      </c>
      <c r="O702" s="17">
        <v>1.6626488012549599E-2</v>
      </c>
      <c r="P702" s="17">
        <v>0</v>
      </c>
      <c r="Q702" s="17"/>
      <c r="R702" s="17">
        <v>2.17049250964374E-2</v>
      </c>
      <c r="S702" s="17">
        <v>0</v>
      </c>
      <c r="T702" s="17">
        <v>2.4790994200137799E-2</v>
      </c>
      <c r="U702" s="17">
        <v>1.06418374920974E-2</v>
      </c>
      <c r="V702" s="17"/>
      <c r="W702" s="17">
        <v>3.11510616001354E-2</v>
      </c>
      <c r="X702" s="17">
        <v>0</v>
      </c>
      <c r="Y702" s="17">
        <v>0</v>
      </c>
      <c r="Z702" s="17">
        <v>0</v>
      </c>
      <c r="AA702" s="17">
        <v>0</v>
      </c>
      <c r="AB702" s="17">
        <v>0</v>
      </c>
      <c r="AC702" s="17">
        <v>0</v>
      </c>
      <c r="AD702" s="17">
        <v>1.24625716621482E-2</v>
      </c>
      <c r="AE702" s="17">
        <v>0</v>
      </c>
      <c r="AF702" s="17">
        <v>0</v>
      </c>
      <c r="AG702" s="17"/>
      <c r="AH702" s="17">
        <v>1.8763067105990999E-2</v>
      </c>
      <c r="AI702" s="17">
        <v>0</v>
      </c>
      <c r="AJ702" s="17">
        <v>0</v>
      </c>
      <c r="AK702" s="17">
        <v>1.3711320431172199E-2</v>
      </c>
      <c r="AL702" s="17">
        <v>0</v>
      </c>
      <c r="AM702" s="17">
        <v>0</v>
      </c>
      <c r="AN702" s="17">
        <v>2.4401252098518799E-2</v>
      </c>
      <c r="AO702" s="17"/>
      <c r="AP702" s="17">
        <v>5.6458943312664199E-3</v>
      </c>
      <c r="AQ702" s="17">
        <v>3.3509627197103903E-2</v>
      </c>
      <c r="AR702" s="17"/>
      <c r="AS702" s="17">
        <v>0</v>
      </c>
      <c r="AT702" s="17">
        <v>7.0863315778762299E-3</v>
      </c>
      <c r="AU702" s="17">
        <v>8.9871344181896608E-3</v>
      </c>
      <c r="AV702" s="17"/>
      <c r="AW702" s="17">
        <v>0</v>
      </c>
      <c r="AX702" s="17">
        <v>1.53976418020804E-2</v>
      </c>
      <c r="AY702" s="17"/>
      <c r="AZ702" s="17">
        <v>2.0233218229899E-2</v>
      </c>
      <c r="BA702" s="17">
        <v>9.3803526847821093E-3</v>
      </c>
      <c r="BB702" s="17"/>
      <c r="BC702" s="17">
        <v>1.5713667695364E-2</v>
      </c>
      <c r="BD702" s="17">
        <v>1.06418374920974E-2</v>
      </c>
      <c r="BE702" s="17"/>
      <c r="BF702" s="17">
        <v>1.4259907691604101E-2</v>
      </c>
      <c r="BG702" s="17">
        <v>1.2083348176882201E-2</v>
      </c>
      <c r="BH702" s="17"/>
      <c r="BI702" s="17">
        <v>4.0394216427539299E-2</v>
      </c>
      <c r="BJ702" s="17">
        <v>2.2168302949544201E-2</v>
      </c>
      <c r="BK702" s="17">
        <v>3.7796815254425601E-3</v>
      </c>
      <c r="BL702" s="17">
        <v>0</v>
      </c>
    </row>
    <row r="703" spans="2:64" x14ac:dyDescent="0.25">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c r="BE703" s="17"/>
      <c r="BF703" s="17"/>
      <c r="BG703" s="17"/>
      <c r="BH703" s="17"/>
      <c r="BI703" s="17"/>
      <c r="BJ703" s="17"/>
      <c r="BK703" s="17"/>
      <c r="BL703" s="17"/>
    </row>
    <row r="704" spans="2:64" x14ac:dyDescent="0.25">
      <c r="B704" s="6" t="s">
        <v>364</v>
      </c>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c r="BK704" s="17"/>
      <c r="BL704" s="17"/>
    </row>
    <row r="705" spans="2:64" x14ac:dyDescent="0.25">
      <c r="B705" s="24" t="s">
        <v>703</v>
      </c>
      <c r="C705" s="17" t="s">
        <v>361</v>
      </c>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c r="BE705" s="17"/>
      <c r="BF705" s="17"/>
      <c r="BG705" s="17"/>
      <c r="BH705" s="17"/>
      <c r="BI705" s="17"/>
      <c r="BJ705" s="17"/>
      <c r="BK705" s="17"/>
      <c r="BL705" s="17"/>
    </row>
    <row r="706" spans="2:64" x14ac:dyDescent="0.25">
      <c r="B706" t="s">
        <v>356</v>
      </c>
      <c r="C706" s="17">
        <v>0.39609170822800199</v>
      </c>
      <c r="D706" s="17">
        <v>0.40707619036350501</v>
      </c>
      <c r="E706" s="17">
        <v>0.49312004015980199</v>
      </c>
      <c r="F706" s="17">
        <v>0.44023326625671699</v>
      </c>
      <c r="G706" s="17">
        <v>0.61820793673892005</v>
      </c>
      <c r="H706" s="17">
        <v>0.365063257370421</v>
      </c>
      <c r="I706" s="17">
        <v>0.43308794590364302</v>
      </c>
      <c r="J706" s="17">
        <v>0.362304834169273</v>
      </c>
      <c r="K706" s="17">
        <v>0.471646774844107</v>
      </c>
      <c r="L706" s="17">
        <v>0.22339983562304799</v>
      </c>
      <c r="M706" s="17">
        <v>0.27264298274438098</v>
      </c>
      <c r="N706" s="17">
        <v>0.40099765538812199</v>
      </c>
      <c r="O706" s="17">
        <v>0.48994038357844499</v>
      </c>
      <c r="P706" s="17">
        <v>0</v>
      </c>
      <c r="Q706" s="17"/>
      <c r="R706" s="17">
        <v>0.360719539203188</v>
      </c>
      <c r="S706" s="17">
        <v>0.37523992483808999</v>
      </c>
      <c r="T706" s="17">
        <v>0.34151532713706301</v>
      </c>
      <c r="U706" s="17">
        <v>0.42612385344307802</v>
      </c>
      <c r="V706" s="17"/>
      <c r="W706" s="17">
        <v>0.34983914121910498</v>
      </c>
      <c r="X706" s="17">
        <v>0.40241972836886702</v>
      </c>
      <c r="Y706" s="17">
        <v>0.50148061746787198</v>
      </c>
      <c r="Z706" s="17">
        <v>0.379765528581548</v>
      </c>
      <c r="AA706" s="17">
        <v>0.24573312625350599</v>
      </c>
      <c r="AB706" s="17">
        <v>0.47877285237665601</v>
      </c>
      <c r="AC706" s="17">
        <v>0.37795026988432401</v>
      </c>
      <c r="AD706" s="17">
        <v>0.33714743344782999</v>
      </c>
      <c r="AE706" s="17">
        <v>0.46047452108086101</v>
      </c>
      <c r="AF706" s="17">
        <v>0.48051582220516798</v>
      </c>
      <c r="AG706" s="17"/>
      <c r="AH706" s="17">
        <v>0.37629296280408198</v>
      </c>
      <c r="AI706" s="17">
        <v>0.46137292287217502</v>
      </c>
      <c r="AJ706" s="17">
        <v>0.44995898381889898</v>
      </c>
      <c r="AK706" s="17">
        <v>0.35126795005634598</v>
      </c>
      <c r="AL706" s="17">
        <v>0.405409707319563</v>
      </c>
      <c r="AM706" s="17">
        <v>0.48054092856886099</v>
      </c>
      <c r="AN706" s="17">
        <v>0.39333564959801298</v>
      </c>
      <c r="AO706" s="17"/>
      <c r="AP706" s="17">
        <v>0.42697983728619598</v>
      </c>
      <c r="AQ706" s="17">
        <v>0.31502081483490801</v>
      </c>
      <c r="AR706" s="17"/>
      <c r="AS706" s="17">
        <v>0.37039207161063198</v>
      </c>
      <c r="AT706" s="17">
        <v>0.55191956076777404</v>
      </c>
      <c r="AU706" s="17">
        <v>0.408757387032331</v>
      </c>
      <c r="AV706" s="17"/>
      <c r="AW706" s="17">
        <v>0.58070167292375197</v>
      </c>
      <c r="AX706" s="17">
        <v>0.35945207365946602</v>
      </c>
      <c r="AY706" s="17"/>
      <c r="AZ706" s="17">
        <v>0.36300401798278897</v>
      </c>
      <c r="BA706" s="17">
        <v>0.41070978977216599</v>
      </c>
      <c r="BB706" s="17"/>
      <c r="BC706" s="17">
        <v>0.35909334977877</v>
      </c>
      <c r="BD706" s="17">
        <v>0.42612385344307802</v>
      </c>
      <c r="BE706" s="17"/>
      <c r="BF706" s="17">
        <v>0.50827759907398995</v>
      </c>
      <c r="BG706" s="17">
        <v>0.31813148880890002</v>
      </c>
      <c r="BH706" s="17"/>
      <c r="BI706" s="17">
        <v>0.27842634488686202</v>
      </c>
      <c r="BJ706" s="17">
        <v>0.33072992006781698</v>
      </c>
      <c r="BK706" s="17">
        <v>0.39964252446919402</v>
      </c>
      <c r="BL706" s="17">
        <v>0.56373510496721102</v>
      </c>
    </row>
    <row r="707" spans="2:64" x14ac:dyDescent="0.25">
      <c r="B707" t="s">
        <v>357</v>
      </c>
      <c r="C707" s="17">
        <v>0.45885630621254903</v>
      </c>
      <c r="D707" s="17">
        <v>0.46791967479081198</v>
      </c>
      <c r="E707" s="17">
        <v>0.38917161583773602</v>
      </c>
      <c r="F707" s="17">
        <v>0.45598856769273299</v>
      </c>
      <c r="G707" s="17">
        <v>0.31496111583327702</v>
      </c>
      <c r="H707" s="17">
        <v>0.456328726646067</v>
      </c>
      <c r="I707" s="17">
        <v>0.51764811377286302</v>
      </c>
      <c r="J707" s="17">
        <v>0.45706066352608099</v>
      </c>
      <c r="K707" s="17">
        <v>0.41782327322302798</v>
      </c>
      <c r="L707" s="17">
        <v>0.53163374341509395</v>
      </c>
      <c r="M707" s="17">
        <v>0.52566446247536103</v>
      </c>
      <c r="N707" s="17">
        <v>0.44796761338831897</v>
      </c>
      <c r="O707" s="17">
        <v>0.35035862688711</v>
      </c>
      <c r="P707" s="17">
        <v>0.54313728685570895</v>
      </c>
      <c r="Q707" s="17"/>
      <c r="R707" s="17">
        <v>0.39757859004884799</v>
      </c>
      <c r="S707" s="17">
        <v>0.43981137755468902</v>
      </c>
      <c r="T707" s="17">
        <v>0.51391061207615296</v>
      </c>
      <c r="U707" s="17">
        <v>0.46983812873789099</v>
      </c>
      <c r="V707" s="17"/>
      <c r="W707" s="17">
        <v>0.43039209330835698</v>
      </c>
      <c r="X707" s="17">
        <v>0.36983075322372999</v>
      </c>
      <c r="Y707" s="17">
        <v>0.28168155428540897</v>
      </c>
      <c r="Z707" s="17">
        <v>0.44736519588440399</v>
      </c>
      <c r="AA707" s="17">
        <v>0.56444579866289502</v>
      </c>
      <c r="AB707" s="17">
        <v>0.42291926858114198</v>
      </c>
      <c r="AC707" s="17">
        <v>0.47636148217313301</v>
      </c>
      <c r="AD707" s="17">
        <v>0.54812525406024803</v>
      </c>
      <c r="AE707" s="17">
        <v>0.47630731971804002</v>
      </c>
      <c r="AF707" s="17">
        <v>0.428095987437841</v>
      </c>
      <c r="AG707" s="17"/>
      <c r="AH707" s="17">
        <v>0.36077770089503403</v>
      </c>
      <c r="AI707" s="17">
        <v>0.267592015453742</v>
      </c>
      <c r="AJ707" s="17">
        <v>0.46160428646500101</v>
      </c>
      <c r="AK707" s="17">
        <v>0.49805010412572298</v>
      </c>
      <c r="AL707" s="17">
        <v>0.46716333278790501</v>
      </c>
      <c r="AM707" s="17">
        <v>0.44943286630591101</v>
      </c>
      <c r="AN707" s="17">
        <v>0.47724226653266</v>
      </c>
      <c r="AO707" s="17"/>
      <c r="AP707" s="17">
        <v>0.469310048568021</v>
      </c>
      <c r="AQ707" s="17">
        <v>0.431418767653233</v>
      </c>
      <c r="AR707" s="17"/>
      <c r="AS707" s="17">
        <v>0.51611169306717397</v>
      </c>
      <c r="AT707" s="17">
        <v>0.404053942507624</v>
      </c>
      <c r="AU707" s="17">
        <v>0.46255983484399099</v>
      </c>
      <c r="AV707" s="17"/>
      <c r="AW707" s="17">
        <v>0.34434997234923198</v>
      </c>
      <c r="AX707" s="17">
        <v>0.48158243714187898</v>
      </c>
      <c r="AY707" s="17"/>
      <c r="AZ707" s="17">
        <v>0.498361131311155</v>
      </c>
      <c r="BA707" s="17">
        <v>0.44140314612794901</v>
      </c>
      <c r="BB707" s="17"/>
      <c r="BC707" s="17">
        <v>0.445327155920131</v>
      </c>
      <c r="BD707" s="17">
        <v>0.46983812873789099</v>
      </c>
      <c r="BE707" s="17"/>
      <c r="BF707" s="17">
        <v>0.39415988280941899</v>
      </c>
      <c r="BG707" s="17">
        <v>0.50381514485174395</v>
      </c>
      <c r="BH707" s="17"/>
      <c r="BI707" s="17">
        <v>0.446416924693603</v>
      </c>
      <c r="BJ707" s="17">
        <v>0.49294787738782497</v>
      </c>
      <c r="BK707" s="17">
        <v>0.47780135978088101</v>
      </c>
      <c r="BL707" s="17">
        <v>0.38181675168923201</v>
      </c>
    </row>
    <row r="708" spans="2:64" x14ac:dyDescent="0.25">
      <c r="B708" t="s">
        <v>358</v>
      </c>
      <c r="C708" s="17">
        <v>0.117148134715373</v>
      </c>
      <c r="D708" s="17">
        <v>0.10785304896023</v>
      </c>
      <c r="E708" s="17">
        <v>5.8854172001231303E-2</v>
      </c>
      <c r="F708" s="17">
        <v>0.103778166050549</v>
      </c>
      <c r="G708" s="17">
        <v>0</v>
      </c>
      <c r="H708" s="17">
        <v>0.14476897095851199</v>
      </c>
      <c r="I708" s="17">
        <v>4.9263940323493897E-2</v>
      </c>
      <c r="J708" s="17">
        <v>0.18063450230464601</v>
      </c>
      <c r="K708" s="17">
        <v>4.0827443190067397E-2</v>
      </c>
      <c r="L708" s="17">
        <v>0.22110692112160901</v>
      </c>
      <c r="M708" s="17">
        <v>0.12554944939493701</v>
      </c>
      <c r="N708" s="17">
        <v>0.110812026760972</v>
      </c>
      <c r="O708" s="17">
        <v>0.159700989534445</v>
      </c>
      <c r="P708" s="17">
        <v>0.456862713144291</v>
      </c>
      <c r="Q708" s="17"/>
      <c r="R708" s="17">
        <v>0.17180385892736899</v>
      </c>
      <c r="S708" s="17">
        <v>0.16778625384430099</v>
      </c>
      <c r="T708" s="17">
        <v>0.117423733967113</v>
      </c>
      <c r="U708" s="17">
        <v>8.7185611996043397E-2</v>
      </c>
      <c r="V708" s="17"/>
      <c r="W708" s="17">
        <v>0.180182249055515</v>
      </c>
      <c r="X708" s="17">
        <v>0.17321842898369499</v>
      </c>
      <c r="Y708" s="17">
        <v>0.17099180345332499</v>
      </c>
      <c r="Z708" s="17">
        <v>0.147222624863629</v>
      </c>
      <c r="AA708" s="17">
        <v>0.18982107508359899</v>
      </c>
      <c r="AB708" s="17">
        <v>5.6568643615529102E-2</v>
      </c>
      <c r="AC708" s="17">
        <v>0.124520639233905</v>
      </c>
      <c r="AD708" s="17">
        <v>0.114727312491922</v>
      </c>
      <c r="AE708" s="17">
        <v>6.32181592010993E-2</v>
      </c>
      <c r="AF708" s="17">
        <v>8.2291245962366893E-2</v>
      </c>
      <c r="AG708" s="17"/>
      <c r="AH708" s="17">
        <v>0.17714012784980701</v>
      </c>
      <c r="AI708" s="17">
        <v>0.190389595640862</v>
      </c>
      <c r="AJ708" s="17">
        <v>7.5584829941329507E-2</v>
      </c>
      <c r="AK708" s="17">
        <v>0.14145970249788201</v>
      </c>
      <c r="AL708" s="17">
        <v>0.121042334768819</v>
      </c>
      <c r="AM708" s="17">
        <v>6.3349652519837304E-2</v>
      </c>
      <c r="AN708" s="17">
        <v>8.4488045479329199E-2</v>
      </c>
      <c r="AO708" s="17"/>
      <c r="AP708" s="17">
        <v>8.9222627599476995E-2</v>
      </c>
      <c r="AQ708" s="17">
        <v>0.19044314737462401</v>
      </c>
      <c r="AR708" s="17"/>
      <c r="AS708" s="17">
        <v>9.9257232532400194E-2</v>
      </c>
      <c r="AT708" s="17">
        <v>4.4026496724602002E-2</v>
      </c>
      <c r="AU708" s="17">
        <v>0.10520624282362501</v>
      </c>
      <c r="AV708" s="17"/>
      <c r="AW708" s="17">
        <v>6.6959521599261704E-2</v>
      </c>
      <c r="AX708" s="17">
        <v>0.12710909455362801</v>
      </c>
      <c r="AY708" s="17"/>
      <c r="AZ708" s="17">
        <v>0.109357326621023</v>
      </c>
      <c r="BA708" s="17">
        <v>0.12059009960243899</v>
      </c>
      <c r="BB708" s="17"/>
      <c r="BC708" s="17">
        <v>0.154060721134825</v>
      </c>
      <c r="BD708" s="17">
        <v>8.7185611996043397E-2</v>
      </c>
      <c r="BE708" s="17"/>
      <c r="BF708" s="17">
        <v>7.8713586939116301E-2</v>
      </c>
      <c r="BG708" s="17">
        <v>0.14385707070826401</v>
      </c>
      <c r="BH708" s="17"/>
      <c r="BI708" s="17">
        <v>0.18035085885469601</v>
      </c>
      <c r="BJ708" s="17">
        <v>0.14131684639612899</v>
      </c>
      <c r="BK708" s="17">
        <v>0.108709760582406</v>
      </c>
      <c r="BL708" s="17">
        <v>5.4448143343557298E-2</v>
      </c>
    </row>
    <row r="709" spans="2:64" x14ac:dyDescent="0.25">
      <c r="B709" t="s">
        <v>359</v>
      </c>
      <c r="C709" s="17">
        <v>1.53404106066429E-2</v>
      </c>
      <c r="D709" s="17">
        <v>1.11136800321781E-2</v>
      </c>
      <c r="E709" s="17">
        <v>5.8854172001231303E-2</v>
      </c>
      <c r="F709" s="17">
        <v>0</v>
      </c>
      <c r="G709" s="17">
        <v>0</v>
      </c>
      <c r="H709" s="17">
        <v>3.3839045025000299E-2</v>
      </c>
      <c r="I709" s="17">
        <v>0</v>
      </c>
      <c r="J709" s="17">
        <v>0</v>
      </c>
      <c r="K709" s="17">
        <v>4.0827443190067397E-2</v>
      </c>
      <c r="L709" s="17">
        <v>0</v>
      </c>
      <c r="M709" s="17">
        <v>3.80715526926605E-2</v>
      </c>
      <c r="N709" s="17">
        <v>2.36481536310175E-2</v>
      </c>
      <c r="O709" s="17">
        <v>0</v>
      </c>
      <c r="P709" s="17">
        <v>0</v>
      </c>
      <c r="Q709" s="17"/>
      <c r="R709" s="17">
        <v>4.0347787344599699E-2</v>
      </c>
      <c r="S709" s="17">
        <v>0</v>
      </c>
      <c r="T709" s="17">
        <v>1.7072606506569599E-2</v>
      </c>
      <c r="U709" s="17">
        <v>1.0333079739029499E-2</v>
      </c>
      <c r="V709" s="17"/>
      <c r="W709" s="17">
        <v>2.6479315105512099E-2</v>
      </c>
      <c r="X709" s="17">
        <v>2.0491294272551999E-2</v>
      </c>
      <c r="Y709" s="17">
        <v>4.5846024793394398E-2</v>
      </c>
      <c r="Z709" s="17">
        <v>0</v>
      </c>
      <c r="AA709" s="17">
        <v>0</v>
      </c>
      <c r="AB709" s="17">
        <v>0</v>
      </c>
      <c r="AC709" s="17">
        <v>2.1167608708638201E-2</v>
      </c>
      <c r="AD709" s="17">
        <v>0</v>
      </c>
      <c r="AE709" s="17">
        <v>0</v>
      </c>
      <c r="AF709" s="17">
        <v>9.0969443946234598E-3</v>
      </c>
      <c r="AG709" s="17"/>
      <c r="AH709" s="17">
        <v>7.0009341557451601E-2</v>
      </c>
      <c r="AI709" s="17">
        <v>3.9046862700669697E-2</v>
      </c>
      <c r="AJ709" s="17">
        <v>1.2851899774770199E-2</v>
      </c>
      <c r="AK709" s="17">
        <v>0</v>
      </c>
      <c r="AL709" s="17">
        <v>6.3846251237130404E-3</v>
      </c>
      <c r="AM709" s="17">
        <v>6.6765526053907502E-3</v>
      </c>
      <c r="AN709" s="17">
        <v>0</v>
      </c>
      <c r="AO709" s="17"/>
      <c r="AP709" s="17">
        <v>1.19818238304897E-2</v>
      </c>
      <c r="AQ709" s="17">
        <v>2.4155565126619798E-2</v>
      </c>
      <c r="AR709" s="17"/>
      <c r="AS709" s="17">
        <v>1.42390027897932E-2</v>
      </c>
      <c r="AT709" s="17">
        <v>0</v>
      </c>
      <c r="AU709" s="17">
        <v>1.7902720452616101E-2</v>
      </c>
      <c r="AV709" s="17"/>
      <c r="AW709" s="17">
        <v>7.9888331277542593E-3</v>
      </c>
      <c r="AX709" s="17">
        <v>1.6799481967025201E-2</v>
      </c>
      <c r="AY709" s="17"/>
      <c r="AZ709" s="17">
        <v>1.7737214959223199E-2</v>
      </c>
      <c r="BA709" s="17">
        <v>1.4281506790396799E-2</v>
      </c>
      <c r="BB709" s="17"/>
      <c r="BC709" s="17">
        <v>2.1509234744482499E-2</v>
      </c>
      <c r="BD709" s="17">
        <v>1.0333079739029499E-2</v>
      </c>
      <c r="BE709" s="17"/>
      <c r="BF709" s="17">
        <v>1.51281205722502E-2</v>
      </c>
      <c r="BG709" s="17">
        <v>1.5487935197631499E-2</v>
      </c>
      <c r="BH709" s="17"/>
      <c r="BI709" s="17">
        <v>3.25594184272891E-2</v>
      </c>
      <c r="BJ709" s="17">
        <v>2.46694299670638E-2</v>
      </c>
      <c r="BK709" s="17">
        <v>9.74176382416303E-3</v>
      </c>
      <c r="BL709" s="17">
        <v>0</v>
      </c>
    </row>
    <row r="710" spans="2:64" x14ac:dyDescent="0.25">
      <c r="B710" t="s">
        <v>109</v>
      </c>
      <c r="C710" s="17">
        <v>1.25634402374332E-2</v>
      </c>
      <c r="D710" s="17">
        <v>6.0374058532736601E-3</v>
      </c>
      <c r="E710" s="17">
        <v>0</v>
      </c>
      <c r="F710" s="17">
        <v>0</v>
      </c>
      <c r="G710" s="17">
        <v>6.68309474278036E-2</v>
      </c>
      <c r="H710" s="17">
        <v>0</v>
      </c>
      <c r="I710" s="17">
        <v>0</v>
      </c>
      <c r="J710" s="17">
        <v>0</v>
      </c>
      <c r="K710" s="17">
        <v>2.88750655527296E-2</v>
      </c>
      <c r="L710" s="17">
        <v>2.3859499840249099E-2</v>
      </c>
      <c r="M710" s="17">
        <v>3.80715526926605E-2</v>
      </c>
      <c r="N710" s="17">
        <v>1.65745508315687E-2</v>
      </c>
      <c r="O710" s="17">
        <v>0</v>
      </c>
      <c r="P710" s="17">
        <v>0</v>
      </c>
      <c r="Q710" s="17"/>
      <c r="R710" s="17">
        <v>2.9550224475995601E-2</v>
      </c>
      <c r="S710" s="17">
        <v>1.7162443762919199E-2</v>
      </c>
      <c r="T710" s="17">
        <v>1.0077720313100801E-2</v>
      </c>
      <c r="U710" s="17">
        <v>6.5193260839579497E-3</v>
      </c>
      <c r="V710" s="17"/>
      <c r="W710" s="17">
        <v>1.31072013115121E-2</v>
      </c>
      <c r="X710" s="17">
        <v>3.40397951511563E-2</v>
      </c>
      <c r="Y710" s="17">
        <v>0</v>
      </c>
      <c r="Z710" s="17">
        <v>2.5646650670419002E-2</v>
      </c>
      <c r="AA710" s="17">
        <v>0</v>
      </c>
      <c r="AB710" s="17">
        <v>4.1739235426673203E-2</v>
      </c>
      <c r="AC710" s="17">
        <v>0</v>
      </c>
      <c r="AD710" s="17">
        <v>0</v>
      </c>
      <c r="AE710" s="17">
        <v>0</v>
      </c>
      <c r="AF710" s="17">
        <v>0</v>
      </c>
      <c r="AG710" s="17"/>
      <c r="AH710" s="17">
        <v>1.5779866893625101E-2</v>
      </c>
      <c r="AI710" s="17">
        <v>4.1598603332550402E-2</v>
      </c>
      <c r="AJ710" s="17">
        <v>0</v>
      </c>
      <c r="AK710" s="17">
        <v>9.2222433200495092E-3</v>
      </c>
      <c r="AL710" s="17">
        <v>0</v>
      </c>
      <c r="AM710" s="17">
        <v>0</v>
      </c>
      <c r="AN710" s="17">
        <v>4.4934038389998598E-2</v>
      </c>
      <c r="AO710" s="17"/>
      <c r="AP710" s="17">
        <v>2.5056627158165702E-3</v>
      </c>
      <c r="AQ710" s="17">
        <v>3.8961705010615598E-2</v>
      </c>
      <c r="AR710" s="17"/>
      <c r="AS710" s="17">
        <v>0</v>
      </c>
      <c r="AT710" s="17">
        <v>0</v>
      </c>
      <c r="AU710" s="17">
        <v>5.5738148474367196E-3</v>
      </c>
      <c r="AV710" s="17"/>
      <c r="AW710" s="17">
        <v>0</v>
      </c>
      <c r="AX710" s="17">
        <v>1.5056912678001799E-2</v>
      </c>
      <c r="AY710" s="17"/>
      <c r="AZ710" s="17">
        <v>1.15403091258095E-2</v>
      </c>
      <c r="BA710" s="17">
        <v>1.3015457707049399E-2</v>
      </c>
      <c r="BB710" s="17"/>
      <c r="BC710" s="17">
        <v>2.00095384217912E-2</v>
      </c>
      <c r="BD710" s="17">
        <v>6.5193260839579497E-3</v>
      </c>
      <c r="BE710" s="17"/>
      <c r="BF710" s="17">
        <v>3.7208106052241102E-3</v>
      </c>
      <c r="BG710" s="17">
        <v>1.8708360433460899E-2</v>
      </c>
      <c r="BH710" s="17"/>
      <c r="BI710" s="17">
        <v>6.2246453137549798E-2</v>
      </c>
      <c r="BJ710" s="17">
        <v>1.0335926181164501E-2</v>
      </c>
      <c r="BK710" s="17">
        <v>4.1045913433559204E-3</v>
      </c>
      <c r="BL710" s="17">
        <v>0</v>
      </c>
    </row>
    <row r="711" spans="2:64" x14ac:dyDescent="0.25">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c r="AX711" s="17"/>
      <c r="AY711" s="17"/>
      <c r="AZ711" s="17"/>
      <c r="BA711" s="17"/>
      <c r="BB711" s="17"/>
      <c r="BC711" s="17"/>
      <c r="BD711" s="17"/>
      <c r="BE711" s="17"/>
      <c r="BF711" s="17"/>
      <c r="BG711" s="17"/>
      <c r="BH711" s="17"/>
      <c r="BI711" s="17"/>
      <c r="BJ711" s="17"/>
      <c r="BK711" s="17"/>
      <c r="BL711" s="17"/>
    </row>
    <row r="712" spans="2:64" x14ac:dyDescent="0.25">
      <c r="B712" s="6" t="s">
        <v>365</v>
      </c>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c r="AV712" s="17"/>
      <c r="AW712" s="17"/>
      <c r="AX712" s="17"/>
      <c r="AY712" s="17"/>
      <c r="AZ712" s="17"/>
      <c r="BA712" s="17"/>
      <c r="BB712" s="17"/>
      <c r="BC712" s="17"/>
      <c r="BD712" s="17"/>
      <c r="BE712" s="17"/>
      <c r="BF712" s="17"/>
      <c r="BG712" s="17"/>
      <c r="BH712" s="17"/>
      <c r="BI712" s="17"/>
      <c r="BJ712" s="17"/>
      <c r="BK712" s="17"/>
      <c r="BL712" s="17"/>
    </row>
    <row r="713" spans="2:64" x14ac:dyDescent="0.25">
      <c r="B713" s="24" t="s">
        <v>704</v>
      </c>
      <c r="C713" s="17" t="s">
        <v>361</v>
      </c>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17"/>
      <c r="BB713" s="17"/>
      <c r="BC713" s="17"/>
      <c r="BD713" s="17"/>
      <c r="BE713" s="17"/>
      <c r="BF713" s="17"/>
      <c r="BG713" s="17"/>
      <c r="BH713" s="17"/>
      <c r="BI713" s="17"/>
      <c r="BJ713" s="17"/>
      <c r="BK713" s="17"/>
      <c r="BL713" s="17"/>
    </row>
    <row r="714" spans="2:64" x14ac:dyDescent="0.25">
      <c r="B714" t="s">
        <v>356</v>
      </c>
      <c r="C714" s="17">
        <v>0.44119372741867202</v>
      </c>
      <c r="D714" s="17">
        <v>0.39235526124537801</v>
      </c>
      <c r="E714" s="17">
        <v>0.30602246431448299</v>
      </c>
      <c r="F714" s="17">
        <v>0.40044416698039398</v>
      </c>
      <c r="G714" s="17">
        <v>0.40453408334831198</v>
      </c>
      <c r="H714" s="17">
        <v>0.47804276050824701</v>
      </c>
      <c r="I714" s="17">
        <v>0.42201122102741101</v>
      </c>
      <c r="J714" s="17">
        <v>0.475592245897975</v>
      </c>
      <c r="K714" s="17">
        <v>0.71148540570539198</v>
      </c>
      <c r="L714" s="17">
        <v>0.35109701208511901</v>
      </c>
      <c r="M714" s="17">
        <v>0.55720840303202801</v>
      </c>
      <c r="N714" s="17">
        <v>0.43091050182694102</v>
      </c>
      <c r="O714" s="17">
        <v>0.50597549037963996</v>
      </c>
      <c r="P714" s="17">
        <v>0</v>
      </c>
      <c r="Q714" s="17"/>
      <c r="R714" s="17">
        <v>0.47001594090922599</v>
      </c>
      <c r="S714" s="17">
        <v>0.39927082744051501</v>
      </c>
      <c r="T714" s="17">
        <v>0.45528292648822999</v>
      </c>
      <c r="U714" s="17">
        <v>0.44302620999835202</v>
      </c>
      <c r="V714" s="17"/>
      <c r="W714" s="17">
        <v>0.41490300148387199</v>
      </c>
      <c r="X714" s="17">
        <v>0.46050915222462402</v>
      </c>
      <c r="Y714" s="17">
        <v>0.278773623320761</v>
      </c>
      <c r="Z714" s="17">
        <v>0.39530500036844202</v>
      </c>
      <c r="AA714" s="17">
        <v>0.34053340903908402</v>
      </c>
      <c r="AB714" s="17">
        <v>0.52143470254991697</v>
      </c>
      <c r="AC714" s="17">
        <v>0.55502855204589396</v>
      </c>
      <c r="AD714" s="17">
        <v>0.42615008158836998</v>
      </c>
      <c r="AE714" s="17">
        <v>0.41474767325789103</v>
      </c>
      <c r="AF714" s="17">
        <v>0.52227297858831401</v>
      </c>
      <c r="AG714" s="17"/>
      <c r="AH714" s="17">
        <v>0.47825476367926201</v>
      </c>
      <c r="AI714" s="17">
        <v>0.55836781168910798</v>
      </c>
      <c r="AJ714" s="17">
        <v>0.433926960385768</v>
      </c>
      <c r="AK714" s="17">
        <v>0.347583551406555</v>
      </c>
      <c r="AL714" s="17">
        <v>0.482563001075622</v>
      </c>
      <c r="AM714" s="17">
        <v>0.44757514256720998</v>
      </c>
      <c r="AN714" s="17">
        <v>0.53557110117351603</v>
      </c>
      <c r="AO714" s="17"/>
      <c r="AP714" s="17">
        <v>0.46202202843767998</v>
      </c>
      <c r="AQ714" s="17">
        <v>0.366626131873793</v>
      </c>
      <c r="AR714" s="17"/>
      <c r="AS714" s="17">
        <v>0.44730074100351003</v>
      </c>
      <c r="AT714" s="17">
        <v>0.48523244061804099</v>
      </c>
      <c r="AU714" s="17">
        <v>0.45209396828249099</v>
      </c>
      <c r="AV714" s="17"/>
      <c r="AW714" s="17">
        <v>0.43841100799638799</v>
      </c>
      <c r="AX714" s="17">
        <v>0.44187138420983302</v>
      </c>
      <c r="AY714" s="17"/>
      <c r="AZ714" s="17">
        <v>0.41162685839610802</v>
      </c>
      <c r="BA714" s="17">
        <v>0.45513734254168903</v>
      </c>
      <c r="BB714" s="17"/>
      <c r="BC714" s="17">
        <v>0.438823316751353</v>
      </c>
      <c r="BD714" s="17">
        <v>0.44302620999835202</v>
      </c>
      <c r="BE714" s="17"/>
      <c r="BF714" s="17">
        <v>0.54610529616764303</v>
      </c>
      <c r="BG714" s="17">
        <v>0.36078868513624102</v>
      </c>
      <c r="BH714" s="17"/>
      <c r="BI714" s="17">
        <v>0.27747461630010001</v>
      </c>
      <c r="BJ714" s="17">
        <v>0.35526814633544701</v>
      </c>
      <c r="BK714" s="17">
        <v>0.44976874700748598</v>
      </c>
      <c r="BL714" s="17">
        <v>0.57118081134200605</v>
      </c>
    </row>
    <row r="715" spans="2:64" x14ac:dyDescent="0.25">
      <c r="B715" t="s">
        <v>357</v>
      </c>
      <c r="C715" s="17">
        <v>0.45412369405248398</v>
      </c>
      <c r="D715" s="17">
        <v>0.51365390778949105</v>
      </c>
      <c r="E715" s="17">
        <v>0.62479075434410503</v>
      </c>
      <c r="F715" s="17">
        <v>0.40568208901745501</v>
      </c>
      <c r="G715" s="17">
        <v>0.44860199919661897</v>
      </c>
      <c r="H715" s="17">
        <v>0.39247277579532502</v>
      </c>
      <c r="I715" s="17">
        <v>0.47367505862460901</v>
      </c>
      <c r="J715" s="17">
        <v>0.41688584897543401</v>
      </c>
      <c r="K715" s="17">
        <v>0.173808307569257</v>
      </c>
      <c r="L715" s="17">
        <v>0.54106665226097095</v>
      </c>
      <c r="M715" s="17">
        <v>0.33349163952861099</v>
      </c>
      <c r="N715" s="17">
        <v>0.46380836415718901</v>
      </c>
      <c r="O715" s="17">
        <v>0.43593033733157799</v>
      </c>
      <c r="P715" s="17">
        <v>1</v>
      </c>
      <c r="Q715" s="17"/>
      <c r="R715" s="17">
        <v>0.42440385001984998</v>
      </c>
      <c r="S715" s="17">
        <v>0.45956500093546698</v>
      </c>
      <c r="T715" s="17">
        <v>0.44746968099273399</v>
      </c>
      <c r="U715" s="17">
        <v>0.461539894970732</v>
      </c>
      <c r="V715" s="17"/>
      <c r="W715" s="17">
        <v>0.46059988748977598</v>
      </c>
      <c r="X715" s="17">
        <v>0.53949084777537604</v>
      </c>
      <c r="Y715" s="17">
        <v>0.46189683924999497</v>
      </c>
      <c r="Z715" s="17">
        <v>0.40062979881788502</v>
      </c>
      <c r="AA715" s="17">
        <v>0.44776810116725702</v>
      </c>
      <c r="AB715" s="17">
        <v>0.41618180474640698</v>
      </c>
      <c r="AC715" s="17">
        <v>0.32906980722496099</v>
      </c>
      <c r="AD715" s="17">
        <v>0.53041131980619705</v>
      </c>
      <c r="AE715" s="17">
        <v>0.546388293134766</v>
      </c>
      <c r="AF715" s="17">
        <v>0.39958739421992201</v>
      </c>
      <c r="AG715" s="17"/>
      <c r="AH715" s="17">
        <v>0.38268532532928601</v>
      </c>
      <c r="AI715" s="17">
        <v>0.341694630378023</v>
      </c>
      <c r="AJ715" s="17">
        <v>0.56607303961423205</v>
      </c>
      <c r="AK715" s="17">
        <v>0.49758575985911602</v>
      </c>
      <c r="AL715" s="17">
        <v>0.40287750665589001</v>
      </c>
      <c r="AM715" s="17">
        <v>0.44730557771180701</v>
      </c>
      <c r="AN715" s="17">
        <v>0.44453921311567202</v>
      </c>
      <c r="AO715" s="17"/>
      <c r="AP715" s="17">
        <v>0.448912047079771</v>
      </c>
      <c r="AQ715" s="17">
        <v>0.47278196018899099</v>
      </c>
      <c r="AR715" s="17"/>
      <c r="AS715" s="17">
        <v>0.45440064283013898</v>
      </c>
      <c r="AT715" s="17">
        <v>0.46912258462282802</v>
      </c>
      <c r="AU715" s="17">
        <v>0.43395831773219101</v>
      </c>
      <c r="AV715" s="17"/>
      <c r="AW715" s="17">
        <v>0.49778235081480698</v>
      </c>
      <c r="AX715" s="17">
        <v>0.443491797422504</v>
      </c>
      <c r="AY715" s="17"/>
      <c r="AZ715" s="17">
        <v>0.50229952469422701</v>
      </c>
      <c r="BA715" s="17">
        <v>0.43140416835000001</v>
      </c>
      <c r="BB715" s="17"/>
      <c r="BC715" s="17">
        <v>0.444530455916128</v>
      </c>
      <c r="BD715" s="17">
        <v>0.461539894970732</v>
      </c>
      <c r="BE715" s="17"/>
      <c r="BF715" s="17">
        <v>0.36416143400679502</v>
      </c>
      <c r="BG715" s="17">
        <v>0.52307146987027398</v>
      </c>
      <c r="BH715" s="17"/>
      <c r="BI715" s="17">
        <v>0.55522627775746003</v>
      </c>
      <c r="BJ715" s="17">
        <v>0.47703386167985001</v>
      </c>
      <c r="BK715" s="17">
        <v>0.44954354561013998</v>
      </c>
      <c r="BL715" s="17">
        <v>0.40290131201158902</v>
      </c>
    </row>
    <row r="716" spans="2:64" x14ac:dyDescent="0.25">
      <c r="B716" t="s">
        <v>358</v>
      </c>
      <c r="C716" s="17">
        <v>7.1007874263607398E-2</v>
      </c>
      <c r="D716" s="17">
        <v>5.1789149786489901E-2</v>
      </c>
      <c r="E716" s="17">
        <v>0</v>
      </c>
      <c r="F716" s="17">
        <v>0.15004199340120999</v>
      </c>
      <c r="G716" s="17">
        <v>6.7081426658979496E-2</v>
      </c>
      <c r="H716" s="17">
        <v>0.112097573772898</v>
      </c>
      <c r="I716" s="17">
        <v>8.5695498179438598E-2</v>
      </c>
      <c r="J716" s="17">
        <v>5.3760952563295397E-2</v>
      </c>
      <c r="K716" s="17">
        <v>5.7353143362675503E-2</v>
      </c>
      <c r="L716" s="17">
        <v>6.9881232585363495E-2</v>
      </c>
      <c r="M716" s="17">
        <v>8.9498343723479798E-2</v>
      </c>
      <c r="N716" s="17">
        <v>7.5993003786709007E-2</v>
      </c>
      <c r="O716" s="17">
        <v>5.80941722887812E-2</v>
      </c>
      <c r="P716" s="17">
        <v>0</v>
      </c>
      <c r="Q716" s="17"/>
      <c r="R716" s="17">
        <v>8.3268060792384593E-2</v>
      </c>
      <c r="S716" s="17">
        <v>0.111407652199649</v>
      </c>
      <c r="T716" s="17">
        <v>4.9899665400025398E-2</v>
      </c>
      <c r="U716" s="17">
        <v>6.0844600717521999E-2</v>
      </c>
      <c r="V716" s="17"/>
      <c r="W716" s="17">
        <v>8.3967112433392305E-2</v>
      </c>
      <c r="X716" s="17">
        <v>0</v>
      </c>
      <c r="Y716" s="17">
        <v>0.25932953742924503</v>
      </c>
      <c r="Z716" s="17">
        <v>0.14541973380247</v>
      </c>
      <c r="AA716" s="17">
        <v>0.18352451571176501</v>
      </c>
      <c r="AB716" s="17">
        <v>3.1191746351837701E-2</v>
      </c>
      <c r="AC716" s="17">
        <v>7.1477552529424601E-2</v>
      </c>
      <c r="AD716" s="17">
        <v>4.3438598605432699E-2</v>
      </c>
      <c r="AE716" s="17">
        <v>2.36820532721429E-2</v>
      </c>
      <c r="AF716" s="17">
        <v>3.6739208287325097E-2</v>
      </c>
      <c r="AG716" s="17"/>
      <c r="AH716" s="17">
        <v>0.114312084300388</v>
      </c>
      <c r="AI716" s="17">
        <v>9.9937557932869597E-2</v>
      </c>
      <c r="AJ716" s="17">
        <v>0</v>
      </c>
      <c r="AK716" s="17">
        <v>0.11909897647288099</v>
      </c>
      <c r="AL716" s="17">
        <v>7.3796803520676996E-2</v>
      </c>
      <c r="AM716" s="17">
        <v>8.3236317683378303E-2</v>
      </c>
      <c r="AN716" s="17">
        <v>0</v>
      </c>
      <c r="AO716" s="17"/>
      <c r="AP716" s="17">
        <v>6.3760806506020104E-2</v>
      </c>
      <c r="AQ716" s="17">
        <v>9.69531694147059E-2</v>
      </c>
      <c r="AR716" s="17"/>
      <c r="AS716" s="17">
        <v>6.9182597366990006E-2</v>
      </c>
      <c r="AT716" s="17">
        <v>3.7850612637264497E-2</v>
      </c>
      <c r="AU716" s="17">
        <v>7.9380367019568104E-2</v>
      </c>
      <c r="AV716" s="17"/>
      <c r="AW716" s="17">
        <v>5.6011790437717701E-2</v>
      </c>
      <c r="AX716" s="17">
        <v>7.4659768868596002E-2</v>
      </c>
      <c r="AY716" s="17"/>
      <c r="AZ716" s="17">
        <v>5.3188558073841603E-2</v>
      </c>
      <c r="BA716" s="17">
        <v>7.9411391271641596E-2</v>
      </c>
      <c r="BB716" s="17"/>
      <c r="BC716" s="17">
        <v>8.41545924347155E-2</v>
      </c>
      <c r="BD716" s="17">
        <v>6.0844600717521999E-2</v>
      </c>
      <c r="BE716" s="17"/>
      <c r="BF716" s="17">
        <v>5.6473825087223602E-2</v>
      </c>
      <c r="BG716" s="17">
        <v>8.2146882596980803E-2</v>
      </c>
      <c r="BH716" s="17"/>
      <c r="BI716" s="17">
        <v>0.13901329847708299</v>
      </c>
      <c r="BJ716" s="17">
        <v>9.1405748210425505E-2</v>
      </c>
      <c r="BK716" s="17">
        <v>7.0712714936003895E-2</v>
      </c>
      <c r="BL716" s="17">
        <v>2.5917876646404499E-2</v>
      </c>
    </row>
    <row r="717" spans="2:64" x14ac:dyDescent="0.25">
      <c r="B717" t="s">
        <v>359</v>
      </c>
      <c r="C717" s="17">
        <v>1.7401314685260301E-2</v>
      </c>
      <c r="D717" s="17">
        <v>2.5877346736157401E-2</v>
      </c>
      <c r="E717" s="17">
        <v>0</v>
      </c>
      <c r="F717" s="17">
        <v>0</v>
      </c>
      <c r="G717" s="17">
        <v>7.9782490796089497E-2</v>
      </c>
      <c r="H717" s="17">
        <v>1.7386889923530401E-2</v>
      </c>
      <c r="I717" s="17">
        <v>1.86182221685414E-2</v>
      </c>
      <c r="J717" s="17">
        <v>5.3760952563295397E-2</v>
      </c>
      <c r="K717" s="17">
        <v>0</v>
      </c>
      <c r="L717" s="17">
        <v>0</v>
      </c>
      <c r="M717" s="17">
        <v>0</v>
      </c>
      <c r="N717" s="17">
        <v>1.4644065114580799E-2</v>
      </c>
      <c r="O717" s="17">
        <v>0</v>
      </c>
      <c r="P717" s="17">
        <v>0</v>
      </c>
      <c r="Q717" s="17"/>
      <c r="R717" s="17">
        <v>2.2312148278539501E-2</v>
      </c>
      <c r="S717" s="17">
        <v>1.41585209227056E-2</v>
      </c>
      <c r="T717" s="17">
        <v>3.4433914617007198E-2</v>
      </c>
      <c r="U717" s="17">
        <v>1.3246575191166E-2</v>
      </c>
      <c r="V717" s="17"/>
      <c r="W717" s="17">
        <v>4.0529998592960297E-2</v>
      </c>
      <c r="X717" s="17">
        <v>0</v>
      </c>
      <c r="Y717" s="17">
        <v>0</v>
      </c>
      <c r="Z717" s="17">
        <v>2.79042404072288E-2</v>
      </c>
      <c r="AA717" s="17">
        <v>0</v>
      </c>
      <c r="AB717" s="17">
        <v>0</v>
      </c>
      <c r="AC717" s="17">
        <v>4.4424088199720102E-2</v>
      </c>
      <c r="AD717" s="17">
        <v>0</v>
      </c>
      <c r="AE717" s="17">
        <v>1.51819803351995E-2</v>
      </c>
      <c r="AF717" s="17">
        <v>2.01945671588902E-2</v>
      </c>
      <c r="AG717" s="17"/>
      <c r="AH717" s="17">
        <v>0</v>
      </c>
      <c r="AI717" s="17">
        <v>0</v>
      </c>
      <c r="AJ717" s="17">
        <v>0</v>
      </c>
      <c r="AK717" s="17">
        <v>3.5731712261447397E-2</v>
      </c>
      <c r="AL717" s="17">
        <v>1.9282106382194401E-2</v>
      </c>
      <c r="AM717" s="17">
        <v>2.1882962037603999E-2</v>
      </c>
      <c r="AN717" s="17">
        <v>0</v>
      </c>
      <c r="AO717" s="17"/>
      <c r="AP717" s="17">
        <v>1.1916951014332501E-2</v>
      </c>
      <c r="AQ717" s="17">
        <v>3.7035936427165898E-2</v>
      </c>
      <c r="AR717" s="17"/>
      <c r="AS717" s="17">
        <v>1.0685752438776E-2</v>
      </c>
      <c r="AT717" s="17">
        <v>7.7943621218668898E-3</v>
      </c>
      <c r="AU717" s="17">
        <v>1.58599413309942E-2</v>
      </c>
      <c r="AV717" s="17"/>
      <c r="AW717" s="17">
        <v>7.7948507510869798E-3</v>
      </c>
      <c r="AX717" s="17">
        <v>1.9740711705278201E-2</v>
      </c>
      <c r="AY717" s="17"/>
      <c r="AZ717" s="17">
        <v>1.48541099808971E-2</v>
      </c>
      <c r="BA717" s="17">
        <v>1.8602566059224699E-2</v>
      </c>
      <c r="BB717" s="17"/>
      <c r="BC717" s="17">
        <v>2.2775684366008499E-2</v>
      </c>
      <c r="BD717" s="17">
        <v>1.3246575191166E-2</v>
      </c>
      <c r="BE717" s="17"/>
      <c r="BF717" s="17">
        <v>1.50229265291431E-2</v>
      </c>
      <c r="BG717" s="17">
        <v>1.9224129867008399E-2</v>
      </c>
      <c r="BH717" s="17"/>
      <c r="BI717" s="17">
        <v>0</v>
      </c>
      <c r="BJ717" s="17">
        <v>2.72938466146136E-2</v>
      </c>
      <c r="BK717" s="17">
        <v>2.5294575375569901E-2</v>
      </c>
      <c r="BL717" s="17">
        <v>0</v>
      </c>
    </row>
    <row r="718" spans="2:64" x14ac:dyDescent="0.25">
      <c r="B718" t="s">
        <v>109</v>
      </c>
      <c r="C718" s="17">
        <v>1.6273389579976399E-2</v>
      </c>
      <c r="D718" s="17">
        <v>1.6324334442483001E-2</v>
      </c>
      <c r="E718" s="17">
        <v>6.9186781341412096E-2</v>
      </c>
      <c r="F718" s="17">
        <v>4.3831750600940599E-2</v>
      </c>
      <c r="G718" s="17">
        <v>0</v>
      </c>
      <c r="H718" s="17">
        <v>0</v>
      </c>
      <c r="I718" s="17">
        <v>0</v>
      </c>
      <c r="J718" s="17">
        <v>0</v>
      </c>
      <c r="K718" s="17">
        <v>5.7353143362675503E-2</v>
      </c>
      <c r="L718" s="17">
        <v>3.7955103068546998E-2</v>
      </c>
      <c r="M718" s="17">
        <v>1.98016137158811E-2</v>
      </c>
      <c r="N718" s="17">
        <v>1.4644065114580799E-2</v>
      </c>
      <c r="O718" s="17">
        <v>0</v>
      </c>
      <c r="P718" s="17">
        <v>0</v>
      </c>
      <c r="Q718" s="17"/>
      <c r="R718" s="17">
        <v>0</v>
      </c>
      <c r="S718" s="17">
        <v>1.55979985016628E-2</v>
      </c>
      <c r="T718" s="17">
        <v>1.29138125020038E-2</v>
      </c>
      <c r="U718" s="17">
        <v>2.1342719122228002E-2</v>
      </c>
      <c r="V718" s="17"/>
      <c r="W718" s="17">
        <v>0</v>
      </c>
      <c r="X718" s="17">
        <v>0</v>
      </c>
      <c r="Y718" s="17">
        <v>0</v>
      </c>
      <c r="Z718" s="17">
        <v>3.07412266039735E-2</v>
      </c>
      <c r="AA718" s="17">
        <v>2.8173974081894398E-2</v>
      </c>
      <c r="AB718" s="17">
        <v>3.1191746351837701E-2</v>
      </c>
      <c r="AC718" s="17">
        <v>0</v>
      </c>
      <c r="AD718" s="17">
        <v>0</v>
      </c>
      <c r="AE718" s="17">
        <v>0</v>
      </c>
      <c r="AF718" s="17">
        <v>2.1205851745548499E-2</v>
      </c>
      <c r="AG718" s="17"/>
      <c r="AH718" s="17">
        <v>2.4747826691063401E-2</v>
      </c>
      <c r="AI718" s="17">
        <v>0</v>
      </c>
      <c r="AJ718" s="17">
        <v>0</v>
      </c>
      <c r="AK718" s="17">
        <v>0</v>
      </c>
      <c r="AL718" s="17">
        <v>2.14805823656165E-2</v>
      </c>
      <c r="AM718" s="17">
        <v>0</v>
      </c>
      <c r="AN718" s="17">
        <v>1.9889685710811799E-2</v>
      </c>
      <c r="AO718" s="17"/>
      <c r="AP718" s="17">
        <v>1.3388166962196101E-2</v>
      </c>
      <c r="AQ718" s="17">
        <v>2.6602802095343901E-2</v>
      </c>
      <c r="AR718" s="17"/>
      <c r="AS718" s="17">
        <v>1.8430266360584199E-2</v>
      </c>
      <c r="AT718" s="17">
        <v>0</v>
      </c>
      <c r="AU718" s="17">
        <v>1.8707405634755599E-2</v>
      </c>
      <c r="AV718" s="17"/>
      <c r="AW718" s="17">
        <v>0</v>
      </c>
      <c r="AX718" s="17">
        <v>2.02363377937891E-2</v>
      </c>
      <c r="AY718" s="17"/>
      <c r="AZ718" s="17">
        <v>1.80309488549267E-2</v>
      </c>
      <c r="BA718" s="17">
        <v>1.54445317774444E-2</v>
      </c>
      <c r="BB718" s="17"/>
      <c r="BC718" s="17">
        <v>9.7159505317946596E-3</v>
      </c>
      <c r="BD718" s="17">
        <v>2.1342719122228002E-2</v>
      </c>
      <c r="BE718" s="17"/>
      <c r="BF718" s="17">
        <v>1.8236518209195401E-2</v>
      </c>
      <c r="BG718" s="17">
        <v>1.47688325294963E-2</v>
      </c>
      <c r="BH718" s="17"/>
      <c r="BI718" s="17">
        <v>2.82858074653566E-2</v>
      </c>
      <c r="BJ718" s="17">
        <v>4.89983971596641E-2</v>
      </c>
      <c r="BK718" s="17">
        <v>4.6804170707998001E-3</v>
      </c>
      <c r="BL718" s="17">
        <v>0</v>
      </c>
    </row>
    <row r="719" spans="2:64" x14ac:dyDescent="0.25">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c r="AV719" s="17"/>
      <c r="AW719" s="17"/>
      <c r="AX719" s="17"/>
      <c r="AY719" s="17"/>
      <c r="AZ719" s="17"/>
      <c r="BA719" s="17"/>
      <c r="BB719" s="17"/>
      <c r="BC719" s="17"/>
      <c r="BD719" s="17"/>
      <c r="BE719" s="17"/>
      <c r="BF719" s="17"/>
      <c r="BG719" s="17"/>
      <c r="BH719" s="17"/>
      <c r="BI719" s="17"/>
      <c r="BJ719" s="17"/>
      <c r="BK719" s="17"/>
      <c r="BL719" s="17"/>
    </row>
    <row r="720" spans="2:64" x14ac:dyDescent="0.25">
      <c r="B720" s="6" t="s">
        <v>366</v>
      </c>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c r="AX720" s="17"/>
      <c r="AY720" s="17"/>
      <c r="AZ720" s="17"/>
      <c r="BA720" s="17"/>
      <c r="BB720" s="17"/>
      <c r="BC720" s="17"/>
      <c r="BD720" s="17"/>
      <c r="BE720" s="17"/>
      <c r="BF720" s="17"/>
      <c r="BG720" s="17"/>
      <c r="BH720" s="17"/>
      <c r="BI720" s="17"/>
      <c r="BJ720" s="17"/>
      <c r="BK720" s="17"/>
      <c r="BL720" s="17"/>
    </row>
    <row r="721" spans="2:64" x14ac:dyDescent="0.25">
      <c r="B721" s="24" t="s">
        <v>705</v>
      </c>
      <c r="C721" s="17" t="s">
        <v>361</v>
      </c>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c r="AV721" s="17"/>
      <c r="AW721" s="17"/>
      <c r="AX721" s="17"/>
      <c r="AY721" s="17"/>
      <c r="AZ721" s="17"/>
      <c r="BA721" s="17"/>
      <c r="BB721" s="17"/>
      <c r="BC721" s="17"/>
      <c r="BD721" s="17"/>
      <c r="BE721" s="17"/>
      <c r="BF721" s="17"/>
      <c r="BG721" s="17"/>
      <c r="BH721" s="17"/>
      <c r="BI721" s="17"/>
      <c r="BJ721" s="17"/>
      <c r="BK721" s="17"/>
      <c r="BL721" s="17"/>
    </row>
    <row r="722" spans="2:64" x14ac:dyDescent="0.25">
      <c r="B722" t="s">
        <v>356</v>
      </c>
      <c r="C722" s="17">
        <v>0.46361460736660998</v>
      </c>
      <c r="D722" s="17">
        <v>0.42708528820191799</v>
      </c>
      <c r="E722" s="17">
        <v>0.33928810705046297</v>
      </c>
      <c r="F722" s="17">
        <v>0.49873585373194901</v>
      </c>
      <c r="G722" s="17">
        <v>0.51617681755102995</v>
      </c>
      <c r="H722" s="17">
        <v>0.50140388918759005</v>
      </c>
      <c r="I722" s="17">
        <v>0.39836962329659098</v>
      </c>
      <c r="J722" s="17">
        <v>0.36602325453303403</v>
      </c>
      <c r="K722" s="17">
        <v>0.60292025021469098</v>
      </c>
      <c r="L722" s="17">
        <v>0.46544963182785298</v>
      </c>
      <c r="M722" s="17">
        <v>0.42809531155063102</v>
      </c>
      <c r="N722" s="17">
        <v>0.47345914356554802</v>
      </c>
      <c r="O722" s="17">
        <v>0.57742163802334201</v>
      </c>
      <c r="P722" s="17">
        <v>1</v>
      </c>
      <c r="Q722" s="17"/>
      <c r="R722" s="17">
        <v>0.46979956106874399</v>
      </c>
      <c r="S722" s="17">
        <v>0.47758525952584802</v>
      </c>
      <c r="T722" s="17">
        <v>0.42341875215137897</v>
      </c>
      <c r="U722" s="17">
        <v>0.46843384655266501</v>
      </c>
      <c r="V722" s="17"/>
      <c r="W722" s="17">
        <v>0.53525879730765202</v>
      </c>
      <c r="X722" s="17">
        <v>0.51046332068864497</v>
      </c>
      <c r="Y722" s="17">
        <v>0.50603080260883604</v>
      </c>
      <c r="Z722" s="17">
        <v>0.49905531890287802</v>
      </c>
      <c r="AA722" s="17">
        <v>0.33885691694506298</v>
      </c>
      <c r="AB722" s="17">
        <v>0.46437078739979998</v>
      </c>
      <c r="AC722" s="17">
        <v>0.37558788698595502</v>
      </c>
      <c r="AD722" s="17">
        <v>0.48476716512792201</v>
      </c>
      <c r="AE722" s="17">
        <v>0.39846402507649098</v>
      </c>
      <c r="AF722" s="17">
        <v>0.511749095206256</v>
      </c>
      <c r="AG722" s="17"/>
      <c r="AH722" s="17">
        <v>0.61023801506475095</v>
      </c>
      <c r="AI722" s="17">
        <v>0.56859868939803404</v>
      </c>
      <c r="AJ722" s="17">
        <v>0.63162745651327801</v>
      </c>
      <c r="AK722" s="17">
        <v>0.35485030274669599</v>
      </c>
      <c r="AL722" s="17">
        <v>0.45024087387844902</v>
      </c>
      <c r="AM722" s="17">
        <v>0.470030426365664</v>
      </c>
      <c r="AN722" s="17">
        <v>0.41027168070408598</v>
      </c>
      <c r="AO722" s="17"/>
      <c r="AP722" s="17">
        <v>0.469533198008321</v>
      </c>
      <c r="AQ722" s="17">
        <v>0.43664284232332201</v>
      </c>
      <c r="AR722" s="17"/>
      <c r="AS722" s="17">
        <v>0.45999951547962897</v>
      </c>
      <c r="AT722" s="17">
        <v>0.52020474483941903</v>
      </c>
      <c r="AU722" s="17">
        <v>0.44923554322741299</v>
      </c>
      <c r="AV722" s="17"/>
      <c r="AW722" s="17">
        <v>0.51115023184949304</v>
      </c>
      <c r="AX722" s="17">
        <v>0.45174827311884003</v>
      </c>
      <c r="AY722" s="17"/>
      <c r="AZ722" s="17">
        <v>0.49040511541384302</v>
      </c>
      <c r="BA722" s="17">
        <v>0.453014901275688</v>
      </c>
      <c r="BB722" s="17"/>
      <c r="BC722" s="17">
        <v>0.45643278042538099</v>
      </c>
      <c r="BD722" s="17">
        <v>0.46843384655266501</v>
      </c>
      <c r="BE722" s="17"/>
      <c r="BF722" s="17">
        <v>0.56559233826977195</v>
      </c>
      <c r="BG722" s="17">
        <v>0.38081510185865303</v>
      </c>
      <c r="BH722" s="17"/>
      <c r="BI722" s="17">
        <v>0.35679240862935802</v>
      </c>
      <c r="BJ722" s="17">
        <v>0.39319867039404999</v>
      </c>
      <c r="BK722" s="17">
        <v>0.47357894109561799</v>
      </c>
      <c r="BL722" s="17">
        <v>0.54638855887624704</v>
      </c>
    </row>
    <row r="723" spans="2:64" x14ac:dyDescent="0.25">
      <c r="B723" t="s">
        <v>357</v>
      </c>
      <c r="C723" s="17">
        <v>0.45085211860510699</v>
      </c>
      <c r="D723" s="17">
        <v>0.48290210255586402</v>
      </c>
      <c r="E723" s="17">
        <v>0.59533012246188499</v>
      </c>
      <c r="F723" s="17">
        <v>0.444510648580765</v>
      </c>
      <c r="G723" s="17">
        <v>0.30342196673416</v>
      </c>
      <c r="H723" s="17">
        <v>0.38732808226278698</v>
      </c>
      <c r="I723" s="17">
        <v>0.50761685528814204</v>
      </c>
      <c r="J723" s="17">
        <v>0.55053441047312701</v>
      </c>
      <c r="K723" s="17">
        <v>0.39707974978530902</v>
      </c>
      <c r="L723" s="17">
        <v>0.53455036817214596</v>
      </c>
      <c r="M723" s="17">
        <v>0.49499668659617302</v>
      </c>
      <c r="N723" s="17">
        <v>0.38063415895888902</v>
      </c>
      <c r="O723" s="17">
        <v>0.38345729548470397</v>
      </c>
      <c r="P723" s="17">
        <v>0</v>
      </c>
      <c r="Q723" s="17"/>
      <c r="R723" s="17">
        <v>0.41444856100576599</v>
      </c>
      <c r="S723" s="17">
        <v>0.44830300618158497</v>
      </c>
      <c r="T723" s="17">
        <v>0.437744494186938</v>
      </c>
      <c r="U723" s="17">
        <v>0.462323562127886</v>
      </c>
      <c r="V723" s="17"/>
      <c r="W723" s="17">
        <v>0.35679942185689401</v>
      </c>
      <c r="X723" s="17">
        <v>0.42374858584971298</v>
      </c>
      <c r="Y723" s="17">
        <v>0.42826796974817799</v>
      </c>
      <c r="Z723" s="17">
        <v>0.39758846131988201</v>
      </c>
      <c r="AA723" s="17">
        <v>0.64378723143585104</v>
      </c>
      <c r="AB723" s="17">
        <v>0.36826262188329301</v>
      </c>
      <c r="AC723" s="17">
        <v>0.50397886559795801</v>
      </c>
      <c r="AD723" s="17">
        <v>0.47540182018867</v>
      </c>
      <c r="AE723" s="17">
        <v>0.50703900222744902</v>
      </c>
      <c r="AF723" s="17">
        <v>0.42866437552089198</v>
      </c>
      <c r="AG723" s="17"/>
      <c r="AH723" s="17">
        <v>0.25932239745854901</v>
      </c>
      <c r="AI723" s="17">
        <v>0.361486846795817</v>
      </c>
      <c r="AJ723" s="17">
        <v>0.36837254348672199</v>
      </c>
      <c r="AK723" s="17">
        <v>0.47569525907038801</v>
      </c>
      <c r="AL723" s="17">
        <v>0.49189432330238803</v>
      </c>
      <c r="AM723" s="17">
        <v>0.47117569279434302</v>
      </c>
      <c r="AN723" s="17">
        <v>0.50231943978271598</v>
      </c>
      <c r="AO723" s="17"/>
      <c r="AP723" s="17">
        <v>0.45516072605387597</v>
      </c>
      <c r="AQ723" s="17">
        <v>0.43121725030504499</v>
      </c>
      <c r="AR723" s="17"/>
      <c r="AS723" s="17">
        <v>0.46796806063280999</v>
      </c>
      <c r="AT723" s="17">
        <v>0.444554968357674</v>
      </c>
      <c r="AU723" s="17">
        <v>0.44650025974907198</v>
      </c>
      <c r="AV723" s="17"/>
      <c r="AW723" s="17">
        <v>0.405264749239788</v>
      </c>
      <c r="AX723" s="17">
        <v>0.46223210925948899</v>
      </c>
      <c r="AY723" s="17"/>
      <c r="AZ723" s="17">
        <v>0.44770846139949899</v>
      </c>
      <c r="BA723" s="17">
        <v>0.45209591145783301</v>
      </c>
      <c r="BB723" s="17"/>
      <c r="BC723" s="17">
        <v>0.43375690523925198</v>
      </c>
      <c r="BD723" s="17">
        <v>0.462323562127886</v>
      </c>
      <c r="BE723" s="17"/>
      <c r="BF723" s="17">
        <v>0.37394960620024398</v>
      </c>
      <c r="BG723" s="17">
        <v>0.51329212333014496</v>
      </c>
      <c r="BH723" s="17"/>
      <c r="BI723" s="17">
        <v>0.36224242681420898</v>
      </c>
      <c r="BJ723" s="17">
        <v>0.49553299989342497</v>
      </c>
      <c r="BK723" s="17">
        <v>0.450528107719669</v>
      </c>
      <c r="BL723" s="17">
        <v>0.43739742922462799</v>
      </c>
    </row>
    <row r="724" spans="2:64" x14ac:dyDescent="0.25">
      <c r="B724" t="s">
        <v>358</v>
      </c>
      <c r="C724" s="17">
        <v>6.9988914084385304E-2</v>
      </c>
      <c r="D724" s="17">
        <v>6.6561110819349706E-2</v>
      </c>
      <c r="E724" s="17">
        <v>0</v>
      </c>
      <c r="F724" s="17">
        <v>5.6753497687285902E-2</v>
      </c>
      <c r="G724" s="17">
        <v>0.18040121571480999</v>
      </c>
      <c r="H724" s="17">
        <v>9.6399577843815906E-2</v>
      </c>
      <c r="I724" s="17">
        <v>9.4013521415268003E-2</v>
      </c>
      <c r="J724" s="17">
        <v>8.3442334993838893E-2</v>
      </c>
      <c r="K724" s="17">
        <v>0</v>
      </c>
      <c r="L724" s="17">
        <v>0</v>
      </c>
      <c r="M724" s="17">
        <v>5.6076347228982498E-2</v>
      </c>
      <c r="N724" s="17">
        <v>0.11580992572985099</v>
      </c>
      <c r="O724" s="17">
        <v>3.9121066491954397E-2</v>
      </c>
      <c r="P724" s="17">
        <v>0</v>
      </c>
      <c r="Q724" s="17"/>
      <c r="R724" s="17">
        <v>0.11575187792548999</v>
      </c>
      <c r="S724" s="17">
        <v>5.38672642043517E-2</v>
      </c>
      <c r="T724" s="17">
        <v>9.67784854057014E-2</v>
      </c>
      <c r="U724" s="17">
        <v>5.7511499924440802E-2</v>
      </c>
      <c r="V724" s="17"/>
      <c r="W724" s="17">
        <v>9.1807974022730707E-2</v>
      </c>
      <c r="X724" s="17">
        <v>6.5788093461641495E-2</v>
      </c>
      <c r="Y724" s="17">
        <v>6.5701227642986706E-2</v>
      </c>
      <c r="Z724" s="17">
        <v>0.10335621977724101</v>
      </c>
      <c r="AA724" s="17">
        <v>1.7355851619085899E-2</v>
      </c>
      <c r="AB724" s="17">
        <v>0.12344637931878499</v>
      </c>
      <c r="AC724" s="17">
        <v>9.9104996037860396E-2</v>
      </c>
      <c r="AD724" s="17">
        <v>3.9831014683407398E-2</v>
      </c>
      <c r="AE724" s="17">
        <v>6.09104022570345E-2</v>
      </c>
      <c r="AF724" s="17">
        <v>4.7884219770132103E-2</v>
      </c>
      <c r="AG724" s="17"/>
      <c r="AH724" s="17">
        <v>0.109037255257425</v>
      </c>
      <c r="AI724" s="17">
        <v>6.9914463806148699E-2</v>
      </c>
      <c r="AJ724" s="17">
        <v>0</v>
      </c>
      <c r="AK724" s="17">
        <v>0.13348104989972701</v>
      </c>
      <c r="AL724" s="17">
        <v>3.5816888748835603E-2</v>
      </c>
      <c r="AM724" s="17">
        <v>5.8793880839993401E-2</v>
      </c>
      <c r="AN724" s="17">
        <v>8.7408879513198298E-2</v>
      </c>
      <c r="AO724" s="17"/>
      <c r="AP724" s="17">
        <v>6.3769619435618097E-2</v>
      </c>
      <c r="AQ724" s="17">
        <v>9.8331025265269795E-2</v>
      </c>
      <c r="AR724" s="17"/>
      <c r="AS724" s="17">
        <v>4.68161396860894E-2</v>
      </c>
      <c r="AT724" s="17">
        <v>3.5240286802905897E-2</v>
      </c>
      <c r="AU724" s="17">
        <v>9.4750443437066206E-2</v>
      </c>
      <c r="AV724" s="17"/>
      <c r="AW724" s="17">
        <v>7.6402225725382494E-2</v>
      </c>
      <c r="AX724" s="17">
        <v>6.8387956899220004E-2</v>
      </c>
      <c r="AY724" s="17"/>
      <c r="AZ724" s="17">
        <v>4.4460237649257502E-2</v>
      </c>
      <c r="BA724" s="17">
        <v>8.0089374539466393E-2</v>
      </c>
      <c r="BB724" s="17"/>
      <c r="BC724" s="17">
        <v>8.8583265954297705E-2</v>
      </c>
      <c r="BD724" s="17">
        <v>5.7511499924440802E-2</v>
      </c>
      <c r="BE724" s="17"/>
      <c r="BF724" s="17">
        <v>4.6066410919209398E-2</v>
      </c>
      <c r="BG724" s="17">
        <v>8.9412482495316498E-2</v>
      </c>
      <c r="BH724" s="17"/>
      <c r="BI724" s="17">
        <v>0.19976729629432799</v>
      </c>
      <c r="BJ724" s="17">
        <v>8.5223747299761204E-2</v>
      </c>
      <c r="BK724" s="17">
        <v>6.8828535830288501E-2</v>
      </c>
      <c r="BL724" s="17">
        <v>1.6214011899124699E-2</v>
      </c>
    </row>
    <row r="725" spans="2:64" x14ac:dyDescent="0.25">
      <c r="B725" t="s">
        <v>359</v>
      </c>
      <c r="C725" s="17">
        <v>8.6274517166067596E-3</v>
      </c>
      <c r="D725" s="17">
        <v>1.12408494636201E-2</v>
      </c>
      <c r="E725" s="17">
        <v>0</v>
      </c>
      <c r="F725" s="17">
        <v>0</v>
      </c>
      <c r="G725" s="17">
        <v>0</v>
      </c>
      <c r="H725" s="17">
        <v>1.48684507058071E-2</v>
      </c>
      <c r="I725" s="17">
        <v>0</v>
      </c>
      <c r="J725" s="17">
        <v>0</v>
      </c>
      <c r="K725" s="17">
        <v>0</v>
      </c>
      <c r="L725" s="17">
        <v>0</v>
      </c>
      <c r="M725" s="17">
        <v>2.0831654624213401E-2</v>
      </c>
      <c r="N725" s="17">
        <v>1.8916201232616801E-2</v>
      </c>
      <c r="O725" s="17">
        <v>0</v>
      </c>
      <c r="P725" s="17">
        <v>0</v>
      </c>
      <c r="Q725" s="17"/>
      <c r="R725" s="17">
        <v>0</v>
      </c>
      <c r="S725" s="17">
        <v>2.0244470088215699E-2</v>
      </c>
      <c r="T725" s="17">
        <v>3.0463954549185001E-2</v>
      </c>
      <c r="U725" s="17">
        <v>2.85047981759992E-3</v>
      </c>
      <c r="V725" s="17"/>
      <c r="W725" s="17">
        <v>1.6133806812723701E-2</v>
      </c>
      <c r="X725" s="17">
        <v>0</v>
      </c>
      <c r="Y725" s="17">
        <v>0</v>
      </c>
      <c r="Z725" s="17">
        <v>0</v>
      </c>
      <c r="AA725" s="17">
        <v>0</v>
      </c>
      <c r="AB725" s="17">
        <v>4.3920211398121502E-2</v>
      </c>
      <c r="AC725" s="17">
        <v>2.1328251378225901E-2</v>
      </c>
      <c r="AD725" s="17">
        <v>0</v>
      </c>
      <c r="AE725" s="17">
        <v>3.3586570439025201E-2</v>
      </c>
      <c r="AF725" s="17">
        <v>0</v>
      </c>
      <c r="AG725" s="17"/>
      <c r="AH725" s="17">
        <v>2.1402332219274799E-2</v>
      </c>
      <c r="AI725" s="17">
        <v>0</v>
      </c>
      <c r="AJ725" s="17">
        <v>0</v>
      </c>
      <c r="AK725" s="17">
        <v>2.50899311960677E-2</v>
      </c>
      <c r="AL725" s="17">
        <v>1.3729673926308099E-2</v>
      </c>
      <c r="AM725" s="17">
        <v>0</v>
      </c>
      <c r="AN725" s="17">
        <v>0</v>
      </c>
      <c r="AO725" s="17"/>
      <c r="AP725" s="17">
        <v>5.0558271341999703E-3</v>
      </c>
      <c r="AQ725" s="17">
        <v>2.4903796017325799E-2</v>
      </c>
      <c r="AR725" s="17"/>
      <c r="AS725" s="17">
        <v>1.7283904007207002E-2</v>
      </c>
      <c r="AT725" s="17">
        <v>0</v>
      </c>
      <c r="AU725" s="17">
        <v>0</v>
      </c>
      <c r="AV725" s="17"/>
      <c r="AW725" s="17">
        <v>7.1827931853368403E-3</v>
      </c>
      <c r="AX725" s="17">
        <v>8.9880823213885404E-3</v>
      </c>
      <c r="AY725" s="17"/>
      <c r="AZ725" s="17">
        <v>5.0614307891308202E-3</v>
      </c>
      <c r="BA725" s="17">
        <v>1.00383534314485E-2</v>
      </c>
      <c r="BB725" s="17"/>
      <c r="BC725" s="17">
        <v>1.7236531038311999E-2</v>
      </c>
      <c r="BD725" s="17">
        <v>2.85047981759992E-3</v>
      </c>
      <c r="BE725" s="17"/>
      <c r="BF725" s="17">
        <v>3.2020631873655998E-3</v>
      </c>
      <c r="BG725" s="17">
        <v>1.30325260738337E-2</v>
      </c>
      <c r="BH725" s="17"/>
      <c r="BI725" s="17">
        <v>5.6149760420790201E-2</v>
      </c>
      <c r="BJ725" s="17">
        <v>5.1012206405636404E-3</v>
      </c>
      <c r="BK725" s="17">
        <v>7.0644153544246599E-3</v>
      </c>
      <c r="BL725" s="17">
        <v>0</v>
      </c>
    </row>
    <row r="726" spans="2:64" x14ac:dyDescent="0.25">
      <c r="B726" t="s">
        <v>109</v>
      </c>
      <c r="C726" s="17">
        <v>6.9169082272913102E-3</v>
      </c>
      <c r="D726" s="17">
        <v>1.2210648959248199E-2</v>
      </c>
      <c r="E726" s="17">
        <v>6.5381770487651703E-2</v>
      </c>
      <c r="F726" s="17">
        <v>0</v>
      </c>
      <c r="G726" s="17">
        <v>0</v>
      </c>
      <c r="H726" s="17">
        <v>0</v>
      </c>
      <c r="I726" s="17">
        <v>0</v>
      </c>
      <c r="J726" s="17">
        <v>0</v>
      </c>
      <c r="K726" s="17">
        <v>0</v>
      </c>
      <c r="L726" s="17">
        <v>0</v>
      </c>
      <c r="M726" s="17">
        <v>0</v>
      </c>
      <c r="N726" s="17">
        <v>1.11805705130954E-2</v>
      </c>
      <c r="O726" s="17">
        <v>0</v>
      </c>
      <c r="P726" s="17">
        <v>0</v>
      </c>
      <c r="Q726" s="17"/>
      <c r="R726" s="17">
        <v>0</v>
      </c>
      <c r="S726" s="17">
        <v>0</v>
      </c>
      <c r="T726" s="17">
        <v>1.15943137067965E-2</v>
      </c>
      <c r="U726" s="17">
        <v>8.8806115774089801E-3</v>
      </c>
      <c r="V726" s="17"/>
      <c r="W726" s="17">
        <v>0</v>
      </c>
      <c r="X726" s="17">
        <v>0</v>
      </c>
      <c r="Y726" s="17">
        <v>0</v>
      </c>
      <c r="Z726" s="17">
        <v>0</v>
      </c>
      <c r="AA726" s="17">
        <v>0</v>
      </c>
      <c r="AB726" s="17">
        <v>0</v>
      </c>
      <c r="AC726" s="17">
        <v>0</v>
      </c>
      <c r="AD726" s="17">
        <v>0</v>
      </c>
      <c r="AE726" s="17">
        <v>0</v>
      </c>
      <c r="AF726" s="17">
        <v>1.170230950272E-2</v>
      </c>
      <c r="AG726" s="17"/>
      <c r="AH726" s="17">
        <v>0</v>
      </c>
      <c r="AI726" s="17">
        <v>0</v>
      </c>
      <c r="AJ726" s="17">
        <v>0</v>
      </c>
      <c r="AK726" s="17">
        <v>1.0883457087121001E-2</v>
      </c>
      <c r="AL726" s="17">
        <v>8.3182401440198301E-3</v>
      </c>
      <c r="AM726" s="17">
        <v>0</v>
      </c>
      <c r="AN726" s="17">
        <v>0</v>
      </c>
      <c r="AO726" s="17"/>
      <c r="AP726" s="17">
        <v>6.4806293679840997E-3</v>
      </c>
      <c r="AQ726" s="17">
        <v>8.9050860890373205E-3</v>
      </c>
      <c r="AR726" s="17"/>
      <c r="AS726" s="17">
        <v>7.9323801942648708E-3</v>
      </c>
      <c r="AT726" s="17">
        <v>0</v>
      </c>
      <c r="AU726" s="17">
        <v>9.5137535864491096E-3</v>
      </c>
      <c r="AV726" s="17"/>
      <c r="AW726" s="17">
        <v>0</v>
      </c>
      <c r="AX726" s="17">
        <v>8.6435784010626595E-3</v>
      </c>
      <c r="AY726" s="17"/>
      <c r="AZ726" s="17">
        <v>1.23647547482691E-2</v>
      </c>
      <c r="BA726" s="17">
        <v>4.7614592955648304E-3</v>
      </c>
      <c r="BB726" s="17"/>
      <c r="BC726" s="17">
        <v>3.9905173427575496E-3</v>
      </c>
      <c r="BD726" s="17">
        <v>8.8806115774089801E-3</v>
      </c>
      <c r="BE726" s="17"/>
      <c r="BF726" s="17">
        <v>1.11895814234082E-2</v>
      </c>
      <c r="BG726" s="17">
        <v>3.4477662420521202E-3</v>
      </c>
      <c r="BH726" s="17"/>
      <c r="BI726" s="17">
        <v>2.5048107841314799E-2</v>
      </c>
      <c r="BJ726" s="17">
        <v>2.0943361772200401E-2</v>
      </c>
      <c r="BK726" s="17">
        <v>0</v>
      </c>
      <c r="BL726" s="17">
        <v>0</v>
      </c>
    </row>
    <row r="727" spans="2:64" x14ac:dyDescent="0.25">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c r="AV727" s="17"/>
      <c r="AW727" s="17"/>
      <c r="AX727" s="17"/>
      <c r="AY727" s="17"/>
      <c r="AZ727" s="17"/>
      <c r="BA727" s="17"/>
      <c r="BB727" s="17"/>
      <c r="BC727" s="17"/>
      <c r="BD727" s="17"/>
      <c r="BE727" s="17"/>
      <c r="BF727" s="17"/>
      <c r="BG727" s="17"/>
      <c r="BH727" s="17"/>
      <c r="BI727" s="17"/>
      <c r="BJ727" s="17"/>
      <c r="BK727" s="17"/>
      <c r="BL727" s="17"/>
    </row>
    <row r="728" spans="2:64" x14ac:dyDescent="0.25">
      <c r="B728" s="6" t="s">
        <v>367</v>
      </c>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c r="AK728" s="17"/>
      <c r="AL728" s="17"/>
      <c r="AM728" s="17"/>
      <c r="AN728" s="17"/>
      <c r="AO728" s="17"/>
      <c r="AP728" s="17"/>
      <c r="AQ728" s="17"/>
      <c r="AR728" s="17"/>
      <c r="AS728" s="17"/>
      <c r="AT728" s="17"/>
      <c r="AU728" s="17"/>
      <c r="AV728" s="17"/>
      <c r="AW728" s="17"/>
      <c r="AX728" s="17"/>
      <c r="AY728" s="17"/>
      <c r="AZ728" s="17"/>
      <c r="BA728" s="17"/>
      <c r="BB728" s="17"/>
      <c r="BC728" s="17"/>
      <c r="BD728" s="17"/>
      <c r="BE728" s="17"/>
      <c r="BF728" s="17"/>
      <c r="BG728" s="17"/>
      <c r="BH728" s="17"/>
      <c r="BI728" s="17"/>
      <c r="BJ728" s="17"/>
      <c r="BK728" s="17"/>
      <c r="BL728" s="17"/>
    </row>
    <row r="729" spans="2:64" x14ac:dyDescent="0.25">
      <c r="B729" s="24" t="s">
        <v>706</v>
      </c>
      <c r="C729" s="17" t="s">
        <v>361</v>
      </c>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17"/>
      <c r="BB729" s="17"/>
      <c r="BC729" s="17"/>
      <c r="BD729" s="17"/>
      <c r="BE729" s="17"/>
      <c r="BF729" s="17"/>
      <c r="BG729" s="17"/>
      <c r="BH729" s="17"/>
      <c r="BI729" s="17"/>
      <c r="BJ729" s="17"/>
      <c r="BK729" s="17"/>
      <c r="BL729" s="17"/>
    </row>
    <row r="730" spans="2:64" x14ac:dyDescent="0.25">
      <c r="B730" t="s">
        <v>356</v>
      </c>
      <c r="C730" s="17">
        <v>0.37416545627669001</v>
      </c>
      <c r="D730" s="17">
        <v>0.32550238383975999</v>
      </c>
      <c r="E730" s="17">
        <v>0.43174103705047601</v>
      </c>
      <c r="F730" s="17">
        <v>0.61093930127232698</v>
      </c>
      <c r="G730" s="17">
        <v>0.65581523720496104</v>
      </c>
      <c r="H730" s="17">
        <v>0.36796103195365298</v>
      </c>
      <c r="I730" s="17">
        <v>0.422346080301926</v>
      </c>
      <c r="J730" s="17">
        <v>0.30861356072577001</v>
      </c>
      <c r="K730" s="17">
        <v>0.553322522464059</v>
      </c>
      <c r="L730" s="17">
        <v>0.34584271806739902</v>
      </c>
      <c r="M730" s="17">
        <v>0.31395132340196302</v>
      </c>
      <c r="N730" s="17">
        <v>0.40480127639191499</v>
      </c>
      <c r="O730" s="17">
        <v>0.29912026467820002</v>
      </c>
      <c r="P730" s="17">
        <v>0</v>
      </c>
      <c r="Q730" s="17"/>
      <c r="R730" s="17">
        <v>0.442909356041644</v>
      </c>
      <c r="S730" s="17">
        <v>0.333409635177639</v>
      </c>
      <c r="T730" s="17">
        <v>0.32595522403385802</v>
      </c>
      <c r="U730" s="17">
        <v>0.38009649166946102</v>
      </c>
      <c r="V730" s="17"/>
      <c r="W730" s="17">
        <v>0.42813376851206397</v>
      </c>
      <c r="X730" s="17">
        <v>0.39253012801048598</v>
      </c>
      <c r="Y730" s="17">
        <v>0.35581401199790202</v>
      </c>
      <c r="Z730" s="17">
        <v>0.34030754390329099</v>
      </c>
      <c r="AA730" s="17">
        <v>0.16668407194620499</v>
      </c>
      <c r="AB730" s="17">
        <v>0.36689143958251502</v>
      </c>
      <c r="AC730" s="17">
        <v>0.38253691859116901</v>
      </c>
      <c r="AD730" s="17">
        <v>0.47347102292204701</v>
      </c>
      <c r="AE730" s="17">
        <v>0.38146529883722702</v>
      </c>
      <c r="AF730" s="17">
        <v>0.41024347620163398</v>
      </c>
      <c r="AG730" s="17"/>
      <c r="AH730" s="17">
        <v>0.42768199673791502</v>
      </c>
      <c r="AI730" s="17">
        <v>0.38033544591783702</v>
      </c>
      <c r="AJ730" s="17">
        <v>0.42551540688412298</v>
      </c>
      <c r="AK730" s="17">
        <v>0.39758178034252201</v>
      </c>
      <c r="AL730" s="17">
        <v>0.33832077099462399</v>
      </c>
      <c r="AM730" s="17">
        <v>0.361619130160031</v>
      </c>
      <c r="AN730" s="17">
        <v>0.44014359386443702</v>
      </c>
      <c r="AO730" s="17"/>
      <c r="AP730" s="17">
        <v>0.38353807881393398</v>
      </c>
      <c r="AQ730" s="17">
        <v>0.323279249690064</v>
      </c>
      <c r="AR730" s="17"/>
      <c r="AS730" s="17">
        <v>0.321925811385122</v>
      </c>
      <c r="AT730" s="17">
        <v>0.51953593221927796</v>
      </c>
      <c r="AU730" s="17">
        <v>0.34890721918092998</v>
      </c>
      <c r="AV730" s="17"/>
      <c r="AW730" s="17">
        <v>0.43240426345379701</v>
      </c>
      <c r="AX730" s="17">
        <v>0.35808467581209102</v>
      </c>
      <c r="AY730" s="17"/>
      <c r="AZ730" s="17">
        <v>0.463415615486092</v>
      </c>
      <c r="BA730" s="17">
        <v>0.331191165391444</v>
      </c>
      <c r="BB730" s="17"/>
      <c r="BC730" s="17">
        <v>0.36587550237184102</v>
      </c>
      <c r="BD730" s="17">
        <v>0.38009649166946102</v>
      </c>
      <c r="BE730" s="17"/>
      <c r="BF730" s="17">
        <v>0.50323617403962395</v>
      </c>
      <c r="BG730" s="17">
        <v>0.273165050879219</v>
      </c>
      <c r="BH730" s="17"/>
      <c r="BI730" s="17">
        <v>0.22970928113059599</v>
      </c>
      <c r="BJ730" s="17">
        <v>0.34836356780890398</v>
      </c>
      <c r="BK730" s="17">
        <v>0.32857038037025998</v>
      </c>
      <c r="BL730" s="17">
        <v>0.50399650869692503</v>
      </c>
    </row>
    <row r="731" spans="2:64" x14ac:dyDescent="0.25">
      <c r="B731" t="s">
        <v>357</v>
      </c>
      <c r="C731" s="17">
        <v>0.48930799505591399</v>
      </c>
      <c r="D731" s="17">
        <v>0.56423151703761698</v>
      </c>
      <c r="E731" s="17">
        <v>0.39008438240765603</v>
      </c>
      <c r="F731" s="17">
        <v>0.25937379915178199</v>
      </c>
      <c r="G731" s="17">
        <v>0.23874536728499701</v>
      </c>
      <c r="H731" s="17">
        <v>0.46951747582789699</v>
      </c>
      <c r="I731" s="17">
        <v>0.50985008547912303</v>
      </c>
      <c r="J731" s="17">
        <v>0.52101062331481995</v>
      </c>
      <c r="K731" s="17">
        <v>0.446677477535941</v>
      </c>
      <c r="L731" s="17">
        <v>0.34951381898337602</v>
      </c>
      <c r="M731" s="17">
        <v>0.48825564018963702</v>
      </c>
      <c r="N731" s="17">
        <v>0.41771591690124799</v>
      </c>
      <c r="O731" s="17">
        <v>0.56535619985605901</v>
      </c>
      <c r="P731" s="17">
        <v>1</v>
      </c>
      <c r="Q731" s="17"/>
      <c r="R731" s="17">
        <v>0.36353114399749797</v>
      </c>
      <c r="S731" s="17">
        <v>0.51363590890520305</v>
      </c>
      <c r="T731" s="17">
        <v>0.52757579255158205</v>
      </c>
      <c r="U731" s="17">
        <v>0.50289594098754098</v>
      </c>
      <c r="V731" s="17"/>
      <c r="W731" s="17">
        <v>0.44648121501675198</v>
      </c>
      <c r="X731" s="17">
        <v>0.45041456167584099</v>
      </c>
      <c r="Y731" s="17">
        <v>0.489314033589483</v>
      </c>
      <c r="Z731" s="17">
        <v>0.55386613229750803</v>
      </c>
      <c r="AA731" s="17">
        <v>0.58723303806779603</v>
      </c>
      <c r="AB731" s="17">
        <v>0.43762376535412501</v>
      </c>
      <c r="AC731" s="17">
        <v>0.437444767086338</v>
      </c>
      <c r="AD731" s="17">
        <v>0.34770774742117799</v>
      </c>
      <c r="AE731" s="17">
        <v>0.59297989946590302</v>
      </c>
      <c r="AF731" s="17">
        <v>0.502932054161908</v>
      </c>
      <c r="AG731" s="17"/>
      <c r="AH731" s="17">
        <v>0.443966085013281</v>
      </c>
      <c r="AI731" s="17">
        <v>0.56856895439490096</v>
      </c>
      <c r="AJ731" s="17">
        <v>0.45761173379779202</v>
      </c>
      <c r="AK731" s="17">
        <v>0.48219252321527201</v>
      </c>
      <c r="AL731" s="17">
        <v>0.53394629541986105</v>
      </c>
      <c r="AM731" s="17">
        <v>0.47938949721856799</v>
      </c>
      <c r="AN731" s="17">
        <v>0.41779464353886198</v>
      </c>
      <c r="AO731" s="17"/>
      <c r="AP731" s="17">
        <v>0.501254877991262</v>
      </c>
      <c r="AQ731" s="17">
        <v>0.42444551385616602</v>
      </c>
      <c r="AR731" s="17"/>
      <c r="AS731" s="17">
        <v>0.53318476223001798</v>
      </c>
      <c r="AT731" s="17">
        <v>0.40751299449665901</v>
      </c>
      <c r="AU731" s="17">
        <v>0.52923432692883698</v>
      </c>
      <c r="AV731" s="17"/>
      <c r="AW731" s="17">
        <v>0.43453232263033098</v>
      </c>
      <c r="AX731" s="17">
        <v>0.50443254182758601</v>
      </c>
      <c r="AY731" s="17"/>
      <c r="AZ731" s="17">
        <v>0.38073417757607603</v>
      </c>
      <c r="BA731" s="17">
        <v>0.54158670084458105</v>
      </c>
      <c r="BB731" s="17"/>
      <c r="BC731" s="17">
        <v>0.47031578914663003</v>
      </c>
      <c r="BD731" s="17">
        <v>0.50289594098754098</v>
      </c>
      <c r="BE731" s="17"/>
      <c r="BF731" s="17">
        <v>0.41012053846174601</v>
      </c>
      <c r="BG731" s="17">
        <v>0.55127375581890503</v>
      </c>
      <c r="BH731" s="17"/>
      <c r="BI731" s="17">
        <v>0.53345759648319602</v>
      </c>
      <c r="BJ731" s="17">
        <v>0.44973307146390601</v>
      </c>
      <c r="BK731" s="17">
        <v>0.53441044838237495</v>
      </c>
      <c r="BL731" s="17">
        <v>0.439629150365968</v>
      </c>
    </row>
    <row r="732" spans="2:64" x14ac:dyDescent="0.25">
      <c r="B732" t="s">
        <v>358</v>
      </c>
      <c r="C732" s="17">
        <v>0.110987044448212</v>
      </c>
      <c r="D732" s="17">
        <v>9.7213666624420006E-2</v>
      </c>
      <c r="E732" s="17">
        <v>0</v>
      </c>
      <c r="F732" s="17">
        <v>0.129686899575891</v>
      </c>
      <c r="G732" s="17">
        <v>0.105439395510041</v>
      </c>
      <c r="H732" s="17">
        <v>0.162521492218449</v>
      </c>
      <c r="I732" s="17">
        <v>4.11937500445336E-2</v>
      </c>
      <c r="J732" s="17">
        <v>0.107442567320442</v>
      </c>
      <c r="K732" s="17">
        <v>0</v>
      </c>
      <c r="L732" s="17">
        <v>0.30464346294922501</v>
      </c>
      <c r="M732" s="17">
        <v>0.1483447773063</v>
      </c>
      <c r="N732" s="17">
        <v>0.139674792783233</v>
      </c>
      <c r="O732" s="17">
        <v>8.3292004166129002E-2</v>
      </c>
      <c r="P732" s="17">
        <v>0</v>
      </c>
      <c r="Q732" s="17"/>
      <c r="R732" s="17">
        <v>0.153853365310641</v>
      </c>
      <c r="S732" s="17">
        <v>0.12978828051782901</v>
      </c>
      <c r="T732" s="17">
        <v>0.115928293380679</v>
      </c>
      <c r="U732" s="17">
        <v>9.5215041487486204E-2</v>
      </c>
      <c r="V732" s="17"/>
      <c r="W732" s="17">
        <v>0.125385016471184</v>
      </c>
      <c r="X732" s="17">
        <v>0.15705531031367301</v>
      </c>
      <c r="Y732" s="17">
        <v>9.0195019121906403E-2</v>
      </c>
      <c r="Z732" s="17">
        <v>7.3347011617477004E-2</v>
      </c>
      <c r="AA732" s="17">
        <v>0.20444995267216201</v>
      </c>
      <c r="AB732" s="17">
        <v>0.15013926120042301</v>
      </c>
      <c r="AC732" s="17">
        <v>0.14849648654261599</v>
      </c>
      <c r="AD732" s="17">
        <v>0.17882122965677499</v>
      </c>
      <c r="AE732" s="17">
        <v>2.5554801696870199E-2</v>
      </c>
      <c r="AF732" s="17">
        <v>6.4521724441775397E-2</v>
      </c>
      <c r="AG732" s="17"/>
      <c r="AH732" s="17">
        <v>3.9687259343540199E-2</v>
      </c>
      <c r="AI732" s="17">
        <v>5.1095599687262502E-2</v>
      </c>
      <c r="AJ732" s="17">
        <v>8.5939436767843297E-2</v>
      </c>
      <c r="AK732" s="17">
        <v>8.9676545438093003E-2</v>
      </c>
      <c r="AL732" s="17">
        <v>0.101060633132338</v>
      </c>
      <c r="AM732" s="17">
        <v>0.14280610698382101</v>
      </c>
      <c r="AN732" s="17">
        <v>0.12458909459227301</v>
      </c>
      <c r="AO732" s="17"/>
      <c r="AP732" s="17">
        <v>9.5611602671915097E-2</v>
      </c>
      <c r="AQ732" s="17">
        <v>0.19446399057297301</v>
      </c>
      <c r="AR732" s="17"/>
      <c r="AS732" s="17">
        <v>0.111962161860458</v>
      </c>
      <c r="AT732" s="17">
        <v>6.2832664076563294E-2</v>
      </c>
      <c r="AU732" s="17">
        <v>0.10362846711233099</v>
      </c>
      <c r="AV732" s="17"/>
      <c r="AW732" s="17">
        <v>0.10089120003902199</v>
      </c>
      <c r="AX732" s="17">
        <v>0.11377468838218301</v>
      </c>
      <c r="AY732" s="17"/>
      <c r="AZ732" s="17">
        <v>0.13803827795611501</v>
      </c>
      <c r="BA732" s="17">
        <v>9.7961772696642899E-2</v>
      </c>
      <c r="BB732" s="17"/>
      <c r="BC732" s="17">
        <v>0.13303196053333699</v>
      </c>
      <c r="BD732" s="17">
        <v>9.5215041487486204E-2</v>
      </c>
      <c r="BE732" s="17"/>
      <c r="BF732" s="17">
        <v>6.4709388436201998E-2</v>
      </c>
      <c r="BG732" s="17">
        <v>0.14720023128926299</v>
      </c>
      <c r="BH732" s="17"/>
      <c r="BI732" s="17">
        <v>0.14102692868557601</v>
      </c>
      <c r="BJ732" s="17">
        <v>0.159286602618393</v>
      </c>
      <c r="BK732" s="17">
        <v>0.115384396375625</v>
      </c>
      <c r="BL732" s="17">
        <v>5.6374340937106297E-2</v>
      </c>
    </row>
    <row r="733" spans="2:64" x14ac:dyDescent="0.25">
      <c r="B733" t="s">
        <v>359</v>
      </c>
      <c r="C733" s="17">
        <v>9.7710806164326407E-3</v>
      </c>
      <c r="D733" s="17">
        <v>7.0892627739416996E-3</v>
      </c>
      <c r="E733" s="17">
        <v>0</v>
      </c>
      <c r="F733" s="17">
        <v>0</v>
      </c>
      <c r="G733" s="17">
        <v>0</v>
      </c>
      <c r="H733" s="17">
        <v>0</v>
      </c>
      <c r="I733" s="17">
        <v>2.6610084174417702E-2</v>
      </c>
      <c r="J733" s="17">
        <v>0</v>
      </c>
      <c r="K733" s="17">
        <v>0</v>
      </c>
      <c r="L733" s="17">
        <v>0</v>
      </c>
      <c r="M733" s="17">
        <v>0</v>
      </c>
      <c r="N733" s="17">
        <v>3.7808013923603299E-2</v>
      </c>
      <c r="O733" s="17">
        <v>0</v>
      </c>
      <c r="P733" s="17">
        <v>0</v>
      </c>
      <c r="Q733" s="17"/>
      <c r="R733" s="17">
        <v>2.11752271574242E-2</v>
      </c>
      <c r="S733" s="17">
        <v>0</v>
      </c>
      <c r="T733" s="17">
        <v>1.6112983841333198E-2</v>
      </c>
      <c r="U733" s="17">
        <v>8.2710331551378493E-3</v>
      </c>
      <c r="V733" s="17"/>
      <c r="W733" s="17">
        <v>0</v>
      </c>
      <c r="X733" s="17">
        <v>0</v>
      </c>
      <c r="Y733" s="17">
        <v>6.4676935290708101E-2</v>
      </c>
      <c r="Z733" s="17">
        <v>3.2479312181724798E-2</v>
      </c>
      <c r="AA733" s="17">
        <v>0</v>
      </c>
      <c r="AB733" s="17">
        <v>0</v>
      </c>
      <c r="AC733" s="17">
        <v>0</v>
      </c>
      <c r="AD733" s="17">
        <v>0</v>
      </c>
      <c r="AE733" s="17">
        <v>0</v>
      </c>
      <c r="AF733" s="17">
        <v>1.5827890043683901E-2</v>
      </c>
      <c r="AG733" s="17"/>
      <c r="AH733" s="17">
        <v>0</v>
      </c>
      <c r="AI733" s="17">
        <v>0</v>
      </c>
      <c r="AJ733" s="17">
        <v>0</v>
      </c>
      <c r="AK733" s="17">
        <v>1.6291820336508299E-2</v>
      </c>
      <c r="AL733" s="17">
        <v>1.3011494498081399E-2</v>
      </c>
      <c r="AM733" s="17">
        <v>8.5391955255983993E-3</v>
      </c>
      <c r="AN733" s="17">
        <v>1.7472668004427899E-2</v>
      </c>
      <c r="AO733" s="17"/>
      <c r="AP733" s="17">
        <v>8.2433813397235906E-3</v>
      </c>
      <c r="AQ733" s="17">
        <v>1.80653249101657E-2</v>
      </c>
      <c r="AR733" s="17"/>
      <c r="AS733" s="17">
        <v>2.0969555465236499E-2</v>
      </c>
      <c r="AT733" s="17">
        <v>1.0118409207500101E-2</v>
      </c>
      <c r="AU733" s="17">
        <v>0</v>
      </c>
      <c r="AV733" s="17"/>
      <c r="AW733" s="17">
        <v>3.217221387685E-2</v>
      </c>
      <c r="AX733" s="17">
        <v>3.5857254627201301E-3</v>
      </c>
      <c r="AY733" s="17"/>
      <c r="AZ733" s="17">
        <v>7.00815280695633E-3</v>
      </c>
      <c r="BA733" s="17">
        <v>1.11014408581526E-2</v>
      </c>
      <c r="BB733" s="17"/>
      <c r="BC733" s="17">
        <v>1.18677338119901E-2</v>
      </c>
      <c r="BD733" s="17">
        <v>8.2710331551378493E-3</v>
      </c>
      <c r="BE733" s="17"/>
      <c r="BF733" s="17">
        <v>1.0062570690523199E-2</v>
      </c>
      <c r="BG733" s="17">
        <v>9.5429838322607392E-3</v>
      </c>
      <c r="BH733" s="17"/>
      <c r="BI733" s="17">
        <v>4.25872685521664E-2</v>
      </c>
      <c r="BJ733" s="17">
        <v>1.9551204272899799E-2</v>
      </c>
      <c r="BK733" s="17">
        <v>5.7390556627626302E-3</v>
      </c>
      <c r="BL733" s="17">
        <v>0</v>
      </c>
    </row>
    <row r="734" spans="2:64" x14ac:dyDescent="0.25">
      <c r="B734" t="s">
        <v>109</v>
      </c>
      <c r="C734" s="17">
        <v>1.5768423602751599E-2</v>
      </c>
      <c r="D734" s="17">
        <v>5.9631697242621198E-3</v>
      </c>
      <c r="E734" s="17">
        <v>0.17817458054186799</v>
      </c>
      <c r="F734" s="17">
        <v>0</v>
      </c>
      <c r="G734" s="17">
        <v>0</v>
      </c>
      <c r="H734" s="17">
        <v>0</v>
      </c>
      <c r="I734" s="17">
        <v>0</v>
      </c>
      <c r="J734" s="17">
        <v>6.29332486389685E-2</v>
      </c>
      <c r="K734" s="17">
        <v>0</v>
      </c>
      <c r="L734" s="17">
        <v>0</v>
      </c>
      <c r="M734" s="17">
        <v>4.9448259102100101E-2</v>
      </c>
      <c r="N734" s="17">
        <v>0</v>
      </c>
      <c r="O734" s="17">
        <v>5.2231531299612E-2</v>
      </c>
      <c r="P734" s="17">
        <v>0</v>
      </c>
      <c r="Q734" s="17"/>
      <c r="R734" s="17">
        <v>1.85309074927925E-2</v>
      </c>
      <c r="S734" s="17">
        <v>2.3166175399329601E-2</v>
      </c>
      <c r="T734" s="17">
        <v>1.44277061925479E-2</v>
      </c>
      <c r="U734" s="17">
        <v>1.35214927003737E-2</v>
      </c>
      <c r="V734" s="17"/>
      <c r="W734" s="17">
        <v>0</v>
      </c>
      <c r="X734" s="17">
        <v>0</v>
      </c>
      <c r="Y734" s="17">
        <v>0</v>
      </c>
      <c r="Z734" s="17">
        <v>0</v>
      </c>
      <c r="AA734" s="17">
        <v>4.1632937313836799E-2</v>
      </c>
      <c r="AB734" s="17">
        <v>4.5345533862937201E-2</v>
      </c>
      <c r="AC734" s="17">
        <v>3.1521827779877699E-2</v>
      </c>
      <c r="AD734" s="17">
        <v>0</v>
      </c>
      <c r="AE734" s="17">
        <v>0</v>
      </c>
      <c r="AF734" s="17">
        <v>6.4748551509984601E-3</v>
      </c>
      <c r="AG734" s="17"/>
      <c r="AH734" s="17">
        <v>8.8664658905263705E-2</v>
      </c>
      <c r="AI734" s="17">
        <v>0</v>
      </c>
      <c r="AJ734" s="17">
        <v>3.0933422550242499E-2</v>
      </c>
      <c r="AK734" s="17">
        <v>1.42573306676042E-2</v>
      </c>
      <c r="AL734" s="17">
        <v>1.36608059550957E-2</v>
      </c>
      <c r="AM734" s="17">
        <v>7.6460701119811696E-3</v>
      </c>
      <c r="AN734" s="17">
        <v>0</v>
      </c>
      <c r="AO734" s="17"/>
      <c r="AP734" s="17">
        <v>1.1352059183164899E-2</v>
      </c>
      <c r="AQ734" s="17">
        <v>3.9745920970631197E-2</v>
      </c>
      <c r="AR734" s="17"/>
      <c r="AS734" s="17">
        <v>1.1957709059164901E-2</v>
      </c>
      <c r="AT734" s="17">
        <v>0</v>
      </c>
      <c r="AU734" s="17">
        <v>1.8229986777901899E-2</v>
      </c>
      <c r="AV734" s="17"/>
      <c r="AW734" s="17">
        <v>0</v>
      </c>
      <c r="AX734" s="17">
        <v>2.012236851542E-2</v>
      </c>
      <c r="AY734" s="17"/>
      <c r="AZ734" s="17">
        <v>1.0803776174760801E-2</v>
      </c>
      <c r="BA734" s="17">
        <v>1.8158920209178801E-2</v>
      </c>
      <c r="BB734" s="17"/>
      <c r="BC734" s="17">
        <v>1.8909014136201201E-2</v>
      </c>
      <c r="BD734" s="17">
        <v>1.35214927003737E-2</v>
      </c>
      <c r="BE734" s="17"/>
      <c r="BF734" s="17">
        <v>1.18713283719052E-2</v>
      </c>
      <c r="BG734" s="17">
        <v>1.8817978180351299E-2</v>
      </c>
      <c r="BH734" s="17"/>
      <c r="BI734" s="17">
        <v>5.32189251484659E-2</v>
      </c>
      <c r="BJ734" s="17">
        <v>2.3065553835897801E-2</v>
      </c>
      <c r="BK734" s="17">
        <v>1.5895719208978001E-2</v>
      </c>
      <c r="BL734" s="17">
        <v>0</v>
      </c>
    </row>
    <row r="735" spans="2:64" x14ac:dyDescent="0.25">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c r="AY735" s="17"/>
      <c r="AZ735" s="17"/>
      <c r="BA735" s="17"/>
      <c r="BB735" s="17"/>
      <c r="BC735" s="17"/>
      <c r="BD735" s="17"/>
      <c r="BE735" s="17"/>
      <c r="BF735" s="17"/>
      <c r="BG735" s="17"/>
      <c r="BH735" s="17"/>
      <c r="BI735" s="17"/>
      <c r="BJ735" s="17"/>
      <c r="BK735" s="17"/>
      <c r="BL735" s="17"/>
    </row>
    <row r="736" spans="2:64" x14ac:dyDescent="0.25">
      <c r="B736" s="6" t="s">
        <v>368</v>
      </c>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c r="AY736" s="17"/>
      <c r="AZ736" s="17"/>
      <c r="BA736" s="17"/>
      <c r="BB736" s="17"/>
      <c r="BC736" s="17"/>
      <c r="BD736" s="17"/>
      <c r="BE736" s="17"/>
      <c r="BF736" s="17"/>
      <c r="BG736" s="17"/>
      <c r="BH736" s="17"/>
      <c r="BI736" s="17"/>
      <c r="BJ736" s="17"/>
      <c r="BK736" s="17"/>
      <c r="BL736" s="17"/>
    </row>
    <row r="737" spans="2:64" x14ac:dyDescent="0.25">
      <c r="B737" s="24" t="s">
        <v>707</v>
      </c>
      <c r="C737" s="17" t="s">
        <v>361</v>
      </c>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c r="AN737" s="17"/>
      <c r="AO737" s="17"/>
      <c r="AP737" s="17"/>
      <c r="AQ737" s="17"/>
      <c r="AR737" s="17"/>
      <c r="AS737" s="17"/>
      <c r="AT737" s="17"/>
      <c r="AU737" s="17"/>
      <c r="AV737" s="17"/>
      <c r="AW737" s="17"/>
      <c r="AX737" s="17"/>
      <c r="AY737" s="17"/>
      <c r="AZ737" s="17"/>
      <c r="BA737" s="17"/>
      <c r="BB737" s="17"/>
      <c r="BC737" s="17"/>
      <c r="BD737" s="17"/>
      <c r="BE737" s="17"/>
      <c r="BF737" s="17"/>
      <c r="BG737" s="17"/>
      <c r="BH737" s="17"/>
      <c r="BI737" s="17"/>
      <c r="BJ737" s="17"/>
      <c r="BK737" s="17"/>
      <c r="BL737" s="17"/>
    </row>
    <row r="738" spans="2:64" x14ac:dyDescent="0.25">
      <c r="B738" t="s">
        <v>356</v>
      </c>
      <c r="C738" s="17">
        <v>0.421381674196183</v>
      </c>
      <c r="D738" s="17">
        <v>0.37333497769739798</v>
      </c>
      <c r="E738" s="17">
        <v>0.39418351315740202</v>
      </c>
      <c r="F738" s="17">
        <v>0.45881588158012598</v>
      </c>
      <c r="G738" s="17">
        <v>0.57204684050509502</v>
      </c>
      <c r="H738" s="17">
        <v>0.41508546989718897</v>
      </c>
      <c r="I738" s="17">
        <v>0.33976320105102298</v>
      </c>
      <c r="J738" s="17">
        <v>0.52082022167251796</v>
      </c>
      <c r="K738" s="17">
        <v>0.61919099985135295</v>
      </c>
      <c r="L738" s="17">
        <v>0.40257978353520502</v>
      </c>
      <c r="M738" s="17">
        <v>0.433540884985048</v>
      </c>
      <c r="N738" s="17">
        <v>0.424672846695966</v>
      </c>
      <c r="O738" s="17">
        <v>0.40838402182098998</v>
      </c>
      <c r="P738" s="17">
        <v>1</v>
      </c>
      <c r="Q738" s="17"/>
      <c r="R738" s="17">
        <v>0.446457666140328</v>
      </c>
      <c r="S738" s="17">
        <v>0.377553000125252</v>
      </c>
      <c r="T738" s="17">
        <v>0.48047717340307999</v>
      </c>
      <c r="U738" s="17">
        <v>0.407831581546092</v>
      </c>
      <c r="V738" s="17"/>
      <c r="W738" s="17">
        <v>0.39874977941523998</v>
      </c>
      <c r="X738" s="17">
        <v>0.50985078597262601</v>
      </c>
      <c r="Y738" s="17">
        <v>0.42229932247645302</v>
      </c>
      <c r="Z738" s="17">
        <v>0.40595181856926499</v>
      </c>
      <c r="AA738" s="17">
        <v>0.31715945351073299</v>
      </c>
      <c r="AB738" s="17">
        <v>0.52294056003226297</v>
      </c>
      <c r="AC738" s="17">
        <v>0.44750505947508301</v>
      </c>
      <c r="AD738" s="17">
        <v>0.508457551451439</v>
      </c>
      <c r="AE738" s="17">
        <v>0.38282965936771002</v>
      </c>
      <c r="AF738" s="17">
        <v>0.42137317245783101</v>
      </c>
      <c r="AG738" s="17"/>
      <c r="AH738" s="17">
        <v>0.45301432525233498</v>
      </c>
      <c r="AI738" s="17">
        <v>0.382248166139602</v>
      </c>
      <c r="AJ738" s="17">
        <v>0.48066894104911601</v>
      </c>
      <c r="AK738" s="17">
        <v>0.36031223559577302</v>
      </c>
      <c r="AL738" s="17">
        <v>0.39945148551736498</v>
      </c>
      <c r="AM738" s="17">
        <v>0.49916235899546502</v>
      </c>
      <c r="AN738" s="17">
        <v>0.47704578658622299</v>
      </c>
      <c r="AO738" s="17"/>
      <c r="AP738" s="17">
        <v>0.44835666148450998</v>
      </c>
      <c r="AQ738" s="17">
        <v>0.33068997642794801</v>
      </c>
      <c r="AR738" s="17"/>
      <c r="AS738" s="17">
        <v>0.40347231955065099</v>
      </c>
      <c r="AT738" s="17">
        <v>0.49521078893356102</v>
      </c>
      <c r="AU738" s="17">
        <v>0.44917533619982303</v>
      </c>
      <c r="AV738" s="17"/>
      <c r="AW738" s="17">
        <v>0.41435463914797599</v>
      </c>
      <c r="AX738" s="17">
        <v>0.42306988115845801</v>
      </c>
      <c r="AY738" s="17"/>
      <c r="AZ738" s="17">
        <v>0.49921730177898799</v>
      </c>
      <c r="BA738" s="17">
        <v>0.385932973931149</v>
      </c>
      <c r="BB738" s="17"/>
      <c r="BC738" s="17">
        <v>0.43828376615033199</v>
      </c>
      <c r="BD738" s="17">
        <v>0.407831581546092</v>
      </c>
      <c r="BE738" s="17"/>
      <c r="BF738" s="17">
        <v>0.54370948304375799</v>
      </c>
      <c r="BG738" s="17">
        <v>0.32964662274802697</v>
      </c>
      <c r="BH738" s="17"/>
      <c r="BI738" s="17">
        <v>0.25384243448349197</v>
      </c>
      <c r="BJ738" s="17">
        <v>0.35468602200615701</v>
      </c>
      <c r="BK738" s="17">
        <v>0.425490610509141</v>
      </c>
      <c r="BL738" s="17">
        <v>0.56173973160180601</v>
      </c>
    </row>
    <row r="739" spans="2:64" x14ac:dyDescent="0.25">
      <c r="B739" t="s">
        <v>357</v>
      </c>
      <c r="C739" s="17">
        <v>0.47964543419872002</v>
      </c>
      <c r="D739" s="17">
        <v>0.52115497541771905</v>
      </c>
      <c r="E739" s="17">
        <v>0.54444715211320305</v>
      </c>
      <c r="F739" s="17">
        <v>0.492803672997214</v>
      </c>
      <c r="G739" s="17">
        <v>0.35698828987372599</v>
      </c>
      <c r="H739" s="17">
        <v>0.45255017691899802</v>
      </c>
      <c r="I739" s="17">
        <v>0.55279396684696702</v>
      </c>
      <c r="J739" s="17">
        <v>0.37934111398096398</v>
      </c>
      <c r="K739" s="17">
        <v>0.33826187387762002</v>
      </c>
      <c r="L739" s="17">
        <v>0.44519828057392902</v>
      </c>
      <c r="M739" s="17">
        <v>0.45781208628104197</v>
      </c>
      <c r="N739" s="17">
        <v>0.486710576588122</v>
      </c>
      <c r="O739" s="17">
        <v>0.500544823306733</v>
      </c>
      <c r="P739" s="17">
        <v>0</v>
      </c>
      <c r="Q739" s="17"/>
      <c r="R739" s="17">
        <v>0.42816236623040999</v>
      </c>
      <c r="S739" s="17">
        <v>0.50137432179881403</v>
      </c>
      <c r="T739" s="17">
        <v>0.406209363066179</v>
      </c>
      <c r="U739" s="17">
        <v>0.50992131865776602</v>
      </c>
      <c r="V739" s="17"/>
      <c r="W739" s="17">
        <v>0.37861273940427498</v>
      </c>
      <c r="X739" s="17">
        <v>0.40123270006703499</v>
      </c>
      <c r="Y739" s="17">
        <v>0.53933749813105403</v>
      </c>
      <c r="Z739" s="17">
        <v>0.51992031091991497</v>
      </c>
      <c r="AA739" s="17">
        <v>0.59417875149143196</v>
      </c>
      <c r="AB739" s="17">
        <v>0.393977118971505</v>
      </c>
      <c r="AC739" s="17">
        <v>0.52844499024224201</v>
      </c>
      <c r="AD739" s="17">
        <v>0.46880184283533999</v>
      </c>
      <c r="AE739" s="17">
        <v>0.55644754324307399</v>
      </c>
      <c r="AF739" s="17">
        <v>0.46959894540116698</v>
      </c>
      <c r="AG739" s="17"/>
      <c r="AH739" s="17">
        <v>0.45777782286865498</v>
      </c>
      <c r="AI739" s="17">
        <v>0.56206704161566401</v>
      </c>
      <c r="AJ739" s="17">
        <v>0.424568663260387</v>
      </c>
      <c r="AK739" s="17">
        <v>0.52677640680104298</v>
      </c>
      <c r="AL739" s="17">
        <v>0.53637222793366601</v>
      </c>
      <c r="AM739" s="17">
        <v>0.42267255215774502</v>
      </c>
      <c r="AN739" s="17">
        <v>0.44098868872663999</v>
      </c>
      <c r="AO739" s="17"/>
      <c r="AP739" s="17">
        <v>0.488255535654817</v>
      </c>
      <c r="AQ739" s="17">
        <v>0.45069770159503802</v>
      </c>
      <c r="AR739" s="17"/>
      <c r="AS739" s="17">
        <v>0.51667313066076903</v>
      </c>
      <c r="AT739" s="17">
        <v>0.45555582947782702</v>
      </c>
      <c r="AU739" s="17">
        <v>0.49323582346556899</v>
      </c>
      <c r="AV739" s="17"/>
      <c r="AW739" s="17">
        <v>0.502346426739253</v>
      </c>
      <c r="AX739" s="17">
        <v>0.474191644172829</v>
      </c>
      <c r="AY739" s="17"/>
      <c r="AZ739" s="17">
        <v>0.40147050501903803</v>
      </c>
      <c r="BA739" s="17">
        <v>0.515248662678925</v>
      </c>
      <c r="BB739" s="17"/>
      <c r="BC739" s="17">
        <v>0.44187995197402202</v>
      </c>
      <c r="BD739" s="17">
        <v>0.50992131865776602</v>
      </c>
      <c r="BE739" s="17"/>
      <c r="BF739" s="17">
        <v>0.409124712982116</v>
      </c>
      <c r="BG739" s="17">
        <v>0.53252974603191106</v>
      </c>
      <c r="BH739" s="17"/>
      <c r="BI739" s="17">
        <v>0.45064133581203403</v>
      </c>
      <c r="BJ739" s="17">
        <v>0.50772685254285399</v>
      </c>
      <c r="BK739" s="17">
        <v>0.51474489664463596</v>
      </c>
      <c r="BL739" s="17">
        <v>0.40918762286436</v>
      </c>
    </row>
    <row r="740" spans="2:64" x14ac:dyDescent="0.25">
      <c r="B740" t="s">
        <v>358</v>
      </c>
      <c r="C740" s="17">
        <v>8.0413059450264404E-2</v>
      </c>
      <c r="D740" s="17">
        <v>9.2153582401915707E-2</v>
      </c>
      <c r="E740" s="17">
        <v>0</v>
      </c>
      <c r="F740" s="17">
        <v>4.8380445422659298E-2</v>
      </c>
      <c r="G740" s="17">
        <v>7.0964869621178803E-2</v>
      </c>
      <c r="H740" s="17">
        <v>9.9558529092336395E-2</v>
      </c>
      <c r="I740" s="17">
        <v>0.10744283210201</v>
      </c>
      <c r="J740" s="17">
        <v>9.98386643465181E-2</v>
      </c>
      <c r="K740" s="17">
        <v>0</v>
      </c>
      <c r="L740" s="17">
        <v>0.120453549929191</v>
      </c>
      <c r="M740" s="17">
        <v>8.0632112442454704E-2</v>
      </c>
      <c r="N740" s="17">
        <v>7.5921625589640496E-2</v>
      </c>
      <c r="O740" s="17">
        <v>5.8955413271491702E-2</v>
      </c>
      <c r="P740" s="17">
        <v>0</v>
      </c>
      <c r="Q740" s="17"/>
      <c r="R740" s="17">
        <v>9.7515182907692094E-2</v>
      </c>
      <c r="S740" s="17">
        <v>9.8598603371412796E-2</v>
      </c>
      <c r="T740" s="17">
        <v>6.5533868453399105E-2</v>
      </c>
      <c r="U740" s="17">
        <v>7.5538785251612103E-2</v>
      </c>
      <c r="V740" s="17"/>
      <c r="W740" s="17">
        <v>0.15036678916238899</v>
      </c>
      <c r="X740" s="17">
        <v>5.3487295741756202E-2</v>
      </c>
      <c r="Y740" s="17">
        <v>3.8363179392492598E-2</v>
      </c>
      <c r="Z740" s="17">
        <v>7.4127870510819205E-2</v>
      </c>
      <c r="AA740" s="17">
        <v>6.5660934248841105E-2</v>
      </c>
      <c r="AB740" s="17">
        <v>8.3082320996231696E-2</v>
      </c>
      <c r="AC740" s="17">
        <v>2.4049950282674801E-2</v>
      </c>
      <c r="AD740" s="17">
        <v>2.2740605713220199E-2</v>
      </c>
      <c r="AE740" s="17">
        <v>4.51915849695377E-2</v>
      </c>
      <c r="AF740" s="17">
        <v>8.9948352470713103E-2</v>
      </c>
      <c r="AG740" s="17"/>
      <c r="AH740" s="17">
        <v>5.10613606709968E-2</v>
      </c>
      <c r="AI740" s="17">
        <v>5.5684792244734098E-2</v>
      </c>
      <c r="AJ740" s="17">
        <v>9.4762395690497006E-2</v>
      </c>
      <c r="AK740" s="17">
        <v>8.2217482381690798E-2</v>
      </c>
      <c r="AL740" s="17">
        <v>5.4647941317150797E-2</v>
      </c>
      <c r="AM740" s="17">
        <v>7.0385388293236997E-2</v>
      </c>
      <c r="AN740" s="17">
        <v>8.1965524687137303E-2</v>
      </c>
      <c r="AO740" s="17"/>
      <c r="AP740" s="17">
        <v>5.4277307026560903E-2</v>
      </c>
      <c r="AQ740" s="17">
        <v>0.16828319389817201</v>
      </c>
      <c r="AR740" s="17"/>
      <c r="AS740" s="17">
        <v>6.3668904053276798E-2</v>
      </c>
      <c r="AT740" s="17">
        <v>4.9233381588611701E-2</v>
      </c>
      <c r="AU740" s="17">
        <v>4.7399944897318101E-2</v>
      </c>
      <c r="AV740" s="17"/>
      <c r="AW740" s="17">
        <v>7.4763312878016699E-2</v>
      </c>
      <c r="AX740" s="17">
        <v>8.1770380344913102E-2</v>
      </c>
      <c r="AY740" s="17"/>
      <c r="AZ740" s="17">
        <v>6.6882646100661095E-2</v>
      </c>
      <c r="BA740" s="17">
        <v>8.6575219147401003E-2</v>
      </c>
      <c r="BB740" s="17"/>
      <c r="BC740" s="17">
        <v>8.6493123464794E-2</v>
      </c>
      <c r="BD740" s="17">
        <v>7.5538785251612103E-2</v>
      </c>
      <c r="BE740" s="17"/>
      <c r="BF740" s="17">
        <v>3.4315805538671203E-2</v>
      </c>
      <c r="BG740" s="17">
        <v>0.11498192812400899</v>
      </c>
      <c r="BH740" s="17"/>
      <c r="BI740" s="17">
        <v>0.21463876167131901</v>
      </c>
      <c r="BJ740" s="17">
        <v>9.8622038715314803E-2</v>
      </c>
      <c r="BK740" s="17">
        <v>5.9764492846222601E-2</v>
      </c>
      <c r="BL740" s="17">
        <v>2.90726455338342E-2</v>
      </c>
    </row>
    <row r="741" spans="2:64" x14ac:dyDescent="0.25">
      <c r="B741" t="s">
        <v>359</v>
      </c>
      <c r="C741" s="17">
        <v>7.91211522662995E-3</v>
      </c>
      <c r="D741" s="17">
        <v>7.2557781594425001E-3</v>
      </c>
      <c r="E741" s="17">
        <v>0</v>
      </c>
      <c r="F741" s="17">
        <v>0</v>
      </c>
      <c r="G741" s="17">
        <v>0</v>
      </c>
      <c r="H741" s="17">
        <v>3.2805824091476699E-2</v>
      </c>
      <c r="I741" s="17">
        <v>0</v>
      </c>
      <c r="J741" s="17">
        <v>0</v>
      </c>
      <c r="K741" s="17">
        <v>0</v>
      </c>
      <c r="L741" s="17">
        <v>3.1768385961674597E-2</v>
      </c>
      <c r="M741" s="17">
        <v>0</v>
      </c>
      <c r="N741" s="17">
        <v>1.2694951126271101E-2</v>
      </c>
      <c r="O741" s="17">
        <v>0</v>
      </c>
      <c r="P741" s="17">
        <v>0</v>
      </c>
      <c r="Q741" s="17"/>
      <c r="R741" s="17">
        <v>1.3375675551587401E-2</v>
      </c>
      <c r="S741" s="17">
        <v>0</v>
      </c>
      <c r="T741" s="17">
        <v>3.6879426318633397E-2</v>
      </c>
      <c r="U741" s="17">
        <v>0</v>
      </c>
      <c r="V741" s="17"/>
      <c r="W741" s="17">
        <v>1.1127188214115799E-2</v>
      </c>
      <c r="X741" s="17">
        <v>3.5429218218582699E-2</v>
      </c>
      <c r="Y741" s="17">
        <v>0</v>
      </c>
      <c r="Z741" s="17">
        <v>0</v>
      </c>
      <c r="AA741" s="17">
        <v>2.3000860748994299E-2</v>
      </c>
      <c r="AB741" s="17">
        <v>0</v>
      </c>
      <c r="AC741" s="17">
        <v>0</v>
      </c>
      <c r="AD741" s="17">
        <v>0</v>
      </c>
      <c r="AE741" s="17">
        <v>1.5531212419678701E-2</v>
      </c>
      <c r="AF741" s="17">
        <v>5.8671481299115303E-3</v>
      </c>
      <c r="AG741" s="17"/>
      <c r="AH741" s="17">
        <v>0</v>
      </c>
      <c r="AI741" s="17">
        <v>0</v>
      </c>
      <c r="AJ741" s="17">
        <v>0</v>
      </c>
      <c r="AK741" s="17">
        <v>2.2358986861553399E-2</v>
      </c>
      <c r="AL741" s="17">
        <v>0</v>
      </c>
      <c r="AM741" s="17">
        <v>7.7797005535532697E-3</v>
      </c>
      <c r="AN741" s="17">
        <v>0</v>
      </c>
      <c r="AO741" s="17"/>
      <c r="AP741" s="17">
        <v>4.2796696604116896E-3</v>
      </c>
      <c r="AQ741" s="17">
        <v>2.0124638329229599E-2</v>
      </c>
      <c r="AR741" s="17"/>
      <c r="AS741" s="17">
        <v>7.39940005224261E-3</v>
      </c>
      <c r="AT741" s="17">
        <v>0</v>
      </c>
      <c r="AU741" s="17">
        <v>4.9225326957474703E-3</v>
      </c>
      <c r="AV741" s="17"/>
      <c r="AW741" s="17">
        <v>8.5356212347539196E-3</v>
      </c>
      <c r="AX741" s="17">
        <v>7.7623212983637096E-3</v>
      </c>
      <c r="AY741" s="17"/>
      <c r="AZ741" s="17">
        <v>4.0270206952193396E-3</v>
      </c>
      <c r="BA741" s="17">
        <v>9.6815048470679996E-3</v>
      </c>
      <c r="BB741" s="17"/>
      <c r="BC741" s="17">
        <v>1.7781516312343499E-2</v>
      </c>
      <c r="BD741" s="17">
        <v>0</v>
      </c>
      <c r="BE741" s="17"/>
      <c r="BF741" s="17">
        <v>8.7429236763376106E-3</v>
      </c>
      <c r="BG741" s="17">
        <v>7.2890822744705597E-3</v>
      </c>
      <c r="BH741" s="17"/>
      <c r="BI741" s="17">
        <v>1.2092584620444701E-2</v>
      </c>
      <c r="BJ741" s="17">
        <v>2.5582186164152101E-2</v>
      </c>
      <c r="BK741" s="17">
        <v>0</v>
      </c>
      <c r="BL741" s="17">
        <v>0</v>
      </c>
    </row>
    <row r="742" spans="2:64" x14ac:dyDescent="0.25">
      <c r="B742" t="s">
        <v>109</v>
      </c>
      <c r="C742" s="17">
        <v>1.06477169282032E-2</v>
      </c>
      <c r="D742" s="17">
        <v>6.1006863235250602E-3</v>
      </c>
      <c r="E742" s="17">
        <v>6.1369334729394501E-2</v>
      </c>
      <c r="F742" s="17">
        <v>0</v>
      </c>
      <c r="G742" s="17">
        <v>0</v>
      </c>
      <c r="H742" s="17">
        <v>0</v>
      </c>
      <c r="I742" s="17">
        <v>0</v>
      </c>
      <c r="J742" s="17">
        <v>0</v>
      </c>
      <c r="K742" s="17">
        <v>4.25471262710274E-2</v>
      </c>
      <c r="L742" s="17">
        <v>0</v>
      </c>
      <c r="M742" s="17">
        <v>2.8014916291454799E-2</v>
      </c>
      <c r="N742" s="17">
        <v>0</v>
      </c>
      <c r="O742" s="17">
        <v>3.2115741600785799E-2</v>
      </c>
      <c r="P742" s="17">
        <v>0</v>
      </c>
      <c r="Q742" s="17"/>
      <c r="R742" s="17">
        <v>1.4489109169981799E-2</v>
      </c>
      <c r="S742" s="17">
        <v>2.24740747045209E-2</v>
      </c>
      <c r="T742" s="17">
        <v>1.0900168758708501E-2</v>
      </c>
      <c r="U742" s="17">
        <v>6.7083145445296704E-3</v>
      </c>
      <c r="V742" s="17"/>
      <c r="W742" s="17">
        <v>6.11435038039808E-2</v>
      </c>
      <c r="X742" s="17">
        <v>0</v>
      </c>
      <c r="Y742" s="17">
        <v>0</v>
      </c>
      <c r="Z742" s="17">
        <v>0</v>
      </c>
      <c r="AA742" s="17">
        <v>0</v>
      </c>
      <c r="AB742" s="17">
        <v>0</v>
      </c>
      <c r="AC742" s="17">
        <v>0</v>
      </c>
      <c r="AD742" s="17">
        <v>0</v>
      </c>
      <c r="AE742" s="17">
        <v>0</v>
      </c>
      <c r="AF742" s="17">
        <v>1.3212381540377001E-2</v>
      </c>
      <c r="AG742" s="17"/>
      <c r="AH742" s="17">
        <v>3.8146491208012903E-2</v>
      </c>
      <c r="AI742" s="17">
        <v>0</v>
      </c>
      <c r="AJ742" s="17">
        <v>0</v>
      </c>
      <c r="AK742" s="17">
        <v>8.3348883599400608E-3</v>
      </c>
      <c r="AL742" s="17">
        <v>9.5283452318185996E-3</v>
      </c>
      <c r="AM742" s="17">
        <v>0</v>
      </c>
      <c r="AN742" s="17">
        <v>0</v>
      </c>
      <c r="AO742" s="17"/>
      <c r="AP742" s="17">
        <v>4.8308261737000603E-3</v>
      </c>
      <c r="AQ742" s="17">
        <v>3.0204489749613098E-2</v>
      </c>
      <c r="AR742" s="17"/>
      <c r="AS742" s="17">
        <v>8.7862456830605506E-3</v>
      </c>
      <c r="AT742" s="17">
        <v>0</v>
      </c>
      <c r="AU742" s="17">
        <v>5.2663627415422496E-3</v>
      </c>
      <c r="AV742" s="17"/>
      <c r="AW742" s="17">
        <v>0</v>
      </c>
      <c r="AX742" s="17">
        <v>1.32057730254355E-2</v>
      </c>
      <c r="AY742" s="17"/>
      <c r="AZ742" s="17">
        <v>2.84025264060935E-2</v>
      </c>
      <c r="BA742" s="17">
        <v>2.5616393954570999E-3</v>
      </c>
      <c r="BB742" s="17"/>
      <c r="BC742" s="17">
        <v>1.55616420985082E-2</v>
      </c>
      <c r="BD742" s="17">
        <v>6.7083145445296704E-3</v>
      </c>
      <c r="BE742" s="17"/>
      <c r="BF742" s="17">
        <v>4.1070747591175401E-3</v>
      </c>
      <c r="BG742" s="17">
        <v>1.5552620821582701E-2</v>
      </c>
      <c r="BH742" s="17"/>
      <c r="BI742" s="17">
        <v>6.8784883412709899E-2</v>
      </c>
      <c r="BJ742" s="17">
        <v>1.33829005715226E-2</v>
      </c>
      <c r="BK742" s="17">
        <v>0</v>
      </c>
      <c r="BL742" s="17">
        <v>0</v>
      </c>
    </row>
    <row r="743" spans="2:64" x14ac:dyDescent="0.25">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c r="AN743" s="17"/>
      <c r="AO743" s="17"/>
      <c r="AP743" s="17"/>
      <c r="AQ743" s="17"/>
      <c r="AR743" s="17"/>
      <c r="AS743" s="17"/>
      <c r="AT743" s="17"/>
      <c r="AU743" s="17"/>
      <c r="AV743" s="17"/>
      <c r="AW743" s="17"/>
      <c r="AX743" s="17"/>
      <c r="AY743" s="17"/>
      <c r="AZ743" s="17"/>
      <c r="BA743" s="17"/>
      <c r="BB743" s="17"/>
      <c r="BC743" s="17"/>
      <c r="BD743" s="17"/>
      <c r="BE743" s="17"/>
      <c r="BF743" s="17"/>
      <c r="BG743" s="17"/>
      <c r="BH743" s="17"/>
      <c r="BI743" s="17"/>
      <c r="BJ743" s="17"/>
      <c r="BK743" s="17"/>
      <c r="BL743" s="17"/>
    </row>
    <row r="744" spans="2:64" x14ac:dyDescent="0.25">
      <c r="B744" s="6" t="s">
        <v>369</v>
      </c>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c r="AN744" s="17"/>
      <c r="AO744" s="17"/>
      <c r="AP744" s="17"/>
      <c r="AQ744" s="17"/>
      <c r="AR744" s="17"/>
      <c r="AS744" s="17"/>
      <c r="AT744" s="17"/>
      <c r="AU744" s="17"/>
      <c r="AV744" s="17"/>
      <c r="AW744" s="17"/>
      <c r="AX744" s="17"/>
      <c r="AY744" s="17"/>
      <c r="AZ744" s="17"/>
      <c r="BA744" s="17"/>
      <c r="BB744" s="17"/>
      <c r="BC744" s="17"/>
      <c r="BD744" s="17"/>
      <c r="BE744" s="17"/>
      <c r="BF744" s="17"/>
      <c r="BG744" s="17"/>
      <c r="BH744" s="17"/>
      <c r="BI744" s="17"/>
      <c r="BJ744" s="17"/>
      <c r="BK744" s="17"/>
      <c r="BL744" s="17"/>
    </row>
    <row r="745" spans="2:64" x14ac:dyDescent="0.25">
      <c r="B745" s="24" t="s">
        <v>708</v>
      </c>
      <c r="C745" s="17" t="s">
        <v>361</v>
      </c>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c r="AX745" s="17"/>
      <c r="AY745" s="17"/>
      <c r="AZ745" s="17"/>
      <c r="BA745" s="17"/>
      <c r="BB745" s="17"/>
      <c r="BC745" s="17"/>
      <c r="BD745" s="17"/>
      <c r="BE745" s="17"/>
      <c r="BF745" s="17"/>
      <c r="BG745" s="17"/>
      <c r="BH745" s="17"/>
      <c r="BI745" s="17"/>
      <c r="BJ745" s="17"/>
      <c r="BK745" s="17"/>
      <c r="BL745" s="17"/>
    </row>
    <row r="746" spans="2:64" x14ac:dyDescent="0.25">
      <c r="B746" t="s">
        <v>356</v>
      </c>
      <c r="C746" s="17">
        <v>0.432559576275934</v>
      </c>
      <c r="D746" s="17">
        <v>0.38033796656291202</v>
      </c>
      <c r="E746" s="17">
        <v>0.61029939666366995</v>
      </c>
      <c r="F746" s="17">
        <v>0.44135193817576102</v>
      </c>
      <c r="G746" s="17">
        <v>0.50327336742709605</v>
      </c>
      <c r="H746" s="17">
        <v>0.45973818066452499</v>
      </c>
      <c r="I746" s="17">
        <v>0.44479388211523202</v>
      </c>
      <c r="J746" s="17">
        <v>0.35040326899899699</v>
      </c>
      <c r="K746" s="17">
        <v>0.64968599337703703</v>
      </c>
      <c r="L746" s="17">
        <v>0.330163779686513</v>
      </c>
      <c r="M746" s="17">
        <v>0.57049053630692603</v>
      </c>
      <c r="N746" s="17">
        <v>0.40625535277371499</v>
      </c>
      <c r="O746" s="17">
        <v>0.43778433980256198</v>
      </c>
      <c r="P746" s="17">
        <v>0</v>
      </c>
      <c r="Q746" s="17"/>
      <c r="R746" s="17">
        <v>0.41043595190978899</v>
      </c>
      <c r="S746" s="17">
        <v>0.37330777681247201</v>
      </c>
      <c r="T746" s="17">
        <v>0.45238095558165198</v>
      </c>
      <c r="U746" s="17">
        <v>0.44469239013006301</v>
      </c>
      <c r="V746" s="17"/>
      <c r="W746" s="17">
        <v>0.459961432264204</v>
      </c>
      <c r="X746" s="17">
        <v>0.420537956132504</v>
      </c>
      <c r="Y746" s="17">
        <v>0.42376574202625999</v>
      </c>
      <c r="Z746" s="17">
        <v>0.30590925364226901</v>
      </c>
      <c r="AA746" s="17">
        <v>0.24222531279064599</v>
      </c>
      <c r="AB746" s="17">
        <v>0.363727213176883</v>
      </c>
      <c r="AC746" s="17">
        <v>0.57068656831909503</v>
      </c>
      <c r="AD746" s="17">
        <v>0.449401118408436</v>
      </c>
      <c r="AE746" s="17">
        <v>0.42265546325616599</v>
      </c>
      <c r="AF746" s="17">
        <v>0.51268366484208705</v>
      </c>
      <c r="AG746" s="17"/>
      <c r="AH746" s="17">
        <v>0.61930274602942503</v>
      </c>
      <c r="AI746" s="17">
        <v>0.49431941811859798</v>
      </c>
      <c r="AJ746" s="17">
        <v>0.38850035221856699</v>
      </c>
      <c r="AK746" s="17">
        <v>0.38257315093174599</v>
      </c>
      <c r="AL746" s="17">
        <v>0.436565041211111</v>
      </c>
      <c r="AM746" s="17">
        <v>0.42622533703038501</v>
      </c>
      <c r="AN746" s="17">
        <v>0.48441391949331403</v>
      </c>
      <c r="AO746" s="17"/>
      <c r="AP746" s="17">
        <v>0.45820503228694098</v>
      </c>
      <c r="AQ746" s="17">
        <v>0.28756845388563101</v>
      </c>
      <c r="AR746" s="17"/>
      <c r="AS746" s="17">
        <v>0.41280938769643499</v>
      </c>
      <c r="AT746" s="17">
        <v>0.55404519921430795</v>
      </c>
      <c r="AU746" s="17">
        <v>0.42367423638977603</v>
      </c>
      <c r="AV746" s="17"/>
      <c r="AW746" s="17">
        <v>0.49494805186979501</v>
      </c>
      <c r="AX746" s="17">
        <v>0.41374447627473798</v>
      </c>
      <c r="AY746" s="17"/>
      <c r="AZ746" s="17">
        <v>0.49505478587179602</v>
      </c>
      <c r="BA746" s="17">
        <v>0.40640616487327003</v>
      </c>
      <c r="BB746" s="17"/>
      <c r="BC746" s="17">
        <v>0.41276907354041498</v>
      </c>
      <c r="BD746" s="17">
        <v>0.44469239013006301</v>
      </c>
      <c r="BE746" s="17"/>
      <c r="BF746" s="17">
        <v>0.51870894276695001</v>
      </c>
      <c r="BG746" s="17">
        <v>0.35795757885482499</v>
      </c>
      <c r="BH746" s="17"/>
      <c r="BI746" s="17">
        <v>0.24006614295918299</v>
      </c>
      <c r="BJ746" s="17">
        <v>0.38530934698342101</v>
      </c>
      <c r="BK746" s="17">
        <v>0.38162116849850902</v>
      </c>
      <c r="BL746" s="17">
        <v>0.59710180297716098</v>
      </c>
    </row>
    <row r="747" spans="2:64" x14ac:dyDescent="0.25">
      <c r="B747" t="s">
        <v>357</v>
      </c>
      <c r="C747" s="17">
        <v>0.46855946882171901</v>
      </c>
      <c r="D747" s="17">
        <v>0.52783827047981102</v>
      </c>
      <c r="E747" s="17">
        <v>0.29227545250224801</v>
      </c>
      <c r="F747" s="17">
        <v>0.43081908572454097</v>
      </c>
      <c r="G747" s="17">
        <v>0.43147495406562603</v>
      </c>
      <c r="H747" s="17">
        <v>0.41024178832754199</v>
      </c>
      <c r="I747" s="17">
        <v>0.49954814305355599</v>
      </c>
      <c r="J747" s="17">
        <v>0.57362809581865404</v>
      </c>
      <c r="K747" s="17">
        <v>0.29441615860468701</v>
      </c>
      <c r="L747" s="17">
        <v>0.50112657356920298</v>
      </c>
      <c r="M747" s="17">
        <v>0.379793264255195</v>
      </c>
      <c r="N747" s="17">
        <v>0.463892762284422</v>
      </c>
      <c r="O747" s="17">
        <v>0.43702082304085699</v>
      </c>
      <c r="P747" s="17">
        <v>1</v>
      </c>
      <c r="Q747" s="17"/>
      <c r="R747" s="17">
        <v>0.51142739451677299</v>
      </c>
      <c r="S747" s="17">
        <v>0.43485264679021501</v>
      </c>
      <c r="T747" s="17">
        <v>0.50958884273734695</v>
      </c>
      <c r="U747" s="17">
        <v>0.45967162879329798</v>
      </c>
      <c r="V747" s="17"/>
      <c r="W747" s="17">
        <v>0.33523980755080401</v>
      </c>
      <c r="X747" s="17">
        <v>0.579462043867496</v>
      </c>
      <c r="Y747" s="17">
        <v>0.41751672359580499</v>
      </c>
      <c r="Z747" s="17">
        <v>0.53946475499887103</v>
      </c>
      <c r="AA747" s="17">
        <v>0.67649442295311102</v>
      </c>
      <c r="AB747" s="17">
        <v>0.58482100163682604</v>
      </c>
      <c r="AC747" s="17">
        <v>0.29104660136843302</v>
      </c>
      <c r="AD747" s="17">
        <v>0.50560541080254495</v>
      </c>
      <c r="AE747" s="17">
        <v>0.49374174284994299</v>
      </c>
      <c r="AF747" s="17">
        <v>0.43480378855721302</v>
      </c>
      <c r="AG747" s="17"/>
      <c r="AH747" s="17">
        <v>0.259132743494636</v>
      </c>
      <c r="AI747" s="17">
        <v>0.32377000491477498</v>
      </c>
      <c r="AJ747" s="17">
        <v>0.48351874905321601</v>
      </c>
      <c r="AK747" s="17">
        <v>0.50265327749771505</v>
      </c>
      <c r="AL747" s="17">
        <v>0.49522809874530099</v>
      </c>
      <c r="AM747" s="17">
        <v>0.50012534656040797</v>
      </c>
      <c r="AN747" s="17">
        <v>0.45474558472371501</v>
      </c>
      <c r="AO747" s="17"/>
      <c r="AP747" s="17">
        <v>0.46129314437428698</v>
      </c>
      <c r="AQ747" s="17">
        <v>0.50964091954082702</v>
      </c>
      <c r="AR747" s="17"/>
      <c r="AS747" s="17">
        <v>0.46647582242170299</v>
      </c>
      <c r="AT747" s="17">
        <v>0.41867454323678299</v>
      </c>
      <c r="AU747" s="17">
        <v>0.49586167249250102</v>
      </c>
      <c r="AV747" s="17"/>
      <c r="AW747" s="17">
        <v>0.43942631075596</v>
      </c>
      <c r="AX747" s="17">
        <v>0.47734543894104398</v>
      </c>
      <c r="AY747" s="17"/>
      <c r="AZ747" s="17">
        <v>0.38198125261766303</v>
      </c>
      <c r="BA747" s="17">
        <v>0.50479129717362203</v>
      </c>
      <c r="BB747" s="17"/>
      <c r="BC747" s="17">
        <v>0.48305691554018698</v>
      </c>
      <c r="BD747" s="17">
        <v>0.45967162879329798</v>
      </c>
      <c r="BE747" s="17"/>
      <c r="BF747" s="17">
        <v>0.42591950308835502</v>
      </c>
      <c r="BG747" s="17">
        <v>0.50548401909114304</v>
      </c>
      <c r="BH747" s="17"/>
      <c r="BI747" s="17">
        <v>0.43322153005597502</v>
      </c>
      <c r="BJ747" s="17">
        <v>0.45752006275541002</v>
      </c>
      <c r="BK747" s="17">
        <v>0.52636558277234402</v>
      </c>
      <c r="BL747" s="17">
        <v>0.395731003374032</v>
      </c>
    </row>
    <row r="748" spans="2:64" x14ac:dyDescent="0.25">
      <c r="B748" t="s">
        <v>358</v>
      </c>
      <c r="C748" s="17">
        <v>7.3910325567219395E-2</v>
      </c>
      <c r="D748" s="17">
        <v>8.2110576452650103E-2</v>
      </c>
      <c r="E748" s="17">
        <v>0</v>
      </c>
      <c r="F748" s="17">
        <v>6.9441931591316994E-2</v>
      </c>
      <c r="G748" s="17">
        <v>6.5251678507277797E-2</v>
      </c>
      <c r="H748" s="17">
        <v>0.130020031007932</v>
      </c>
      <c r="I748" s="17">
        <v>3.2688566161815903E-2</v>
      </c>
      <c r="J748" s="17">
        <v>7.5968635182348906E-2</v>
      </c>
      <c r="K748" s="17">
        <v>5.5897848018275603E-2</v>
      </c>
      <c r="L748" s="17">
        <v>0.13389737739482799</v>
      </c>
      <c r="M748" s="17">
        <v>4.9716199437878597E-2</v>
      </c>
      <c r="N748" s="17">
        <v>8.0759826501752494E-2</v>
      </c>
      <c r="O748" s="17">
        <v>5.0077934862632199E-2</v>
      </c>
      <c r="P748" s="17">
        <v>0</v>
      </c>
      <c r="Q748" s="17"/>
      <c r="R748" s="17">
        <v>7.8136653573437895E-2</v>
      </c>
      <c r="S748" s="17">
        <v>0.124984940714959</v>
      </c>
      <c r="T748" s="17">
        <v>3.8030201681001102E-2</v>
      </c>
      <c r="U748" s="17">
        <v>7.0172279343999597E-2</v>
      </c>
      <c r="V748" s="17"/>
      <c r="W748" s="17">
        <v>0.12400213132751201</v>
      </c>
      <c r="X748" s="17">
        <v>0</v>
      </c>
      <c r="Y748" s="17">
        <v>0.11008212848697101</v>
      </c>
      <c r="Z748" s="17">
        <v>0.127530042957574</v>
      </c>
      <c r="AA748" s="17">
        <v>8.1280264256243406E-2</v>
      </c>
      <c r="AB748" s="17">
        <v>0</v>
      </c>
      <c r="AC748" s="17">
        <v>0.138266830312473</v>
      </c>
      <c r="AD748" s="17">
        <v>4.4993470789018997E-2</v>
      </c>
      <c r="AE748" s="17">
        <v>8.3602793893890207E-2</v>
      </c>
      <c r="AF748" s="17">
        <v>4.5418200323708802E-2</v>
      </c>
      <c r="AG748" s="17"/>
      <c r="AH748" s="17">
        <v>0.121564510475939</v>
      </c>
      <c r="AI748" s="17">
        <v>0.13788716229551901</v>
      </c>
      <c r="AJ748" s="17">
        <v>0.105005949353614</v>
      </c>
      <c r="AK748" s="17">
        <v>5.0198278869187499E-2</v>
      </c>
      <c r="AL748" s="17">
        <v>4.6864151313252299E-2</v>
      </c>
      <c r="AM748" s="17">
        <v>7.3649316409207299E-2</v>
      </c>
      <c r="AN748" s="17">
        <v>6.0840495782971203E-2</v>
      </c>
      <c r="AO748" s="17"/>
      <c r="AP748" s="17">
        <v>6.83693298028199E-2</v>
      </c>
      <c r="AQ748" s="17">
        <v>0.10523732535600799</v>
      </c>
      <c r="AR748" s="17"/>
      <c r="AS748" s="17">
        <v>0.100120926438203</v>
      </c>
      <c r="AT748" s="17">
        <v>2.7280257548908299E-2</v>
      </c>
      <c r="AU748" s="17">
        <v>6.6122684889711E-2</v>
      </c>
      <c r="AV748" s="17"/>
      <c r="AW748" s="17">
        <v>6.5625637374244705E-2</v>
      </c>
      <c r="AX748" s="17">
        <v>7.6408819645585394E-2</v>
      </c>
      <c r="AY748" s="17"/>
      <c r="AZ748" s="17">
        <v>8.7408283411665205E-2</v>
      </c>
      <c r="BA748" s="17">
        <v>6.8261610299529707E-2</v>
      </c>
      <c r="BB748" s="17"/>
      <c r="BC748" s="17">
        <v>8.0007659202726802E-2</v>
      </c>
      <c r="BD748" s="17">
        <v>7.0172279343999597E-2</v>
      </c>
      <c r="BE748" s="17"/>
      <c r="BF748" s="17">
        <v>5.0328866843077698E-2</v>
      </c>
      <c r="BG748" s="17">
        <v>9.4330950750898104E-2</v>
      </c>
      <c r="BH748" s="17"/>
      <c r="BI748" s="17">
        <v>0.114966843280512</v>
      </c>
      <c r="BJ748" s="17">
        <v>0.124656936458411</v>
      </c>
      <c r="BK748" s="17">
        <v>8.0413345423025903E-2</v>
      </c>
      <c r="BL748" s="17">
        <v>7.1671936488079098E-3</v>
      </c>
    </row>
    <row r="749" spans="2:64" x14ac:dyDescent="0.25">
      <c r="B749" t="s">
        <v>359</v>
      </c>
      <c r="C749" s="17">
        <v>6.3443150250488897E-3</v>
      </c>
      <c r="D749" s="17">
        <v>0</v>
      </c>
      <c r="E749" s="17">
        <v>0</v>
      </c>
      <c r="F749" s="17">
        <v>0</v>
      </c>
      <c r="G749" s="17">
        <v>0</v>
      </c>
      <c r="H749" s="17">
        <v>0</v>
      </c>
      <c r="I749" s="17">
        <v>0</v>
      </c>
      <c r="J749" s="17">
        <v>0</v>
      </c>
      <c r="K749" s="17">
        <v>0</v>
      </c>
      <c r="L749" s="17">
        <v>0</v>
      </c>
      <c r="M749" s="17">
        <v>0</v>
      </c>
      <c r="N749" s="17">
        <v>4.9092058440110303E-2</v>
      </c>
      <c r="O749" s="17">
        <v>0</v>
      </c>
      <c r="P749" s="17">
        <v>0</v>
      </c>
      <c r="Q749" s="17"/>
      <c r="R749" s="17">
        <v>0</v>
      </c>
      <c r="S749" s="17">
        <v>4.6179757133351498E-2</v>
      </c>
      <c r="T749" s="17">
        <v>0</v>
      </c>
      <c r="U749" s="17">
        <v>0</v>
      </c>
      <c r="V749" s="17"/>
      <c r="W749" s="17">
        <v>4.26275494682836E-2</v>
      </c>
      <c r="X749" s="17">
        <v>0</v>
      </c>
      <c r="Y749" s="17">
        <v>0</v>
      </c>
      <c r="Z749" s="17">
        <v>0</v>
      </c>
      <c r="AA749" s="17">
        <v>0</v>
      </c>
      <c r="AB749" s="17">
        <v>5.1451785186290698E-2</v>
      </c>
      <c r="AC749" s="17">
        <v>0</v>
      </c>
      <c r="AD749" s="17">
        <v>0</v>
      </c>
      <c r="AE749" s="17">
        <v>0</v>
      </c>
      <c r="AF749" s="17">
        <v>0</v>
      </c>
      <c r="AG749" s="17"/>
      <c r="AH749" s="17">
        <v>0</v>
      </c>
      <c r="AI749" s="17">
        <v>0</v>
      </c>
      <c r="AJ749" s="17">
        <v>0</v>
      </c>
      <c r="AK749" s="17">
        <v>3.5547843048257297E-2</v>
      </c>
      <c r="AL749" s="17">
        <v>0</v>
      </c>
      <c r="AM749" s="17">
        <v>0</v>
      </c>
      <c r="AN749" s="17">
        <v>0</v>
      </c>
      <c r="AO749" s="17"/>
      <c r="AP749" s="17">
        <v>3.7332361813855702E-3</v>
      </c>
      <c r="AQ749" s="17">
        <v>2.1106511182911299E-2</v>
      </c>
      <c r="AR749" s="17"/>
      <c r="AS749" s="17">
        <v>1.2100954106071701E-2</v>
      </c>
      <c r="AT749" s="17">
        <v>0</v>
      </c>
      <c r="AU749" s="17">
        <v>0</v>
      </c>
      <c r="AV749" s="17"/>
      <c r="AW749" s="17">
        <v>0</v>
      </c>
      <c r="AX749" s="17">
        <v>8.2576318756232992E-3</v>
      </c>
      <c r="AY749" s="17"/>
      <c r="AZ749" s="17">
        <v>1.07522259618781E-2</v>
      </c>
      <c r="BA749" s="17">
        <v>4.4996631084829198E-3</v>
      </c>
      <c r="BB749" s="17"/>
      <c r="BC749" s="17">
        <v>1.6692877639442001E-2</v>
      </c>
      <c r="BD749" s="17">
        <v>0</v>
      </c>
      <c r="BE749" s="17"/>
      <c r="BF749" s="17">
        <v>0</v>
      </c>
      <c r="BG749" s="17">
        <v>1.18382448403861E-2</v>
      </c>
      <c r="BH749" s="17"/>
      <c r="BI749" s="17">
        <v>5.5696640959063001E-2</v>
      </c>
      <c r="BJ749" s="17">
        <v>1.3342217631935001E-2</v>
      </c>
      <c r="BK749" s="17">
        <v>0</v>
      </c>
      <c r="BL749" s="17">
        <v>0</v>
      </c>
    </row>
    <row r="750" spans="2:64" x14ac:dyDescent="0.25">
      <c r="B750" t="s">
        <v>109</v>
      </c>
      <c r="C750" s="17">
        <v>1.86263143100787E-2</v>
      </c>
      <c r="D750" s="17">
        <v>9.7131865046264192E-3</v>
      </c>
      <c r="E750" s="17">
        <v>9.74251508340825E-2</v>
      </c>
      <c r="F750" s="17">
        <v>5.8387044508381399E-2</v>
      </c>
      <c r="G750" s="17">
        <v>0</v>
      </c>
      <c r="H750" s="17">
        <v>0</v>
      </c>
      <c r="I750" s="17">
        <v>2.29694086693953E-2</v>
      </c>
      <c r="J750" s="17">
        <v>0</v>
      </c>
      <c r="K750" s="17">
        <v>0</v>
      </c>
      <c r="L750" s="17">
        <v>3.4812269349456401E-2</v>
      </c>
      <c r="M750" s="17">
        <v>0</v>
      </c>
      <c r="N750" s="17">
        <v>0</v>
      </c>
      <c r="O750" s="17">
        <v>7.5116902293948296E-2</v>
      </c>
      <c r="P750" s="17">
        <v>0</v>
      </c>
      <c r="Q750" s="17"/>
      <c r="R750" s="17">
        <v>0</v>
      </c>
      <c r="S750" s="17">
        <v>2.0674878549002702E-2</v>
      </c>
      <c r="T750" s="17">
        <v>0</v>
      </c>
      <c r="U750" s="17">
        <v>2.5463701732639898E-2</v>
      </c>
      <c r="V750" s="17"/>
      <c r="W750" s="17">
        <v>3.81690793891971E-2</v>
      </c>
      <c r="X750" s="17">
        <v>0</v>
      </c>
      <c r="Y750" s="17">
        <v>4.8635405890964101E-2</v>
      </c>
      <c r="Z750" s="17">
        <v>2.7095948401284899E-2</v>
      </c>
      <c r="AA750" s="17">
        <v>0</v>
      </c>
      <c r="AB750" s="17">
        <v>0</v>
      </c>
      <c r="AC750" s="17">
        <v>0</v>
      </c>
      <c r="AD750" s="17">
        <v>0</v>
      </c>
      <c r="AE750" s="17">
        <v>0</v>
      </c>
      <c r="AF750" s="17">
        <v>7.0943462769915101E-3</v>
      </c>
      <c r="AG750" s="17"/>
      <c r="AH750" s="17">
        <v>0</v>
      </c>
      <c r="AI750" s="17">
        <v>4.40234146711075E-2</v>
      </c>
      <c r="AJ750" s="17">
        <v>2.2974949374602999E-2</v>
      </c>
      <c r="AK750" s="17">
        <v>2.9027449653093802E-2</v>
      </c>
      <c r="AL750" s="17">
        <v>2.13427087303363E-2</v>
      </c>
      <c r="AM750" s="17">
        <v>0</v>
      </c>
      <c r="AN750" s="17">
        <v>0</v>
      </c>
      <c r="AO750" s="17"/>
      <c r="AP750" s="17">
        <v>8.3992573545661597E-3</v>
      </c>
      <c r="AQ750" s="17">
        <v>7.6446790034623305E-2</v>
      </c>
      <c r="AR750" s="17"/>
      <c r="AS750" s="17">
        <v>8.4929093375868507E-3</v>
      </c>
      <c r="AT750" s="17">
        <v>0</v>
      </c>
      <c r="AU750" s="17">
        <v>1.43414062280113E-2</v>
      </c>
      <c r="AV750" s="17"/>
      <c r="AW750" s="17">
        <v>0</v>
      </c>
      <c r="AX750" s="17">
        <v>2.4243633263009198E-2</v>
      </c>
      <c r="AY750" s="17"/>
      <c r="AZ750" s="17">
        <v>2.48034521369974E-2</v>
      </c>
      <c r="BA750" s="17">
        <v>1.6041264545095399E-2</v>
      </c>
      <c r="BB750" s="17"/>
      <c r="BC750" s="17">
        <v>7.4734740772288404E-3</v>
      </c>
      <c r="BD750" s="17">
        <v>2.5463701732639898E-2</v>
      </c>
      <c r="BE750" s="17"/>
      <c r="BF750" s="17">
        <v>5.0426873016177201E-3</v>
      </c>
      <c r="BG750" s="17">
        <v>3.0389206462746999E-2</v>
      </c>
      <c r="BH750" s="17"/>
      <c r="BI750" s="17">
        <v>0.15604884274526801</v>
      </c>
      <c r="BJ750" s="17">
        <v>1.9171436170823199E-2</v>
      </c>
      <c r="BK750" s="17">
        <v>1.1599903306120599E-2</v>
      </c>
      <c r="BL750" s="17">
        <v>0</v>
      </c>
    </row>
    <row r="751" spans="2:64" x14ac:dyDescent="0.25">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c r="BB751" s="17"/>
      <c r="BC751" s="17"/>
      <c r="BD751" s="17"/>
      <c r="BE751" s="17"/>
      <c r="BF751" s="17"/>
      <c r="BG751" s="17"/>
      <c r="BH751" s="17"/>
      <c r="BI751" s="17"/>
      <c r="BJ751" s="17"/>
      <c r="BK751" s="17"/>
      <c r="BL751" s="17"/>
    </row>
    <row r="752" spans="2:64" x14ac:dyDescent="0.25">
      <c r="B752" s="6" t="s">
        <v>370</v>
      </c>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c r="BD752" s="17"/>
      <c r="BE752" s="17"/>
      <c r="BF752" s="17"/>
      <c r="BG752" s="17"/>
      <c r="BH752" s="17"/>
      <c r="BI752" s="17"/>
      <c r="BJ752" s="17"/>
      <c r="BK752" s="17"/>
      <c r="BL752" s="17"/>
    </row>
    <row r="753" spans="2:64" x14ac:dyDescent="0.25">
      <c r="B753" s="24" t="s">
        <v>709</v>
      </c>
      <c r="C753" s="17" t="s">
        <v>361</v>
      </c>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c r="BA753" s="17"/>
      <c r="BB753" s="17"/>
      <c r="BC753" s="17"/>
      <c r="BD753" s="17"/>
      <c r="BE753" s="17"/>
      <c r="BF753" s="17"/>
      <c r="BG753" s="17"/>
      <c r="BH753" s="17"/>
      <c r="BI753" s="17"/>
      <c r="BJ753" s="17"/>
      <c r="BK753" s="17"/>
      <c r="BL753" s="17"/>
    </row>
    <row r="754" spans="2:64" x14ac:dyDescent="0.25">
      <c r="B754" t="s">
        <v>356</v>
      </c>
      <c r="C754" s="17">
        <v>0.429556204916891</v>
      </c>
      <c r="D754" s="17">
        <v>0.413242369766466</v>
      </c>
      <c r="E754" s="17">
        <v>0.430924580771192</v>
      </c>
      <c r="F754" s="17">
        <v>0.48454379094973099</v>
      </c>
      <c r="G754" s="17">
        <v>0.48611193290363403</v>
      </c>
      <c r="H754" s="17">
        <v>0.34242189495471798</v>
      </c>
      <c r="I754" s="17">
        <v>0.41985470359594601</v>
      </c>
      <c r="J754" s="17">
        <v>0.37487237623430503</v>
      </c>
      <c r="K754" s="17">
        <v>0.52690379658793196</v>
      </c>
      <c r="L754" s="17">
        <v>0.48186444383532101</v>
      </c>
      <c r="M754" s="17">
        <v>0.38476406579940903</v>
      </c>
      <c r="N754" s="17">
        <v>0.44755927085131297</v>
      </c>
      <c r="O754" s="17">
        <v>0.48014209244167799</v>
      </c>
      <c r="P754" s="17">
        <v>0.54313728685570895</v>
      </c>
      <c r="Q754" s="17"/>
      <c r="R754" s="17">
        <v>0.45908507575073598</v>
      </c>
      <c r="S754" s="17">
        <v>0.49073977410443398</v>
      </c>
      <c r="T754" s="17">
        <v>0.42558207625367001</v>
      </c>
      <c r="U754" s="17">
        <v>0.410388561760202</v>
      </c>
      <c r="V754" s="17"/>
      <c r="W754" s="17">
        <v>0.489422430153865</v>
      </c>
      <c r="X754" s="17">
        <v>0.48868522384176899</v>
      </c>
      <c r="Y754" s="17">
        <v>0.31594591514037801</v>
      </c>
      <c r="Z754" s="17">
        <v>0.40378248995944899</v>
      </c>
      <c r="AA754" s="17">
        <v>0.38820714611049401</v>
      </c>
      <c r="AB754" s="17">
        <v>0.51368706334565795</v>
      </c>
      <c r="AC754" s="17">
        <v>0.47631807223400302</v>
      </c>
      <c r="AD754" s="17">
        <v>0.48747948415001302</v>
      </c>
      <c r="AE754" s="17">
        <v>0.38677176029678001</v>
      </c>
      <c r="AF754" s="17">
        <v>0.48160935543688199</v>
      </c>
      <c r="AG754" s="17"/>
      <c r="AH754" s="17">
        <v>0.52308087901085298</v>
      </c>
      <c r="AI754" s="17">
        <v>0.47261972827524001</v>
      </c>
      <c r="AJ754" s="17">
        <v>0.40953752432833701</v>
      </c>
      <c r="AK754" s="17">
        <v>0.427459861469483</v>
      </c>
      <c r="AL754" s="17">
        <v>0.42266588509698899</v>
      </c>
      <c r="AM754" s="17">
        <v>0.47338402198097002</v>
      </c>
      <c r="AN754" s="17">
        <v>0.469248670800192</v>
      </c>
      <c r="AO754" s="17"/>
      <c r="AP754" s="17">
        <v>0.45906635749150498</v>
      </c>
      <c r="AQ754" s="17">
        <v>0.307900125660025</v>
      </c>
      <c r="AR754" s="17"/>
      <c r="AS754" s="17">
        <v>0.45066196213249898</v>
      </c>
      <c r="AT754" s="17">
        <v>0.59529712531825496</v>
      </c>
      <c r="AU754" s="17">
        <v>0.40714800800635098</v>
      </c>
      <c r="AV754" s="17"/>
      <c r="AW754" s="17">
        <v>0.49664808189313697</v>
      </c>
      <c r="AX754" s="17">
        <v>0.41305376699408802</v>
      </c>
      <c r="AY754" s="17"/>
      <c r="AZ754" s="17">
        <v>0.47041764590173701</v>
      </c>
      <c r="BA754" s="17">
        <v>0.41002035915507401</v>
      </c>
      <c r="BB754" s="17"/>
      <c r="BC754" s="17">
        <v>0.45819888679420401</v>
      </c>
      <c r="BD754" s="17">
        <v>0.410388561760202</v>
      </c>
      <c r="BE754" s="17"/>
      <c r="BF754" s="17">
        <v>0.56153125460300901</v>
      </c>
      <c r="BG754" s="17">
        <v>0.33179077268859603</v>
      </c>
      <c r="BH754" s="17"/>
      <c r="BI754" s="17">
        <v>0.25176809323516602</v>
      </c>
      <c r="BJ754" s="17">
        <v>0.35341067216313599</v>
      </c>
      <c r="BK754" s="17">
        <v>0.42420796210573702</v>
      </c>
      <c r="BL754" s="17">
        <v>0.58048548012003198</v>
      </c>
    </row>
    <row r="755" spans="2:64" x14ac:dyDescent="0.25">
      <c r="B755" t="s">
        <v>357</v>
      </c>
      <c r="C755" s="17">
        <v>0.459809593368328</v>
      </c>
      <c r="D755" s="17">
        <v>0.50089741057480497</v>
      </c>
      <c r="E755" s="17">
        <v>0.38970060333633</v>
      </c>
      <c r="F755" s="17">
        <v>0.28724317202334798</v>
      </c>
      <c r="G755" s="17">
        <v>0.34247143981058098</v>
      </c>
      <c r="H755" s="17">
        <v>0.506305312075648</v>
      </c>
      <c r="I755" s="17">
        <v>0.51208154457091803</v>
      </c>
      <c r="J755" s="17">
        <v>0.57310703722151501</v>
      </c>
      <c r="K755" s="17">
        <v>0.35544934680561302</v>
      </c>
      <c r="L755" s="17">
        <v>0.41052066679712301</v>
      </c>
      <c r="M755" s="17">
        <v>0.56291935032030904</v>
      </c>
      <c r="N755" s="17">
        <v>0.42615858644582599</v>
      </c>
      <c r="O755" s="17">
        <v>0.34477958345062198</v>
      </c>
      <c r="P755" s="17">
        <v>0.456862713144291</v>
      </c>
      <c r="Q755" s="17"/>
      <c r="R755" s="17">
        <v>0.45419323215489199</v>
      </c>
      <c r="S755" s="17">
        <v>0.344621204482851</v>
      </c>
      <c r="T755" s="17">
        <v>0.44535012400380902</v>
      </c>
      <c r="U755" s="17">
        <v>0.49049469220500103</v>
      </c>
      <c r="V755" s="17"/>
      <c r="W755" s="17">
        <v>0.36803093019766597</v>
      </c>
      <c r="X755" s="17">
        <v>0.45061713600917203</v>
      </c>
      <c r="Y755" s="17">
        <v>0.446388201145896</v>
      </c>
      <c r="Z755" s="17">
        <v>0.52837643359197795</v>
      </c>
      <c r="AA755" s="17">
        <v>0.33674330564754101</v>
      </c>
      <c r="AB755" s="17">
        <v>0.372585334602552</v>
      </c>
      <c r="AC755" s="17">
        <v>0.45131565256054701</v>
      </c>
      <c r="AD755" s="17">
        <v>0.414469065822067</v>
      </c>
      <c r="AE755" s="17">
        <v>0.58471682526878699</v>
      </c>
      <c r="AF755" s="17">
        <v>0.45819957258077298</v>
      </c>
      <c r="AG755" s="17"/>
      <c r="AH755" s="17">
        <v>0.41685492098225002</v>
      </c>
      <c r="AI755" s="17">
        <v>0.37473010142614599</v>
      </c>
      <c r="AJ755" s="17">
        <v>0.44655698729858001</v>
      </c>
      <c r="AK755" s="17">
        <v>0.46937121891542499</v>
      </c>
      <c r="AL755" s="17">
        <v>0.46529927937298099</v>
      </c>
      <c r="AM755" s="17">
        <v>0.44070074505529899</v>
      </c>
      <c r="AN755" s="17">
        <v>0.49343484161892598</v>
      </c>
      <c r="AO755" s="17"/>
      <c r="AP755" s="17">
        <v>0.45129542915370202</v>
      </c>
      <c r="AQ755" s="17">
        <v>0.49490937246576</v>
      </c>
      <c r="AR755" s="17"/>
      <c r="AS755" s="17">
        <v>0.47273233725578101</v>
      </c>
      <c r="AT755" s="17">
        <v>0.37483504702075898</v>
      </c>
      <c r="AU755" s="17">
        <v>0.47333681368596597</v>
      </c>
      <c r="AV755" s="17"/>
      <c r="AW755" s="17">
        <v>0.42156779412585599</v>
      </c>
      <c r="AX755" s="17">
        <v>0.46921584262676802</v>
      </c>
      <c r="AY755" s="17"/>
      <c r="AZ755" s="17">
        <v>0.42172307957271199</v>
      </c>
      <c r="BA755" s="17">
        <v>0.478018747063921</v>
      </c>
      <c r="BB755" s="17"/>
      <c r="BC755" s="17">
        <v>0.41395609342741102</v>
      </c>
      <c r="BD755" s="17">
        <v>0.49049469220500103</v>
      </c>
      <c r="BE755" s="17"/>
      <c r="BF755" s="17">
        <v>0.36110436406956498</v>
      </c>
      <c r="BG755" s="17">
        <v>0.53292916732217299</v>
      </c>
      <c r="BH755" s="17"/>
      <c r="BI755" s="17">
        <v>0.44472028716703099</v>
      </c>
      <c r="BJ755" s="17">
        <v>0.51042855321333702</v>
      </c>
      <c r="BK755" s="17">
        <v>0.47111757664803999</v>
      </c>
      <c r="BL755" s="17">
        <v>0.389496084166987</v>
      </c>
    </row>
    <row r="756" spans="2:64" x14ac:dyDescent="0.25">
      <c r="B756" t="s">
        <v>358</v>
      </c>
      <c r="C756" s="17">
        <v>9.2442637148209494E-2</v>
      </c>
      <c r="D756" s="17">
        <v>7.2114729437691399E-2</v>
      </c>
      <c r="E756" s="17">
        <v>0.179374815892478</v>
      </c>
      <c r="F756" s="17">
        <v>0.228213037026921</v>
      </c>
      <c r="G756" s="17">
        <v>0.171416627285784</v>
      </c>
      <c r="H756" s="17">
        <v>0.13477504516135599</v>
      </c>
      <c r="I756" s="17">
        <v>6.8063751833136496E-2</v>
      </c>
      <c r="J756" s="17">
        <v>5.2020586544179903E-2</v>
      </c>
      <c r="K756" s="17">
        <v>0.11764685660645501</v>
      </c>
      <c r="L756" s="17">
        <v>0.107614889367556</v>
      </c>
      <c r="M756" s="17">
        <v>2.6158291940141298E-2</v>
      </c>
      <c r="N756" s="17">
        <v>8.2800566108563997E-2</v>
      </c>
      <c r="O756" s="17">
        <v>0.119348944546671</v>
      </c>
      <c r="P756" s="17">
        <v>0</v>
      </c>
      <c r="Q756" s="17"/>
      <c r="R756" s="17">
        <v>8.6721692094371902E-2</v>
      </c>
      <c r="S756" s="17">
        <v>0.124925425116597</v>
      </c>
      <c r="T756" s="17">
        <v>0.12007657279622599</v>
      </c>
      <c r="U756" s="17">
        <v>7.9854212271983402E-2</v>
      </c>
      <c r="V756" s="17"/>
      <c r="W756" s="17">
        <v>0.11277137347249901</v>
      </c>
      <c r="X756" s="17">
        <v>6.0697640149059803E-2</v>
      </c>
      <c r="Y756" s="17">
        <v>0.23766588371372599</v>
      </c>
      <c r="Z756" s="17">
        <v>6.7841076448573595E-2</v>
      </c>
      <c r="AA756" s="17">
        <v>0.27504954824196498</v>
      </c>
      <c r="AB756" s="17">
        <v>0</v>
      </c>
      <c r="AC756" s="17">
        <v>7.2366275205449901E-2</v>
      </c>
      <c r="AD756" s="17">
        <v>9.8051450027919707E-2</v>
      </c>
      <c r="AE756" s="17">
        <v>1.4255707217216499E-2</v>
      </c>
      <c r="AF756" s="17">
        <v>5.3736650889744803E-2</v>
      </c>
      <c r="AG756" s="17"/>
      <c r="AH756" s="17">
        <v>6.0064200006897099E-2</v>
      </c>
      <c r="AI756" s="17">
        <v>0.152650170298615</v>
      </c>
      <c r="AJ756" s="17">
        <v>9.3198028029739796E-2</v>
      </c>
      <c r="AK756" s="17">
        <v>8.6353861534015405E-2</v>
      </c>
      <c r="AL756" s="17">
        <v>0.10143638990711799</v>
      </c>
      <c r="AM756" s="17">
        <v>8.5915232963730895E-2</v>
      </c>
      <c r="AN756" s="17">
        <v>2.00138085039149E-2</v>
      </c>
      <c r="AO756" s="17"/>
      <c r="AP756" s="17">
        <v>7.8078977010270403E-2</v>
      </c>
      <c r="AQ756" s="17">
        <v>0.15165705739702301</v>
      </c>
      <c r="AR756" s="17"/>
      <c r="AS756" s="17">
        <v>7.6605700611720201E-2</v>
      </c>
      <c r="AT756" s="17">
        <v>2.9867827660986099E-2</v>
      </c>
      <c r="AU756" s="17">
        <v>0.10084582069342</v>
      </c>
      <c r="AV756" s="17"/>
      <c r="AW756" s="17">
        <v>8.1784123981007303E-2</v>
      </c>
      <c r="AX756" s="17">
        <v>9.5064287634354094E-2</v>
      </c>
      <c r="AY756" s="17"/>
      <c r="AZ756" s="17">
        <v>7.8797992791004107E-2</v>
      </c>
      <c r="BA756" s="17">
        <v>9.8966138552285698E-2</v>
      </c>
      <c r="BB756" s="17"/>
      <c r="BC756" s="17">
        <v>0.111253830893768</v>
      </c>
      <c r="BD756" s="17">
        <v>7.9854212271983402E-2</v>
      </c>
      <c r="BE756" s="17"/>
      <c r="BF756" s="17">
        <v>6.5930145451682506E-2</v>
      </c>
      <c r="BG756" s="17">
        <v>0.112082752581579</v>
      </c>
      <c r="BH756" s="17"/>
      <c r="BI756" s="17">
        <v>0.24708228918877601</v>
      </c>
      <c r="BJ756" s="17">
        <v>0.109441893101745</v>
      </c>
      <c r="BK756" s="17">
        <v>9.5501907886246906E-2</v>
      </c>
      <c r="BL756" s="17">
        <v>1.7344958681954101E-2</v>
      </c>
    </row>
    <row r="757" spans="2:64" x14ac:dyDescent="0.25">
      <c r="B757" t="s">
        <v>359</v>
      </c>
      <c r="C757" s="17">
        <v>5.0938024173500596E-3</v>
      </c>
      <c r="D757" s="17">
        <v>0</v>
      </c>
      <c r="E757" s="17">
        <v>0</v>
      </c>
      <c r="F757" s="17">
        <v>0</v>
      </c>
      <c r="G757" s="17">
        <v>0</v>
      </c>
      <c r="H757" s="17">
        <v>1.6497747808278399E-2</v>
      </c>
      <c r="I757" s="17">
        <v>0</v>
      </c>
      <c r="J757" s="17">
        <v>0</v>
      </c>
      <c r="K757" s="17">
        <v>0</v>
      </c>
      <c r="L757" s="17">
        <v>0</v>
      </c>
      <c r="M757" s="17">
        <v>2.6158291940141298E-2</v>
      </c>
      <c r="N757" s="17">
        <v>1.44938588647657E-2</v>
      </c>
      <c r="O757" s="17">
        <v>0</v>
      </c>
      <c r="P757" s="17">
        <v>0</v>
      </c>
      <c r="Q757" s="17"/>
      <c r="R757" s="17">
        <v>0</v>
      </c>
      <c r="S757" s="17">
        <v>0</v>
      </c>
      <c r="T757" s="17">
        <v>8.9912269462948807E-3</v>
      </c>
      <c r="U757" s="17">
        <v>6.4149603795860396E-3</v>
      </c>
      <c r="V757" s="17"/>
      <c r="W757" s="17">
        <v>0</v>
      </c>
      <c r="X757" s="17">
        <v>0</v>
      </c>
      <c r="Y757" s="17">
        <v>0</v>
      </c>
      <c r="Z757" s="17">
        <v>0</v>
      </c>
      <c r="AA757" s="17">
        <v>0</v>
      </c>
      <c r="AB757" s="17">
        <v>3.7288925371033198E-2</v>
      </c>
      <c r="AC757" s="17">
        <v>0</v>
      </c>
      <c r="AD757" s="17">
        <v>0</v>
      </c>
      <c r="AE757" s="17">
        <v>1.4255707217216499E-2</v>
      </c>
      <c r="AF757" s="17">
        <v>6.4544210925997596E-3</v>
      </c>
      <c r="AG757" s="17"/>
      <c r="AH757" s="17">
        <v>0</v>
      </c>
      <c r="AI757" s="17">
        <v>0</v>
      </c>
      <c r="AJ757" s="17">
        <v>1.9960022117798602E-2</v>
      </c>
      <c r="AK757" s="17">
        <v>6.5686923725259598E-3</v>
      </c>
      <c r="AL757" s="17">
        <v>0</v>
      </c>
      <c r="AM757" s="17">
        <v>0</v>
      </c>
      <c r="AN757" s="17">
        <v>1.7302679076967E-2</v>
      </c>
      <c r="AO757" s="17"/>
      <c r="AP757" s="17">
        <v>2.4241123784521398E-3</v>
      </c>
      <c r="AQ757" s="17">
        <v>1.6099642598699199E-2</v>
      </c>
      <c r="AR757" s="17"/>
      <c r="AS757" s="17">
        <v>0</v>
      </c>
      <c r="AT757" s="17">
        <v>0</v>
      </c>
      <c r="AU757" s="17">
        <v>5.3430274257699802E-3</v>
      </c>
      <c r="AV757" s="17"/>
      <c r="AW757" s="17">
        <v>0</v>
      </c>
      <c r="AX757" s="17">
        <v>6.3467135292735203E-3</v>
      </c>
      <c r="AY757" s="17"/>
      <c r="AZ757" s="17">
        <v>0</v>
      </c>
      <c r="BA757" s="17">
        <v>7.5291482095708497E-3</v>
      </c>
      <c r="BB757" s="17"/>
      <c r="BC757" s="17">
        <v>3.1195634922686899E-3</v>
      </c>
      <c r="BD757" s="17">
        <v>6.4149603795860396E-3</v>
      </c>
      <c r="BE757" s="17"/>
      <c r="BF757" s="17">
        <v>0</v>
      </c>
      <c r="BG757" s="17">
        <v>8.8672262289126794E-3</v>
      </c>
      <c r="BH757" s="17"/>
      <c r="BI757" s="17">
        <v>2.43884545809414E-2</v>
      </c>
      <c r="BJ757" s="17">
        <v>4.7760646547421503E-3</v>
      </c>
      <c r="BK757" s="17">
        <v>4.5862766799879802E-3</v>
      </c>
      <c r="BL757" s="17">
        <v>0</v>
      </c>
    </row>
    <row r="758" spans="2:64" x14ac:dyDescent="0.25">
      <c r="B758" t="s">
        <v>109</v>
      </c>
      <c r="C758" s="17">
        <v>1.3097762149221599E-2</v>
      </c>
      <c r="D758" s="17">
        <v>1.37454902210383E-2</v>
      </c>
      <c r="E758" s="17">
        <v>0</v>
      </c>
      <c r="F758" s="17">
        <v>0</v>
      </c>
      <c r="G758" s="17">
        <v>0</v>
      </c>
      <c r="H758" s="17">
        <v>0</v>
      </c>
      <c r="I758" s="17">
        <v>0</v>
      </c>
      <c r="J758" s="17">
        <v>0</v>
      </c>
      <c r="K758" s="17">
        <v>0</v>
      </c>
      <c r="L758" s="17">
        <v>0</v>
      </c>
      <c r="M758" s="17">
        <v>0</v>
      </c>
      <c r="N758" s="17">
        <v>2.8987717729531501E-2</v>
      </c>
      <c r="O758" s="17">
        <v>5.5729379561028101E-2</v>
      </c>
      <c r="P758" s="17">
        <v>0</v>
      </c>
      <c r="Q758" s="17"/>
      <c r="R758" s="17">
        <v>0</v>
      </c>
      <c r="S758" s="17">
        <v>3.9713596296117003E-2</v>
      </c>
      <c r="T758" s="17">
        <v>0</v>
      </c>
      <c r="U758" s="17">
        <v>1.28475733832271E-2</v>
      </c>
      <c r="V758" s="17"/>
      <c r="W758" s="17">
        <v>2.9775266175969602E-2</v>
      </c>
      <c r="X758" s="17">
        <v>0</v>
      </c>
      <c r="Y758" s="17">
        <v>0</v>
      </c>
      <c r="Z758" s="17">
        <v>0</v>
      </c>
      <c r="AA758" s="17">
        <v>0</v>
      </c>
      <c r="AB758" s="17">
        <v>7.6438676680757406E-2</v>
      </c>
      <c r="AC758" s="17">
        <v>0</v>
      </c>
      <c r="AD758" s="17">
        <v>0</v>
      </c>
      <c r="AE758" s="17">
        <v>0</v>
      </c>
      <c r="AF758" s="17">
        <v>0</v>
      </c>
      <c r="AG758" s="17"/>
      <c r="AH758" s="17">
        <v>0</v>
      </c>
      <c r="AI758" s="17">
        <v>0</v>
      </c>
      <c r="AJ758" s="17">
        <v>3.0747438225545199E-2</v>
      </c>
      <c r="AK758" s="17">
        <v>1.02463657085506E-2</v>
      </c>
      <c r="AL758" s="17">
        <v>1.0598445622911699E-2</v>
      </c>
      <c r="AM758" s="17">
        <v>0</v>
      </c>
      <c r="AN758" s="17">
        <v>0</v>
      </c>
      <c r="AO758" s="17"/>
      <c r="AP758" s="17">
        <v>9.1351239660703298E-3</v>
      </c>
      <c r="AQ758" s="17">
        <v>2.9433801878492202E-2</v>
      </c>
      <c r="AR758" s="17"/>
      <c r="AS758" s="17">
        <v>0</v>
      </c>
      <c r="AT758" s="17">
        <v>0</v>
      </c>
      <c r="AU758" s="17">
        <v>1.33263301884933E-2</v>
      </c>
      <c r="AV758" s="17"/>
      <c r="AW758" s="17">
        <v>0</v>
      </c>
      <c r="AX758" s="17">
        <v>1.63193892155159E-2</v>
      </c>
      <c r="AY758" s="17"/>
      <c r="AZ758" s="17">
        <v>2.9061281734547299E-2</v>
      </c>
      <c r="BA758" s="17">
        <v>5.4656070191484198E-3</v>
      </c>
      <c r="BB758" s="17"/>
      <c r="BC758" s="17">
        <v>1.34716253923484E-2</v>
      </c>
      <c r="BD758" s="17">
        <v>1.28475733832271E-2</v>
      </c>
      <c r="BE758" s="17"/>
      <c r="BF758" s="17">
        <v>1.1434235875743499E-2</v>
      </c>
      <c r="BG758" s="17">
        <v>1.4330081178739001E-2</v>
      </c>
      <c r="BH758" s="17"/>
      <c r="BI758" s="17">
        <v>3.2040875828085499E-2</v>
      </c>
      <c r="BJ758" s="17">
        <v>2.19428168670407E-2</v>
      </c>
      <c r="BK758" s="17">
        <v>4.5862766799879802E-3</v>
      </c>
      <c r="BL758" s="17">
        <v>1.26734770310265E-2</v>
      </c>
    </row>
    <row r="759" spans="2:64" x14ac:dyDescent="0.25">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c r="AN759" s="17"/>
      <c r="AO759" s="17"/>
      <c r="AP759" s="17"/>
      <c r="AQ759" s="17"/>
      <c r="AR759" s="17"/>
      <c r="AS759" s="17"/>
      <c r="AT759" s="17"/>
      <c r="AU759" s="17"/>
      <c r="AV759" s="17"/>
      <c r="AW759" s="17"/>
      <c r="AX759" s="17"/>
      <c r="AY759" s="17"/>
      <c r="AZ759" s="17"/>
      <c r="BA759" s="17"/>
      <c r="BB759" s="17"/>
      <c r="BC759" s="17"/>
      <c r="BD759" s="17"/>
      <c r="BE759" s="17"/>
      <c r="BF759" s="17"/>
      <c r="BG759" s="17"/>
      <c r="BH759" s="17"/>
      <c r="BI759" s="17"/>
      <c r="BJ759" s="17"/>
      <c r="BK759" s="17"/>
      <c r="BL759" s="17"/>
    </row>
    <row r="760" spans="2:64" x14ac:dyDescent="0.25">
      <c r="B760" s="6" t="s">
        <v>371</v>
      </c>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c r="AV760" s="17"/>
      <c r="AW760" s="17"/>
      <c r="AX760" s="17"/>
      <c r="AY760" s="17"/>
      <c r="AZ760" s="17"/>
      <c r="BA760" s="17"/>
      <c r="BB760" s="17"/>
      <c r="BC760" s="17"/>
      <c r="BD760" s="17"/>
      <c r="BE760" s="17"/>
      <c r="BF760" s="17"/>
      <c r="BG760" s="17"/>
      <c r="BH760" s="17"/>
      <c r="BI760" s="17"/>
      <c r="BJ760" s="17"/>
      <c r="BK760" s="17"/>
      <c r="BL760" s="17"/>
    </row>
    <row r="761" spans="2:64" x14ac:dyDescent="0.25">
      <c r="B761" s="24" t="s">
        <v>710</v>
      </c>
      <c r="C761" s="17" t="s">
        <v>361</v>
      </c>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c r="BA761" s="17"/>
      <c r="BB761" s="17"/>
      <c r="BC761" s="17"/>
      <c r="BD761" s="17"/>
      <c r="BE761" s="17"/>
      <c r="BF761" s="17"/>
      <c r="BG761" s="17"/>
      <c r="BH761" s="17"/>
      <c r="BI761" s="17"/>
      <c r="BJ761" s="17"/>
      <c r="BK761" s="17"/>
      <c r="BL761" s="17"/>
    </row>
    <row r="762" spans="2:64" x14ac:dyDescent="0.25">
      <c r="B762" t="s">
        <v>356</v>
      </c>
      <c r="C762" s="17">
        <v>0.41903538893662101</v>
      </c>
      <c r="D762" s="17">
        <v>0.39051643764312599</v>
      </c>
      <c r="E762" s="17">
        <v>0.34233622281922799</v>
      </c>
      <c r="F762" s="17">
        <v>0.60352469427941402</v>
      </c>
      <c r="G762" s="17">
        <v>0.41609499017893398</v>
      </c>
      <c r="H762" s="17">
        <v>0.426260154341919</v>
      </c>
      <c r="I762" s="17">
        <v>0.36323241058342098</v>
      </c>
      <c r="J762" s="17">
        <v>0.539542958418739</v>
      </c>
      <c r="K762" s="17">
        <v>0.64178290348617595</v>
      </c>
      <c r="L762" s="17">
        <v>0.46662287075641101</v>
      </c>
      <c r="M762" s="17">
        <v>0.38856462694792998</v>
      </c>
      <c r="N762" s="17">
        <v>0.40332526551773601</v>
      </c>
      <c r="O762" s="17">
        <v>0.37678767054475498</v>
      </c>
      <c r="P762" s="17">
        <v>0</v>
      </c>
      <c r="Q762" s="17"/>
      <c r="R762" s="17">
        <v>0.37281381491379301</v>
      </c>
      <c r="S762" s="17">
        <v>0.428409579744984</v>
      </c>
      <c r="T762" s="17">
        <v>0.44325891789364502</v>
      </c>
      <c r="U762" s="17">
        <v>0.426554111124549</v>
      </c>
      <c r="V762" s="17"/>
      <c r="W762" s="17">
        <v>0.391310573433302</v>
      </c>
      <c r="X762" s="17">
        <v>0.39856113072361699</v>
      </c>
      <c r="Y762" s="17">
        <v>0.33763844434780399</v>
      </c>
      <c r="Z762" s="17">
        <v>0.35550713106225001</v>
      </c>
      <c r="AA762" s="17">
        <v>0.415653906639814</v>
      </c>
      <c r="AB762" s="17">
        <v>0.41932349442957501</v>
      </c>
      <c r="AC762" s="17">
        <v>0.48157749483458101</v>
      </c>
      <c r="AD762" s="17">
        <v>0.55576114417304201</v>
      </c>
      <c r="AE762" s="17">
        <v>0.408843109110411</v>
      </c>
      <c r="AF762" s="17">
        <v>0.436117282747222</v>
      </c>
      <c r="AG762" s="17"/>
      <c r="AH762" s="17">
        <v>0.38662590837932398</v>
      </c>
      <c r="AI762" s="17">
        <v>0.49424472390905699</v>
      </c>
      <c r="AJ762" s="17">
        <v>0.48191066787585402</v>
      </c>
      <c r="AK762" s="17">
        <v>0.35395854463392701</v>
      </c>
      <c r="AL762" s="17">
        <v>0.39538967338035802</v>
      </c>
      <c r="AM762" s="17">
        <v>0.43501517715073601</v>
      </c>
      <c r="AN762" s="17">
        <v>0.49601860080179599</v>
      </c>
      <c r="AO762" s="17"/>
      <c r="AP762" s="17">
        <v>0.44255983782140801</v>
      </c>
      <c r="AQ762" s="17">
        <v>0.350643022335829</v>
      </c>
      <c r="AR762" s="17"/>
      <c r="AS762" s="17">
        <v>0.45174108649748801</v>
      </c>
      <c r="AT762" s="17">
        <v>0.45192058782820899</v>
      </c>
      <c r="AU762" s="17">
        <v>0.43770841272976502</v>
      </c>
      <c r="AV762" s="17"/>
      <c r="AW762" s="17">
        <v>0.37773281977225598</v>
      </c>
      <c r="AX762" s="17">
        <v>0.42794967373454501</v>
      </c>
      <c r="AY762" s="17"/>
      <c r="AZ762" s="17">
        <v>0.44709711647178602</v>
      </c>
      <c r="BA762" s="17">
        <v>0.40507613776326001</v>
      </c>
      <c r="BB762" s="17"/>
      <c r="BC762" s="17">
        <v>0.41147461736118401</v>
      </c>
      <c r="BD762" s="17">
        <v>0.426554111124549</v>
      </c>
      <c r="BE762" s="17"/>
      <c r="BF762" s="17">
        <v>0.51303024944359699</v>
      </c>
      <c r="BG762" s="17">
        <v>0.356649282915391</v>
      </c>
      <c r="BH762" s="17"/>
      <c r="BI762" s="17">
        <v>0.29047626493491802</v>
      </c>
      <c r="BJ762" s="17">
        <v>0.399563280193795</v>
      </c>
      <c r="BK762" s="17">
        <v>0.430301077074069</v>
      </c>
      <c r="BL762" s="17">
        <v>0.49629262694537102</v>
      </c>
    </row>
    <row r="763" spans="2:64" x14ac:dyDescent="0.25">
      <c r="B763" t="s">
        <v>357</v>
      </c>
      <c r="C763" s="17">
        <v>0.47331187878804898</v>
      </c>
      <c r="D763" s="17">
        <v>0.49277971086292599</v>
      </c>
      <c r="E763" s="17">
        <v>0.51184875402928298</v>
      </c>
      <c r="F763" s="17">
        <v>0.39647530572058598</v>
      </c>
      <c r="G763" s="17">
        <v>0.462800152879209</v>
      </c>
      <c r="H763" s="17">
        <v>0.47108661514094902</v>
      </c>
      <c r="I763" s="17">
        <v>0.59505611104575395</v>
      </c>
      <c r="J763" s="17">
        <v>0.388587533078457</v>
      </c>
      <c r="K763" s="17">
        <v>0.28278407865965</v>
      </c>
      <c r="L763" s="17">
        <v>0.33564813733690202</v>
      </c>
      <c r="M763" s="17">
        <v>0.49808552237715997</v>
      </c>
      <c r="N763" s="17">
        <v>0.50957522967491298</v>
      </c>
      <c r="O763" s="17">
        <v>0.48097200308741</v>
      </c>
      <c r="P763" s="17">
        <v>1</v>
      </c>
      <c r="Q763" s="17"/>
      <c r="R763" s="17">
        <v>0.530026612671745</v>
      </c>
      <c r="S763" s="17">
        <v>0.42200938855870601</v>
      </c>
      <c r="T763" s="17">
        <v>0.46660496206106999</v>
      </c>
      <c r="U763" s="17">
        <v>0.47027701934212901</v>
      </c>
      <c r="V763" s="17"/>
      <c r="W763" s="17">
        <v>0.43912124913662098</v>
      </c>
      <c r="X763" s="17">
        <v>0.534914215489529</v>
      </c>
      <c r="Y763" s="17">
        <v>0.54659090142016498</v>
      </c>
      <c r="Z763" s="17">
        <v>0.52664552714735102</v>
      </c>
      <c r="AA763" s="17">
        <v>0.49245110576164203</v>
      </c>
      <c r="AB763" s="17">
        <v>0.486576392625506</v>
      </c>
      <c r="AC763" s="17">
        <v>0.32118161956305802</v>
      </c>
      <c r="AD763" s="17">
        <v>0.421196913954554</v>
      </c>
      <c r="AE763" s="17">
        <v>0.47226971600193901</v>
      </c>
      <c r="AF763" s="17">
        <v>0.484344915634497</v>
      </c>
      <c r="AG763" s="17"/>
      <c r="AH763" s="17">
        <v>0.50714631851399805</v>
      </c>
      <c r="AI763" s="17">
        <v>0.36199158669306802</v>
      </c>
      <c r="AJ763" s="17">
        <v>0.39607930966775001</v>
      </c>
      <c r="AK763" s="17">
        <v>0.55496081136707898</v>
      </c>
      <c r="AL763" s="17">
        <v>0.49040384492066802</v>
      </c>
      <c r="AM763" s="17">
        <v>0.493696699604523</v>
      </c>
      <c r="AN763" s="17">
        <v>0.3817105093823</v>
      </c>
      <c r="AO763" s="17"/>
      <c r="AP763" s="17">
        <v>0.48306436214354498</v>
      </c>
      <c r="AQ763" s="17">
        <v>0.44495859322612402</v>
      </c>
      <c r="AR763" s="17"/>
      <c r="AS763" s="17">
        <v>0.39739935167409701</v>
      </c>
      <c r="AT763" s="17">
        <v>0.50821993764550999</v>
      </c>
      <c r="AU763" s="17">
        <v>0.51261437680778199</v>
      </c>
      <c r="AV763" s="17"/>
      <c r="AW763" s="17">
        <v>0.50084751081669798</v>
      </c>
      <c r="AX763" s="17">
        <v>0.46736889579787599</v>
      </c>
      <c r="AY763" s="17"/>
      <c r="AZ763" s="17">
        <v>0.443105057042533</v>
      </c>
      <c r="BA763" s="17">
        <v>0.48833820285759</v>
      </c>
      <c r="BB763" s="17"/>
      <c r="BC763" s="17">
        <v>0.47636371106228698</v>
      </c>
      <c r="BD763" s="17">
        <v>0.47027701934212901</v>
      </c>
      <c r="BE763" s="17"/>
      <c r="BF763" s="17">
        <v>0.43071418752155799</v>
      </c>
      <c r="BG763" s="17">
        <v>0.50158474465834402</v>
      </c>
      <c r="BH763" s="17"/>
      <c r="BI763" s="17">
        <v>0.501764550579063</v>
      </c>
      <c r="BJ763" s="17">
        <v>0.43582248772065602</v>
      </c>
      <c r="BK763" s="17">
        <v>0.48328361060939501</v>
      </c>
      <c r="BL763" s="17">
        <v>0.48771107085954601</v>
      </c>
    </row>
    <row r="764" spans="2:64" x14ac:dyDescent="0.25">
      <c r="B764" t="s">
        <v>358</v>
      </c>
      <c r="C764" s="17">
        <v>7.6572623375335006E-2</v>
      </c>
      <c r="D764" s="17">
        <v>0.104461177747306</v>
      </c>
      <c r="E764" s="17">
        <v>0.145815023151489</v>
      </c>
      <c r="F764" s="17">
        <v>0</v>
      </c>
      <c r="G764" s="17">
        <v>6.0552428470928302E-2</v>
      </c>
      <c r="H764" s="17">
        <v>7.4160411998741599E-2</v>
      </c>
      <c r="I764" s="17">
        <v>0</v>
      </c>
      <c r="J764" s="17">
        <v>7.1869508502803603E-2</v>
      </c>
      <c r="K764" s="17">
        <v>0</v>
      </c>
      <c r="L764" s="17">
        <v>0.12936820065735199</v>
      </c>
      <c r="M764" s="17">
        <v>7.11474682732115E-2</v>
      </c>
      <c r="N764" s="17">
        <v>7.54039742452456E-2</v>
      </c>
      <c r="O764" s="17">
        <v>8.1646549799205798E-2</v>
      </c>
      <c r="P764" s="17">
        <v>0</v>
      </c>
      <c r="Q764" s="17"/>
      <c r="R764" s="17">
        <v>6.6393825764231695E-2</v>
      </c>
      <c r="S764" s="17">
        <v>0.119629224379806</v>
      </c>
      <c r="T764" s="17">
        <v>2.6769710255139301E-2</v>
      </c>
      <c r="U764" s="17">
        <v>8.09814777757564E-2</v>
      </c>
      <c r="V764" s="17"/>
      <c r="W764" s="17">
        <v>0.10131144166435301</v>
      </c>
      <c r="X764" s="17">
        <v>0</v>
      </c>
      <c r="Y764" s="17">
        <v>0.11577065423203101</v>
      </c>
      <c r="Z764" s="17">
        <v>7.9163561306644106E-2</v>
      </c>
      <c r="AA764" s="17">
        <v>9.1894987598544003E-2</v>
      </c>
      <c r="AB764" s="17">
        <v>6.5405234596180306E-2</v>
      </c>
      <c r="AC764" s="17">
        <v>0.174765418546135</v>
      </c>
      <c r="AD764" s="17">
        <v>2.30419418724035E-2</v>
      </c>
      <c r="AE764" s="17">
        <v>6.1686352629822798E-2</v>
      </c>
      <c r="AF764" s="17">
        <v>7.3770792885924905E-2</v>
      </c>
      <c r="AG764" s="17"/>
      <c r="AH764" s="17">
        <v>6.5154214950586098E-2</v>
      </c>
      <c r="AI764" s="17">
        <v>9.90083643609075E-2</v>
      </c>
      <c r="AJ764" s="17">
        <v>0.108233518378734</v>
      </c>
      <c r="AK764" s="17">
        <v>7.5987080196983997E-2</v>
      </c>
      <c r="AL764" s="17">
        <v>8.8378484579542796E-2</v>
      </c>
      <c r="AM764" s="17">
        <v>4.2063956089493197E-2</v>
      </c>
      <c r="AN764" s="17">
        <v>9.0282847558638898E-2</v>
      </c>
      <c r="AO764" s="17"/>
      <c r="AP764" s="17">
        <v>6.5832613851527402E-2</v>
      </c>
      <c r="AQ764" s="17">
        <v>0.10779693269903801</v>
      </c>
      <c r="AR764" s="17"/>
      <c r="AS764" s="17">
        <v>0.12936082367214</v>
      </c>
      <c r="AT764" s="17">
        <v>3.9859474526281198E-2</v>
      </c>
      <c r="AU764" s="17">
        <v>4.4175777697606097E-2</v>
      </c>
      <c r="AV764" s="17"/>
      <c r="AW764" s="17">
        <v>0.105924094909677</v>
      </c>
      <c r="AX764" s="17">
        <v>7.0237729885923403E-2</v>
      </c>
      <c r="AY764" s="17"/>
      <c r="AZ764" s="17">
        <v>7.6478468498279703E-2</v>
      </c>
      <c r="BA764" s="17">
        <v>7.6619460533751696E-2</v>
      </c>
      <c r="BB764" s="17"/>
      <c r="BC764" s="17">
        <v>7.2139111909189604E-2</v>
      </c>
      <c r="BD764" s="17">
        <v>8.09814777757564E-2</v>
      </c>
      <c r="BE764" s="17"/>
      <c r="BF764" s="17">
        <v>4.3513688958724303E-2</v>
      </c>
      <c r="BG764" s="17">
        <v>9.8514442069884495E-2</v>
      </c>
      <c r="BH764" s="17"/>
      <c r="BI764" s="17">
        <v>0.12610905409855899</v>
      </c>
      <c r="BJ764" s="17">
        <v>0.101602881150299</v>
      </c>
      <c r="BK764" s="17">
        <v>7.5908630217031203E-2</v>
      </c>
      <c r="BL764" s="17">
        <v>1.5996302195082801E-2</v>
      </c>
    </row>
    <row r="765" spans="2:64" x14ac:dyDescent="0.25">
      <c r="B765" t="s">
        <v>359</v>
      </c>
      <c r="C765" s="17">
        <v>1.3647464210673E-2</v>
      </c>
      <c r="D765" s="17">
        <v>1.2242673746642001E-2</v>
      </c>
      <c r="E765" s="17">
        <v>0</v>
      </c>
      <c r="F765" s="17">
        <v>0</v>
      </c>
      <c r="G765" s="17">
        <v>0</v>
      </c>
      <c r="H765" s="17">
        <v>2.8492818518390101E-2</v>
      </c>
      <c r="I765" s="17">
        <v>4.1711478370824201E-2</v>
      </c>
      <c r="J765" s="17">
        <v>0</v>
      </c>
      <c r="K765" s="17">
        <v>0</v>
      </c>
      <c r="L765" s="17">
        <v>0</v>
      </c>
      <c r="M765" s="17">
        <v>1.74828220721156E-2</v>
      </c>
      <c r="N765" s="17">
        <v>1.16955305621055E-2</v>
      </c>
      <c r="O765" s="17">
        <v>1.7701253111343299E-2</v>
      </c>
      <c r="P765" s="17">
        <v>0</v>
      </c>
      <c r="Q765" s="17"/>
      <c r="R765" s="17">
        <v>9.6309468186156107E-3</v>
      </c>
      <c r="S765" s="17">
        <v>1.40589788339323E-2</v>
      </c>
      <c r="T765" s="17">
        <v>5.30006006626196E-2</v>
      </c>
      <c r="U765" s="17">
        <v>3.61272996466109E-3</v>
      </c>
      <c r="V765" s="17"/>
      <c r="W765" s="17">
        <v>1.1561111867795799E-2</v>
      </c>
      <c r="X765" s="17">
        <v>6.6524653786854002E-2</v>
      </c>
      <c r="Y765" s="17">
        <v>0</v>
      </c>
      <c r="Z765" s="17">
        <v>0</v>
      </c>
      <c r="AA765" s="17">
        <v>0</v>
      </c>
      <c r="AB765" s="17">
        <v>0</v>
      </c>
      <c r="AC765" s="17">
        <v>2.2475467056226099E-2</v>
      </c>
      <c r="AD765" s="17">
        <v>0</v>
      </c>
      <c r="AE765" s="17">
        <v>3.5415702584019999E-2</v>
      </c>
      <c r="AF765" s="17">
        <v>5.7670087323555197E-3</v>
      </c>
      <c r="AG765" s="17"/>
      <c r="AH765" s="17">
        <v>1.4506694462693899E-2</v>
      </c>
      <c r="AI765" s="17">
        <v>0</v>
      </c>
      <c r="AJ765" s="17">
        <v>1.37765040776623E-2</v>
      </c>
      <c r="AK765" s="17">
        <v>1.50935638020098E-2</v>
      </c>
      <c r="AL765" s="17">
        <v>0</v>
      </c>
      <c r="AM765" s="17">
        <v>2.9224167155247699E-2</v>
      </c>
      <c r="AN765" s="17">
        <v>0</v>
      </c>
      <c r="AO765" s="17"/>
      <c r="AP765" s="17">
        <v>6.1313091388800001E-3</v>
      </c>
      <c r="AQ765" s="17">
        <v>3.5499097616244299E-2</v>
      </c>
      <c r="AR765" s="17"/>
      <c r="AS765" s="17">
        <v>1.3010505073297899E-2</v>
      </c>
      <c r="AT765" s="17">
        <v>0</v>
      </c>
      <c r="AU765" s="17">
        <v>5.5014327648474299E-3</v>
      </c>
      <c r="AV765" s="17"/>
      <c r="AW765" s="17">
        <v>1.5495574501369E-2</v>
      </c>
      <c r="AX765" s="17">
        <v>1.3248588745960899E-2</v>
      </c>
      <c r="AY765" s="17"/>
      <c r="AZ765" s="17">
        <v>7.9691123677646108E-3</v>
      </c>
      <c r="BA765" s="17">
        <v>1.6472149167311701E-2</v>
      </c>
      <c r="BB765" s="17"/>
      <c r="BC765" s="17">
        <v>2.37383189540647E-2</v>
      </c>
      <c r="BD765" s="17">
        <v>3.61272996466109E-3</v>
      </c>
      <c r="BE765" s="17"/>
      <c r="BF765" s="17">
        <v>8.2434143092147399E-3</v>
      </c>
      <c r="BG765" s="17">
        <v>1.72342308517211E-2</v>
      </c>
      <c r="BH765" s="17"/>
      <c r="BI765" s="17">
        <v>1.11679208084532E-2</v>
      </c>
      <c r="BJ765" s="17">
        <v>3.0410504605078499E-2</v>
      </c>
      <c r="BK765" s="17">
        <v>1.0506682099505E-2</v>
      </c>
      <c r="BL765" s="17">
        <v>0</v>
      </c>
    </row>
    <row r="766" spans="2:64" x14ac:dyDescent="0.25">
      <c r="B766" t="s">
        <v>109</v>
      </c>
      <c r="C766" s="17">
        <v>1.7432644689322901E-2</v>
      </c>
      <c r="D766" s="17">
        <v>0</v>
      </c>
      <c r="E766" s="17">
        <v>0</v>
      </c>
      <c r="F766" s="17">
        <v>0</v>
      </c>
      <c r="G766" s="17">
        <v>6.0552428470928302E-2</v>
      </c>
      <c r="H766" s="17">
        <v>0</v>
      </c>
      <c r="I766" s="17">
        <v>0</v>
      </c>
      <c r="J766" s="17">
        <v>0</v>
      </c>
      <c r="K766" s="17">
        <v>7.5433017854174306E-2</v>
      </c>
      <c r="L766" s="17">
        <v>6.8360791249334904E-2</v>
      </c>
      <c r="M766" s="17">
        <v>2.4719560329582699E-2</v>
      </c>
      <c r="N766" s="17">
        <v>0</v>
      </c>
      <c r="O766" s="17">
        <v>4.2892523457286801E-2</v>
      </c>
      <c r="P766" s="17">
        <v>0</v>
      </c>
      <c r="Q766" s="17"/>
      <c r="R766" s="17">
        <v>2.1134799831614402E-2</v>
      </c>
      <c r="S766" s="17">
        <v>1.5892828482571699E-2</v>
      </c>
      <c r="T766" s="17">
        <v>1.03658091275265E-2</v>
      </c>
      <c r="U766" s="17">
        <v>1.8574661792904099E-2</v>
      </c>
      <c r="V766" s="17"/>
      <c r="W766" s="17">
        <v>5.66956238979274E-2</v>
      </c>
      <c r="X766" s="17">
        <v>0</v>
      </c>
      <c r="Y766" s="17">
        <v>0</v>
      </c>
      <c r="Z766" s="17">
        <v>3.8683780483754399E-2</v>
      </c>
      <c r="AA766" s="17">
        <v>0</v>
      </c>
      <c r="AB766" s="17">
        <v>2.8694878348739399E-2</v>
      </c>
      <c r="AC766" s="17">
        <v>0</v>
      </c>
      <c r="AD766" s="17">
        <v>0</v>
      </c>
      <c r="AE766" s="17">
        <v>2.1785119673807501E-2</v>
      </c>
      <c r="AF766" s="17">
        <v>0</v>
      </c>
      <c r="AG766" s="17"/>
      <c r="AH766" s="17">
        <v>2.65668636933982E-2</v>
      </c>
      <c r="AI766" s="17">
        <v>4.4755325036966602E-2</v>
      </c>
      <c r="AJ766" s="17">
        <v>0</v>
      </c>
      <c r="AK766" s="17">
        <v>0</v>
      </c>
      <c r="AL766" s="17">
        <v>2.58279971194308E-2</v>
      </c>
      <c r="AM766" s="17">
        <v>0</v>
      </c>
      <c r="AN766" s="17">
        <v>3.1988042257264301E-2</v>
      </c>
      <c r="AO766" s="17"/>
      <c r="AP766" s="17">
        <v>2.4118770446394798E-3</v>
      </c>
      <c r="AQ766" s="17">
        <v>6.11023541227644E-2</v>
      </c>
      <c r="AR766" s="17"/>
      <c r="AS766" s="17">
        <v>8.4882330829767292E-3</v>
      </c>
      <c r="AT766" s="17">
        <v>0</v>
      </c>
      <c r="AU766" s="17">
        <v>0</v>
      </c>
      <c r="AV766" s="17"/>
      <c r="AW766" s="17">
        <v>0</v>
      </c>
      <c r="AX766" s="17">
        <v>2.1195111835694402E-2</v>
      </c>
      <c r="AY766" s="17"/>
      <c r="AZ766" s="17">
        <v>2.5350245619635999E-2</v>
      </c>
      <c r="BA766" s="17">
        <v>1.34940496780866E-2</v>
      </c>
      <c r="BB766" s="17"/>
      <c r="BC766" s="17">
        <v>1.6284240713274799E-2</v>
      </c>
      <c r="BD766" s="17">
        <v>1.8574661792904099E-2</v>
      </c>
      <c r="BE766" s="17"/>
      <c r="BF766" s="17">
        <v>4.4984597669060003E-3</v>
      </c>
      <c r="BG766" s="17">
        <v>2.6017299504659398E-2</v>
      </c>
      <c r="BH766" s="17"/>
      <c r="BI766" s="17">
        <v>7.0482209579006902E-2</v>
      </c>
      <c r="BJ766" s="17">
        <v>3.2600846330172399E-2</v>
      </c>
      <c r="BK766" s="17">
        <v>0</v>
      </c>
      <c r="BL766" s="17">
        <v>0</v>
      </c>
    </row>
    <row r="767" spans="2:64" x14ac:dyDescent="0.25">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c r="AV767" s="17"/>
      <c r="AW767" s="17"/>
      <c r="AX767" s="17"/>
      <c r="AY767" s="17"/>
      <c r="AZ767" s="17"/>
      <c r="BA767" s="17"/>
      <c r="BB767" s="17"/>
      <c r="BC767" s="17"/>
      <c r="BD767" s="17"/>
      <c r="BE767" s="17"/>
      <c r="BF767" s="17"/>
      <c r="BG767" s="17"/>
      <c r="BH767" s="17"/>
      <c r="BI767" s="17"/>
      <c r="BJ767" s="17"/>
      <c r="BK767" s="17"/>
      <c r="BL767" s="17"/>
    </row>
    <row r="768" spans="2:64" x14ac:dyDescent="0.25">
      <c r="B768" s="6" t="s">
        <v>372</v>
      </c>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17"/>
      <c r="BB768" s="17"/>
      <c r="BC768" s="17"/>
      <c r="BD768" s="17"/>
      <c r="BE768" s="17"/>
      <c r="BF768" s="17"/>
      <c r="BG768" s="17"/>
      <c r="BH768" s="17"/>
      <c r="BI768" s="17"/>
      <c r="BJ768" s="17"/>
      <c r="BK768" s="17"/>
      <c r="BL768" s="17"/>
    </row>
    <row r="769" spans="2:64" x14ac:dyDescent="0.25">
      <c r="B769" s="24" t="s">
        <v>711</v>
      </c>
      <c r="C769" s="17" t="s">
        <v>361</v>
      </c>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17"/>
      <c r="BB769" s="17"/>
      <c r="BC769" s="17"/>
      <c r="BD769" s="17"/>
      <c r="BE769" s="17"/>
      <c r="BF769" s="17"/>
      <c r="BG769" s="17"/>
      <c r="BH769" s="17"/>
      <c r="BI769" s="17"/>
      <c r="BJ769" s="17"/>
      <c r="BK769" s="17"/>
      <c r="BL769" s="17"/>
    </row>
    <row r="770" spans="2:64" x14ac:dyDescent="0.25">
      <c r="B770" t="s">
        <v>356</v>
      </c>
      <c r="C770" s="17">
        <v>0.44096348690316101</v>
      </c>
      <c r="D770" s="17">
        <v>0.461327608760778</v>
      </c>
      <c r="E770" s="17">
        <v>0.35965113373337598</v>
      </c>
      <c r="F770" s="17">
        <v>0.38183476575426401</v>
      </c>
      <c r="G770" s="17">
        <v>0.49985892407653698</v>
      </c>
      <c r="H770" s="17">
        <v>0.53555131969102598</v>
      </c>
      <c r="I770" s="17">
        <v>0.49034630416018898</v>
      </c>
      <c r="J770" s="17">
        <v>0.44686502496235703</v>
      </c>
      <c r="K770" s="17">
        <v>0.75909869028984001</v>
      </c>
      <c r="L770" s="17">
        <v>0.442465152734484</v>
      </c>
      <c r="M770" s="17">
        <v>0.343626313937752</v>
      </c>
      <c r="N770" s="17">
        <v>0.40073978063585403</v>
      </c>
      <c r="O770" s="17">
        <v>0.33299655800509298</v>
      </c>
      <c r="P770" s="17">
        <v>0</v>
      </c>
      <c r="Q770" s="17"/>
      <c r="R770" s="17">
        <v>0.42514313643242502</v>
      </c>
      <c r="S770" s="17">
        <v>0.42369158250069699</v>
      </c>
      <c r="T770" s="17">
        <v>0.52647815517724805</v>
      </c>
      <c r="U770" s="17">
        <v>0.42963701626231399</v>
      </c>
      <c r="V770" s="17"/>
      <c r="W770" s="17">
        <v>0.36534013782564501</v>
      </c>
      <c r="X770" s="17">
        <v>0.48031644056067102</v>
      </c>
      <c r="Y770" s="17">
        <v>0.473774949837519</v>
      </c>
      <c r="Z770" s="17">
        <v>0.47790737920022203</v>
      </c>
      <c r="AA770" s="17">
        <v>0.38165457950051201</v>
      </c>
      <c r="AB770" s="17">
        <v>0.55238713072627998</v>
      </c>
      <c r="AC770" s="17">
        <v>0.45043561159059597</v>
      </c>
      <c r="AD770" s="17">
        <v>0.57483362430969698</v>
      </c>
      <c r="AE770" s="17">
        <v>0.383605030822391</v>
      </c>
      <c r="AF770" s="17">
        <v>0.45345233461247603</v>
      </c>
      <c r="AG770" s="17"/>
      <c r="AH770" s="17">
        <v>0.39641935277457102</v>
      </c>
      <c r="AI770" s="17">
        <v>0.56929043213022401</v>
      </c>
      <c r="AJ770" s="17">
        <v>0.399282157006978</v>
      </c>
      <c r="AK770" s="17">
        <v>0.35994458752227798</v>
      </c>
      <c r="AL770" s="17">
        <v>0.494375692293616</v>
      </c>
      <c r="AM770" s="17">
        <v>0.46569371262970899</v>
      </c>
      <c r="AN770" s="17">
        <v>0.51065566237160098</v>
      </c>
      <c r="AO770" s="17"/>
      <c r="AP770" s="17">
        <v>0.46680228352122899</v>
      </c>
      <c r="AQ770" s="17">
        <v>0.36831690526071398</v>
      </c>
      <c r="AR770" s="17"/>
      <c r="AS770" s="17">
        <v>0.44445526111198902</v>
      </c>
      <c r="AT770" s="17">
        <v>0.48512534523756401</v>
      </c>
      <c r="AU770" s="17">
        <v>0.45794476078199098</v>
      </c>
      <c r="AV770" s="17"/>
      <c r="AW770" s="17">
        <v>0.435350205633871</v>
      </c>
      <c r="AX770" s="17">
        <v>0.44215484484679901</v>
      </c>
      <c r="AY770" s="17"/>
      <c r="AZ770" s="17">
        <v>0.42846048097244399</v>
      </c>
      <c r="BA770" s="17">
        <v>0.446922911220067</v>
      </c>
      <c r="BB770" s="17"/>
      <c r="BC770" s="17">
        <v>0.45303935874370099</v>
      </c>
      <c r="BD770" s="17">
        <v>0.42963701626231399</v>
      </c>
      <c r="BE770" s="17"/>
      <c r="BF770" s="17">
        <v>0.55474309230331498</v>
      </c>
      <c r="BG770" s="17">
        <v>0.36877552613944398</v>
      </c>
      <c r="BH770" s="17"/>
      <c r="BI770" s="17">
        <v>0.27667065854669698</v>
      </c>
      <c r="BJ770" s="17">
        <v>0.41394207942468098</v>
      </c>
      <c r="BK770" s="17">
        <v>0.48290119325035302</v>
      </c>
      <c r="BL770" s="17">
        <v>0.49175495130166202</v>
      </c>
    </row>
    <row r="771" spans="2:64" x14ac:dyDescent="0.25">
      <c r="B771" t="s">
        <v>357</v>
      </c>
      <c r="C771" s="17">
        <v>0.459969247871095</v>
      </c>
      <c r="D771" s="17">
        <v>0.43924335185351199</v>
      </c>
      <c r="E771" s="17">
        <v>0.57782334865630403</v>
      </c>
      <c r="F771" s="17">
        <v>0.53175638813827897</v>
      </c>
      <c r="G771" s="17">
        <v>0.44497501468779999</v>
      </c>
      <c r="H771" s="17">
        <v>0.34108267523989799</v>
      </c>
      <c r="I771" s="17">
        <v>0.47911245513977502</v>
      </c>
      <c r="J771" s="17">
        <v>0.38580396413259099</v>
      </c>
      <c r="K771" s="17">
        <v>0.20121125973750401</v>
      </c>
      <c r="L771" s="17">
        <v>0.40716356854353603</v>
      </c>
      <c r="M771" s="17">
        <v>0.60878743988168704</v>
      </c>
      <c r="N771" s="17">
        <v>0.4473763069783</v>
      </c>
      <c r="O771" s="17">
        <v>0.56279086895075903</v>
      </c>
      <c r="P771" s="17">
        <v>1</v>
      </c>
      <c r="Q771" s="17"/>
      <c r="R771" s="17">
        <v>0.48103681325402797</v>
      </c>
      <c r="S771" s="17">
        <v>0.48234409215537499</v>
      </c>
      <c r="T771" s="17">
        <v>0.3825527401978</v>
      </c>
      <c r="U771" s="17">
        <v>0.46566984918369098</v>
      </c>
      <c r="V771" s="17"/>
      <c r="W771" s="17">
        <v>0.48611261561684599</v>
      </c>
      <c r="X771" s="17">
        <v>0.49065829300112601</v>
      </c>
      <c r="Y771" s="17">
        <v>0.35740775225766003</v>
      </c>
      <c r="Z771" s="17">
        <v>0.444800504683943</v>
      </c>
      <c r="AA771" s="17">
        <v>0.58199730304856401</v>
      </c>
      <c r="AB771" s="17">
        <v>0.310036601650166</v>
      </c>
      <c r="AC771" s="17">
        <v>0.40478062827088002</v>
      </c>
      <c r="AD771" s="17">
        <v>0.40053540072305399</v>
      </c>
      <c r="AE771" s="17">
        <v>0.53173878837966804</v>
      </c>
      <c r="AF771" s="17">
        <v>0.44370408691366497</v>
      </c>
      <c r="AG771" s="17"/>
      <c r="AH771" s="17">
        <v>0.51622975899767598</v>
      </c>
      <c r="AI771" s="17">
        <v>0.351712599258454</v>
      </c>
      <c r="AJ771" s="17">
        <v>0.55266266842731804</v>
      </c>
      <c r="AK771" s="17">
        <v>0.54185616695847205</v>
      </c>
      <c r="AL771" s="17">
        <v>0.40618291528822797</v>
      </c>
      <c r="AM771" s="17">
        <v>0.40548156801058799</v>
      </c>
      <c r="AN771" s="17">
        <v>0.40662570364498202</v>
      </c>
      <c r="AO771" s="17"/>
      <c r="AP771" s="17">
        <v>0.45723192988385802</v>
      </c>
      <c r="AQ771" s="17">
        <v>0.46766530266731998</v>
      </c>
      <c r="AR771" s="17"/>
      <c r="AS771" s="17">
        <v>0.47499356069777898</v>
      </c>
      <c r="AT771" s="17">
        <v>0.40966554621456203</v>
      </c>
      <c r="AU771" s="17">
        <v>0.48293030000557802</v>
      </c>
      <c r="AV771" s="17"/>
      <c r="AW771" s="17">
        <v>0.43559772155083598</v>
      </c>
      <c r="AX771" s="17">
        <v>0.46514183946009602</v>
      </c>
      <c r="AY771" s="17"/>
      <c r="AZ771" s="17">
        <v>0.496972090814495</v>
      </c>
      <c r="BA771" s="17">
        <v>0.44233223775900499</v>
      </c>
      <c r="BB771" s="17"/>
      <c r="BC771" s="17">
        <v>0.453891473686376</v>
      </c>
      <c r="BD771" s="17">
        <v>0.46566984918369098</v>
      </c>
      <c r="BE771" s="17"/>
      <c r="BF771" s="17">
        <v>0.369516040587131</v>
      </c>
      <c r="BG771" s="17">
        <v>0.51735767486908701</v>
      </c>
      <c r="BH771" s="17"/>
      <c r="BI771" s="17">
        <v>0.51490219151470196</v>
      </c>
      <c r="BJ771" s="17">
        <v>0.47167387728145399</v>
      </c>
      <c r="BK771" s="17">
        <v>0.43831788693742302</v>
      </c>
      <c r="BL771" s="17">
        <v>0.46242405441805301</v>
      </c>
    </row>
    <row r="772" spans="2:64" x14ac:dyDescent="0.25">
      <c r="B772" t="s">
        <v>358</v>
      </c>
      <c r="C772" s="17">
        <v>6.7469950514574106E-2</v>
      </c>
      <c r="D772" s="17">
        <v>7.2103517670130707E-2</v>
      </c>
      <c r="E772" s="17">
        <v>0</v>
      </c>
      <c r="F772" s="17">
        <v>3.94769798723206E-2</v>
      </c>
      <c r="G772" s="17">
        <v>5.5166061235662603E-2</v>
      </c>
      <c r="H772" s="17">
        <v>7.3846319853019302E-2</v>
      </c>
      <c r="I772" s="17">
        <v>3.0541240700035999E-2</v>
      </c>
      <c r="J772" s="17">
        <v>9.1038097305285406E-2</v>
      </c>
      <c r="K772" s="17">
        <v>0</v>
      </c>
      <c r="L772" s="17">
        <v>6.4921451818034007E-2</v>
      </c>
      <c r="M772" s="17">
        <v>4.75862461805611E-2</v>
      </c>
      <c r="N772" s="17">
        <v>0.151883912385846</v>
      </c>
      <c r="O772" s="17">
        <v>4.51077227383282E-2</v>
      </c>
      <c r="P772" s="17">
        <v>0</v>
      </c>
      <c r="Q772" s="17"/>
      <c r="R772" s="17">
        <v>4.2011519013595802E-2</v>
      </c>
      <c r="S772" s="17">
        <v>7.7061014334436406E-2</v>
      </c>
      <c r="T772" s="17">
        <v>6.2365897691199601E-2</v>
      </c>
      <c r="U772" s="17">
        <v>7.5214524178968595E-2</v>
      </c>
      <c r="V772" s="17"/>
      <c r="W772" s="17">
        <v>5.5323485201179898E-2</v>
      </c>
      <c r="X772" s="17">
        <v>2.9025266438203301E-2</v>
      </c>
      <c r="Y772" s="17">
        <v>0.128842987831946</v>
      </c>
      <c r="Z772" s="17">
        <v>4.0409060009652997E-2</v>
      </c>
      <c r="AA772" s="17">
        <v>3.63481174509247E-2</v>
      </c>
      <c r="AB772" s="17">
        <v>0.107763335836422</v>
      </c>
      <c r="AC772" s="17">
        <v>0.12392515086448699</v>
      </c>
      <c r="AD772" s="17">
        <v>0</v>
      </c>
      <c r="AE772" s="17">
        <v>4.58719477870572E-2</v>
      </c>
      <c r="AF772" s="17">
        <v>9.1411020093132497E-2</v>
      </c>
      <c r="AG772" s="17"/>
      <c r="AH772" s="17">
        <v>3.8955687052912698E-2</v>
      </c>
      <c r="AI772" s="17">
        <v>4.4727022694765299E-2</v>
      </c>
      <c r="AJ772" s="17">
        <v>4.8055174565704802E-2</v>
      </c>
      <c r="AK772" s="17">
        <v>6.5447006187614995E-2</v>
      </c>
      <c r="AL772" s="17">
        <v>5.1209638855095399E-2</v>
      </c>
      <c r="AM772" s="17">
        <v>0.120134638341311</v>
      </c>
      <c r="AN772" s="17">
        <v>4.93107603562251E-2</v>
      </c>
      <c r="AO772" s="17"/>
      <c r="AP772" s="17">
        <v>6.5209297943512906E-2</v>
      </c>
      <c r="AQ772" s="17">
        <v>7.3825845643760102E-2</v>
      </c>
      <c r="AR772" s="17"/>
      <c r="AS772" s="17">
        <v>8.0551178190232095E-2</v>
      </c>
      <c r="AT772" s="17">
        <v>8.6766831167760503E-2</v>
      </c>
      <c r="AU772" s="17">
        <v>4.95946367082052E-2</v>
      </c>
      <c r="AV772" s="17"/>
      <c r="AW772" s="17">
        <v>0.109934988415352</v>
      </c>
      <c r="AX772" s="17">
        <v>5.8457207734914897E-2</v>
      </c>
      <c r="AY772" s="17"/>
      <c r="AZ772" s="17">
        <v>3.40906630550359E-2</v>
      </c>
      <c r="BA772" s="17">
        <v>8.3379831583948405E-2</v>
      </c>
      <c r="BB772" s="17"/>
      <c r="BC772" s="17">
        <v>5.9212967205618403E-2</v>
      </c>
      <c r="BD772" s="17">
        <v>7.5214524178968595E-2</v>
      </c>
      <c r="BE772" s="17"/>
      <c r="BF772" s="17">
        <v>6.2590981572948706E-2</v>
      </c>
      <c r="BG772" s="17">
        <v>7.0565433376259007E-2</v>
      </c>
      <c r="BH772" s="17"/>
      <c r="BI772" s="17">
        <v>8.9707589980351304E-2</v>
      </c>
      <c r="BJ772" s="17">
        <v>6.0123102943510198E-2</v>
      </c>
      <c r="BK772" s="17">
        <v>7.3927718150143401E-2</v>
      </c>
      <c r="BL772" s="17">
        <v>4.5820994280285202E-2</v>
      </c>
    </row>
    <row r="773" spans="2:64" x14ac:dyDescent="0.25">
      <c r="B773" t="s">
        <v>359</v>
      </c>
      <c r="C773" s="17">
        <v>1.35756541934313E-2</v>
      </c>
      <c r="D773" s="17">
        <v>2.1084931744108502E-2</v>
      </c>
      <c r="E773" s="17">
        <v>6.2525517610320006E-2</v>
      </c>
      <c r="F773" s="17">
        <v>4.6931866235136899E-2</v>
      </c>
      <c r="G773" s="17">
        <v>0</v>
      </c>
      <c r="H773" s="17">
        <v>3.1058105252801799E-2</v>
      </c>
      <c r="I773" s="17">
        <v>0</v>
      </c>
      <c r="J773" s="17">
        <v>0</v>
      </c>
      <c r="K773" s="17">
        <v>0</v>
      </c>
      <c r="L773" s="17">
        <v>0</v>
      </c>
      <c r="M773" s="17">
        <v>0</v>
      </c>
      <c r="N773" s="17">
        <v>0</v>
      </c>
      <c r="O773" s="17">
        <v>1.7266293250205001E-2</v>
      </c>
      <c r="P773" s="17">
        <v>0</v>
      </c>
      <c r="Q773" s="17"/>
      <c r="R773" s="17">
        <v>3.1436557122543299E-2</v>
      </c>
      <c r="S773" s="17">
        <v>0</v>
      </c>
      <c r="T773" s="17">
        <v>1.7001428729150999E-2</v>
      </c>
      <c r="U773" s="17">
        <v>1.0290548965635001E-2</v>
      </c>
      <c r="V773" s="17"/>
      <c r="W773" s="17">
        <v>5.5611553645229399E-2</v>
      </c>
      <c r="X773" s="17">
        <v>0</v>
      </c>
      <c r="Y773" s="17">
        <v>3.9974310072874102E-2</v>
      </c>
      <c r="Z773" s="17">
        <v>1.7469984350909702E-2</v>
      </c>
      <c r="AA773" s="17">
        <v>0</v>
      </c>
      <c r="AB773" s="17">
        <v>0</v>
      </c>
      <c r="AC773" s="17">
        <v>0</v>
      </c>
      <c r="AD773" s="17">
        <v>2.4630974967248899E-2</v>
      </c>
      <c r="AE773" s="17">
        <v>1.47036872444588E-2</v>
      </c>
      <c r="AF773" s="17">
        <v>0</v>
      </c>
      <c r="AG773" s="17"/>
      <c r="AH773" s="17">
        <v>2.0139197483482901E-2</v>
      </c>
      <c r="AI773" s="17">
        <v>3.4269945916556299E-2</v>
      </c>
      <c r="AJ773" s="17">
        <v>0</v>
      </c>
      <c r="AK773" s="17">
        <v>3.2752239331634798E-2</v>
      </c>
      <c r="AL773" s="17">
        <v>1.6859597607489601E-2</v>
      </c>
      <c r="AM773" s="17">
        <v>0</v>
      </c>
      <c r="AN773" s="17">
        <v>0</v>
      </c>
      <c r="AO773" s="17"/>
      <c r="AP773" s="17">
        <v>4.7387829112591501E-3</v>
      </c>
      <c r="AQ773" s="17">
        <v>3.8420793096503099E-2</v>
      </c>
      <c r="AR773" s="17"/>
      <c r="AS773" s="17">
        <v>0</v>
      </c>
      <c r="AT773" s="17">
        <v>1.0395034327714501E-2</v>
      </c>
      <c r="AU773" s="17">
        <v>4.7651512521131902E-3</v>
      </c>
      <c r="AV773" s="17"/>
      <c r="AW773" s="17">
        <v>1.07753909393799E-2</v>
      </c>
      <c r="AX773" s="17">
        <v>1.41699796355296E-2</v>
      </c>
      <c r="AY773" s="17"/>
      <c r="AZ773" s="17">
        <v>2.1046853610220299E-2</v>
      </c>
      <c r="BA773" s="17">
        <v>1.0014586740724999E-2</v>
      </c>
      <c r="BB773" s="17"/>
      <c r="BC773" s="17">
        <v>1.7078114136292299E-2</v>
      </c>
      <c r="BD773" s="17">
        <v>1.0290548965635001E-2</v>
      </c>
      <c r="BE773" s="17"/>
      <c r="BF773" s="17">
        <v>9.0049783628395001E-3</v>
      </c>
      <c r="BG773" s="17">
        <v>1.6475539162816102E-2</v>
      </c>
      <c r="BH773" s="17"/>
      <c r="BI773" s="17">
        <v>5.5769772226517203E-2</v>
      </c>
      <c r="BJ773" s="17">
        <v>1.7162952204441799E-2</v>
      </c>
      <c r="BK773" s="17">
        <v>4.8532016620810902E-3</v>
      </c>
      <c r="BL773" s="17">
        <v>0</v>
      </c>
    </row>
    <row r="774" spans="2:64" x14ac:dyDescent="0.25">
      <c r="B774" t="s">
        <v>109</v>
      </c>
      <c r="C774" s="17">
        <v>1.80216605177386E-2</v>
      </c>
      <c r="D774" s="17">
        <v>6.2405899714705797E-3</v>
      </c>
      <c r="E774" s="17">
        <v>0</v>
      </c>
      <c r="F774" s="17">
        <v>0</v>
      </c>
      <c r="G774" s="17">
        <v>0</v>
      </c>
      <c r="H774" s="17">
        <v>1.8461579963254801E-2</v>
      </c>
      <c r="I774" s="17">
        <v>0</v>
      </c>
      <c r="J774" s="17">
        <v>7.6292913599766504E-2</v>
      </c>
      <c r="K774" s="17">
        <v>3.9690049972655801E-2</v>
      </c>
      <c r="L774" s="17">
        <v>8.5449826903946396E-2</v>
      </c>
      <c r="M774" s="17">
        <v>0</v>
      </c>
      <c r="N774" s="17">
        <v>0</v>
      </c>
      <c r="O774" s="17">
        <v>4.1838557055614602E-2</v>
      </c>
      <c r="P774" s="17">
        <v>0</v>
      </c>
      <c r="Q774" s="17"/>
      <c r="R774" s="17">
        <v>2.03719741774082E-2</v>
      </c>
      <c r="S774" s="17">
        <v>1.6903311009490898E-2</v>
      </c>
      <c r="T774" s="17">
        <v>1.16017782046017E-2</v>
      </c>
      <c r="U774" s="17">
        <v>1.9188061409391499E-2</v>
      </c>
      <c r="V774" s="17"/>
      <c r="W774" s="17">
        <v>3.7612207711099403E-2</v>
      </c>
      <c r="X774" s="17">
        <v>0</v>
      </c>
      <c r="Y774" s="17">
        <v>0</v>
      </c>
      <c r="Z774" s="17">
        <v>1.9413071755272699E-2</v>
      </c>
      <c r="AA774" s="17">
        <v>0</v>
      </c>
      <c r="AB774" s="17">
        <v>2.9812931787132901E-2</v>
      </c>
      <c r="AC774" s="17">
        <v>2.0858609274036901E-2</v>
      </c>
      <c r="AD774" s="17">
        <v>0</v>
      </c>
      <c r="AE774" s="17">
        <v>2.4080545766425002E-2</v>
      </c>
      <c r="AF774" s="17">
        <v>1.1432558380725899E-2</v>
      </c>
      <c r="AG774" s="17"/>
      <c r="AH774" s="17">
        <v>2.8256003691357501E-2</v>
      </c>
      <c r="AI774" s="17">
        <v>0</v>
      </c>
      <c r="AJ774" s="17">
        <v>0</v>
      </c>
      <c r="AK774" s="17">
        <v>0</v>
      </c>
      <c r="AL774" s="17">
        <v>3.1372155955570802E-2</v>
      </c>
      <c r="AM774" s="17">
        <v>8.6900810183933603E-3</v>
      </c>
      <c r="AN774" s="17">
        <v>3.3407873627192802E-2</v>
      </c>
      <c r="AO774" s="17"/>
      <c r="AP774" s="17">
        <v>6.0177057401412798E-3</v>
      </c>
      <c r="AQ774" s="17">
        <v>5.1771153331702902E-2</v>
      </c>
      <c r="AR774" s="17"/>
      <c r="AS774" s="17">
        <v>0</v>
      </c>
      <c r="AT774" s="17">
        <v>8.0472430523987303E-3</v>
      </c>
      <c r="AU774" s="17">
        <v>4.7651512521131902E-3</v>
      </c>
      <c r="AV774" s="17"/>
      <c r="AW774" s="17">
        <v>8.3416934605611299E-3</v>
      </c>
      <c r="AX774" s="17">
        <v>2.0076128322660002E-2</v>
      </c>
      <c r="AY774" s="17"/>
      <c r="AZ774" s="17">
        <v>1.94299115478043E-2</v>
      </c>
      <c r="BA774" s="17">
        <v>1.7350432696254199E-2</v>
      </c>
      <c r="BB774" s="17"/>
      <c r="BC774" s="17">
        <v>1.6778086228012801E-2</v>
      </c>
      <c r="BD774" s="17">
        <v>1.9188061409391499E-2</v>
      </c>
      <c r="BE774" s="17"/>
      <c r="BF774" s="17">
        <v>4.1449071737654202E-3</v>
      </c>
      <c r="BG774" s="17">
        <v>2.6825826452393502E-2</v>
      </c>
      <c r="BH774" s="17"/>
      <c r="BI774" s="17">
        <v>6.2949787731732695E-2</v>
      </c>
      <c r="BJ774" s="17">
        <v>3.7097988145912197E-2</v>
      </c>
      <c r="BK774" s="17">
        <v>0</v>
      </c>
      <c r="BL774" s="17">
        <v>0</v>
      </c>
    </row>
    <row r="775" spans="2:64" x14ac:dyDescent="0.25">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c r="AY775" s="17"/>
      <c r="AZ775" s="17"/>
      <c r="BA775" s="17"/>
      <c r="BB775" s="17"/>
      <c r="BC775" s="17"/>
      <c r="BD775" s="17"/>
      <c r="BE775" s="17"/>
      <c r="BF775" s="17"/>
      <c r="BG775" s="17"/>
      <c r="BH775" s="17"/>
      <c r="BI775" s="17"/>
      <c r="BJ775" s="17"/>
      <c r="BK775" s="17"/>
      <c r="BL775" s="17"/>
    </row>
    <row r="776" spans="2:64" x14ac:dyDescent="0.25">
      <c r="B776" s="6" t="s">
        <v>373</v>
      </c>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c r="AY776" s="17"/>
      <c r="AZ776" s="17"/>
      <c r="BA776" s="17"/>
      <c r="BB776" s="17"/>
      <c r="BC776" s="17"/>
      <c r="BD776" s="17"/>
      <c r="BE776" s="17"/>
      <c r="BF776" s="17"/>
      <c r="BG776" s="17"/>
      <c r="BH776" s="17"/>
      <c r="BI776" s="17"/>
      <c r="BJ776" s="17"/>
      <c r="BK776" s="17"/>
      <c r="BL776" s="17"/>
    </row>
    <row r="777" spans="2:64" x14ac:dyDescent="0.25">
      <c r="B777" s="24" t="s">
        <v>712</v>
      </c>
      <c r="C777" s="17" t="s">
        <v>361</v>
      </c>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c r="AY777" s="17"/>
      <c r="AZ777" s="17"/>
      <c r="BA777" s="17"/>
      <c r="BB777" s="17"/>
      <c r="BC777" s="17"/>
      <c r="BD777" s="17"/>
      <c r="BE777" s="17"/>
      <c r="BF777" s="17"/>
      <c r="BG777" s="17"/>
      <c r="BH777" s="17"/>
      <c r="BI777" s="17"/>
      <c r="BJ777" s="17"/>
      <c r="BK777" s="17"/>
      <c r="BL777" s="17"/>
    </row>
    <row r="778" spans="2:64" x14ac:dyDescent="0.25">
      <c r="B778" t="s">
        <v>356</v>
      </c>
      <c r="C778" s="17">
        <v>0.41406116993384201</v>
      </c>
      <c r="D778" s="17">
        <v>0.39223131748626799</v>
      </c>
      <c r="E778" s="17">
        <v>0.27616449498001999</v>
      </c>
      <c r="F778" s="17">
        <v>0.40596979436696701</v>
      </c>
      <c r="G778" s="17">
        <v>0.48597074133464702</v>
      </c>
      <c r="H778" s="17">
        <v>0.46231853523169603</v>
      </c>
      <c r="I778" s="17">
        <v>0.42978206573753303</v>
      </c>
      <c r="J778" s="17">
        <v>0.382887937943518</v>
      </c>
      <c r="K778" s="17">
        <v>0.46472920618630698</v>
      </c>
      <c r="L778" s="17">
        <v>0.39311118108497201</v>
      </c>
      <c r="M778" s="17">
        <v>0.457931980845178</v>
      </c>
      <c r="N778" s="17">
        <v>0.47196069284687198</v>
      </c>
      <c r="O778" s="17">
        <v>0.35114197744947701</v>
      </c>
      <c r="P778" s="17">
        <v>0</v>
      </c>
      <c r="Q778" s="17"/>
      <c r="R778" s="17">
        <v>0.33199080092639499</v>
      </c>
      <c r="S778" s="17">
        <v>0.44392903300425901</v>
      </c>
      <c r="T778" s="17">
        <v>0.37175921423819203</v>
      </c>
      <c r="U778" s="17">
        <v>0.43462091828866101</v>
      </c>
      <c r="V778" s="17"/>
      <c r="W778" s="17">
        <v>0.28972841040243902</v>
      </c>
      <c r="X778" s="17">
        <v>0.39033173963187001</v>
      </c>
      <c r="Y778" s="17">
        <v>0.43026135880831901</v>
      </c>
      <c r="Z778" s="17">
        <v>0.42376390425252097</v>
      </c>
      <c r="AA778" s="17">
        <v>0.33212537603076703</v>
      </c>
      <c r="AB778" s="17">
        <v>0.56984252210335495</v>
      </c>
      <c r="AC778" s="17">
        <v>0.405652929156118</v>
      </c>
      <c r="AD778" s="17">
        <v>0.49952494944822301</v>
      </c>
      <c r="AE778" s="17">
        <v>0.48106151435443201</v>
      </c>
      <c r="AF778" s="17">
        <v>0.45155161524188903</v>
      </c>
      <c r="AG778" s="17"/>
      <c r="AH778" s="17">
        <v>0.45769307437837298</v>
      </c>
      <c r="AI778" s="17">
        <v>0.3837382183195</v>
      </c>
      <c r="AJ778" s="17">
        <v>0.48285267520439901</v>
      </c>
      <c r="AK778" s="17">
        <v>0.34447001978213199</v>
      </c>
      <c r="AL778" s="17">
        <v>0.42875355636345303</v>
      </c>
      <c r="AM778" s="17">
        <v>0.452368295554677</v>
      </c>
      <c r="AN778" s="17">
        <v>0.45974749696205702</v>
      </c>
      <c r="AO778" s="17"/>
      <c r="AP778" s="17">
        <v>0.45932141811055799</v>
      </c>
      <c r="AQ778" s="17">
        <v>0.23158808694765701</v>
      </c>
      <c r="AR778" s="17"/>
      <c r="AS778" s="17">
        <v>0.467722314617322</v>
      </c>
      <c r="AT778" s="17">
        <v>0.53990144992972799</v>
      </c>
      <c r="AU778" s="17">
        <v>0.42102925174177802</v>
      </c>
      <c r="AV778" s="17"/>
      <c r="AW778" s="17">
        <v>0.50598651412697404</v>
      </c>
      <c r="AX778" s="17">
        <v>0.39216213016013501</v>
      </c>
      <c r="AY778" s="17"/>
      <c r="AZ778" s="17">
        <v>0.48049386534220001</v>
      </c>
      <c r="BA778" s="17">
        <v>0.38701166452503899</v>
      </c>
      <c r="BB778" s="17"/>
      <c r="BC778" s="17">
        <v>0.38296354146850498</v>
      </c>
      <c r="BD778" s="17">
        <v>0.43462091828866101</v>
      </c>
      <c r="BE778" s="17"/>
      <c r="BF778" s="17">
        <v>0.54164438969708395</v>
      </c>
      <c r="BG778" s="17">
        <v>0.31569753465197697</v>
      </c>
      <c r="BH778" s="17"/>
      <c r="BI778" s="17">
        <v>0.28761461288249202</v>
      </c>
      <c r="BJ778" s="17">
        <v>0.267275270269207</v>
      </c>
      <c r="BK778" s="17">
        <v>0.42347976787928399</v>
      </c>
      <c r="BL778" s="17">
        <v>0.60665649455369397</v>
      </c>
    </row>
    <row r="779" spans="2:64" x14ac:dyDescent="0.25">
      <c r="B779" t="s">
        <v>357</v>
      </c>
      <c r="C779" s="17">
        <v>0.50601807984087099</v>
      </c>
      <c r="D779" s="17">
        <v>0.50820918708841201</v>
      </c>
      <c r="E779" s="17">
        <v>0.72383550501997995</v>
      </c>
      <c r="F779" s="17">
        <v>0.53711973709954797</v>
      </c>
      <c r="G779" s="17">
        <v>0.33760020168649202</v>
      </c>
      <c r="H779" s="17">
        <v>0.46639811559183703</v>
      </c>
      <c r="I779" s="17">
        <v>0.51105439844328104</v>
      </c>
      <c r="J779" s="17">
        <v>0.49437310098230303</v>
      </c>
      <c r="K779" s="17">
        <v>0.36931497674230102</v>
      </c>
      <c r="L779" s="17">
        <v>0.57327024803114901</v>
      </c>
      <c r="M779" s="17">
        <v>0.51671298375025598</v>
      </c>
      <c r="N779" s="17">
        <v>0.42298784291040198</v>
      </c>
      <c r="O779" s="17">
        <v>0.60481167987880602</v>
      </c>
      <c r="P779" s="17">
        <v>1</v>
      </c>
      <c r="Q779" s="17"/>
      <c r="R779" s="17">
        <v>0.50438251214499297</v>
      </c>
      <c r="S779" s="17">
        <v>0.43456934221906801</v>
      </c>
      <c r="T779" s="17">
        <v>0.53160316751127901</v>
      </c>
      <c r="U779" s="17">
        <v>0.51799746676358305</v>
      </c>
      <c r="V779" s="17"/>
      <c r="W779" s="17">
        <v>0.48118293688522401</v>
      </c>
      <c r="X779" s="17">
        <v>0.43788180924924203</v>
      </c>
      <c r="Y779" s="17">
        <v>0.44046653541468</v>
      </c>
      <c r="Z779" s="17">
        <v>0.42715880202429202</v>
      </c>
      <c r="AA779" s="17">
        <v>0.64242167036298803</v>
      </c>
      <c r="AB779" s="17">
        <v>0.402161010937098</v>
      </c>
      <c r="AC779" s="17">
        <v>0.52561290204243405</v>
      </c>
      <c r="AD779" s="17">
        <v>0.478197043425859</v>
      </c>
      <c r="AE779" s="17">
        <v>0.50613258241209502</v>
      </c>
      <c r="AF779" s="17">
        <v>0.50066187551897701</v>
      </c>
      <c r="AG779" s="17"/>
      <c r="AH779" s="17">
        <v>0.43938945126604401</v>
      </c>
      <c r="AI779" s="17">
        <v>0.50601487614681095</v>
      </c>
      <c r="AJ779" s="17">
        <v>0.476037426439612</v>
      </c>
      <c r="AK779" s="17">
        <v>0.545580808424172</v>
      </c>
      <c r="AL779" s="17">
        <v>0.52427224984894805</v>
      </c>
      <c r="AM779" s="17">
        <v>0.474782141036447</v>
      </c>
      <c r="AN779" s="17">
        <v>0.49578216137453701</v>
      </c>
      <c r="AO779" s="17"/>
      <c r="AP779" s="17">
        <v>0.474635054037648</v>
      </c>
      <c r="AQ779" s="17">
        <v>0.63254318083877104</v>
      </c>
      <c r="AR779" s="17"/>
      <c r="AS779" s="17">
        <v>0.48051646910808199</v>
      </c>
      <c r="AT779" s="17">
        <v>0.44480533204960099</v>
      </c>
      <c r="AU779" s="17">
        <v>0.495399768603697</v>
      </c>
      <c r="AV779" s="17"/>
      <c r="AW779" s="17">
        <v>0.46421946699795302</v>
      </c>
      <c r="AX779" s="17">
        <v>0.51597561106544598</v>
      </c>
      <c r="AY779" s="17"/>
      <c r="AZ779" s="17">
        <v>0.439966342174335</v>
      </c>
      <c r="BA779" s="17">
        <v>0.53291247008485099</v>
      </c>
      <c r="BB779" s="17"/>
      <c r="BC779" s="17">
        <v>0.48789866916833102</v>
      </c>
      <c r="BD779" s="17">
        <v>0.51799746676358305</v>
      </c>
      <c r="BE779" s="17"/>
      <c r="BF779" s="17">
        <v>0.39164237057078199</v>
      </c>
      <c r="BG779" s="17">
        <v>0.59419903790593098</v>
      </c>
      <c r="BH779" s="17"/>
      <c r="BI779" s="17">
        <v>0.52966616388499699</v>
      </c>
      <c r="BJ779" s="17">
        <v>0.58412154404779704</v>
      </c>
      <c r="BK779" s="17">
        <v>0.52015256836536405</v>
      </c>
      <c r="BL779" s="17">
        <v>0.38609560406396898</v>
      </c>
    </row>
    <row r="780" spans="2:64" x14ac:dyDescent="0.25">
      <c r="B780" t="s">
        <v>358</v>
      </c>
      <c r="C780" s="17">
        <v>6.1264100668117799E-2</v>
      </c>
      <c r="D780" s="17">
        <v>7.7937680385234506E-2</v>
      </c>
      <c r="E780" s="17">
        <v>0</v>
      </c>
      <c r="F780" s="17">
        <v>0</v>
      </c>
      <c r="G780" s="17">
        <v>0.17642905697885999</v>
      </c>
      <c r="H780" s="17">
        <v>5.5673369206842301E-2</v>
      </c>
      <c r="I780" s="17">
        <v>4.1039062782224398E-2</v>
      </c>
      <c r="J780" s="17">
        <v>8.6883242225947302E-2</v>
      </c>
      <c r="K780" s="17">
        <v>0.123191667160121</v>
      </c>
      <c r="L780" s="17">
        <v>3.3618570883878297E-2</v>
      </c>
      <c r="M780" s="17">
        <v>2.5355035404566299E-2</v>
      </c>
      <c r="N780" s="17">
        <v>7.1239793784702299E-2</v>
      </c>
      <c r="O780" s="17">
        <v>4.4046342671717503E-2</v>
      </c>
      <c r="P780" s="17">
        <v>0</v>
      </c>
      <c r="Q780" s="17"/>
      <c r="R780" s="17">
        <v>0.120859004238423</v>
      </c>
      <c r="S780" s="17">
        <v>8.6462481008254002E-2</v>
      </c>
      <c r="T780" s="17">
        <v>7.31559592837671E-2</v>
      </c>
      <c r="U780" s="17">
        <v>3.9121410100329802E-2</v>
      </c>
      <c r="V780" s="17"/>
      <c r="W780" s="17">
        <v>0.17198080193782</v>
      </c>
      <c r="X780" s="17">
        <v>0.12673478979215699</v>
      </c>
      <c r="Y780" s="17">
        <v>0.12927210577700199</v>
      </c>
      <c r="Z780" s="17">
        <v>9.1062852651826995E-2</v>
      </c>
      <c r="AA780" s="17">
        <v>2.5452953606244898E-2</v>
      </c>
      <c r="AB780" s="17">
        <v>0</v>
      </c>
      <c r="AC780" s="17">
        <v>4.61195277259078E-2</v>
      </c>
      <c r="AD780" s="17">
        <v>2.2278007125917699E-2</v>
      </c>
      <c r="AE780" s="17">
        <v>0</v>
      </c>
      <c r="AF780" s="17">
        <v>4.7786509239134599E-2</v>
      </c>
      <c r="AG780" s="17"/>
      <c r="AH780" s="17">
        <v>0.102917474355583</v>
      </c>
      <c r="AI780" s="17">
        <v>0.110246905533689</v>
      </c>
      <c r="AJ780" s="17">
        <v>1.58444166220129E-2</v>
      </c>
      <c r="AK780" s="17">
        <v>7.1624416466723906E-2</v>
      </c>
      <c r="AL780" s="17">
        <v>3.0451409627872801E-2</v>
      </c>
      <c r="AM780" s="17">
        <v>7.2849563408875995E-2</v>
      </c>
      <c r="AN780" s="17">
        <v>2.9636231412942301E-2</v>
      </c>
      <c r="AO780" s="17"/>
      <c r="AP780" s="17">
        <v>5.1012578615796798E-2</v>
      </c>
      <c r="AQ780" s="17">
        <v>0.102594559725349</v>
      </c>
      <c r="AR780" s="17"/>
      <c r="AS780" s="17">
        <v>5.1761216274595699E-2</v>
      </c>
      <c r="AT780" s="17">
        <v>7.7778187956521099E-3</v>
      </c>
      <c r="AU780" s="17">
        <v>5.4310714553041602E-2</v>
      </c>
      <c r="AV780" s="17"/>
      <c r="AW780" s="17">
        <v>2.21314724775163E-2</v>
      </c>
      <c r="AX780" s="17">
        <v>7.0586524083745703E-2</v>
      </c>
      <c r="AY780" s="17"/>
      <c r="AZ780" s="17">
        <v>6.2284811598701598E-2</v>
      </c>
      <c r="BA780" s="17">
        <v>6.0848496188005502E-2</v>
      </c>
      <c r="BB780" s="17"/>
      <c r="BC780" s="17">
        <v>9.4756006921854596E-2</v>
      </c>
      <c r="BD780" s="17">
        <v>3.9121410100329802E-2</v>
      </c>
      <c r="BE780" s="17"/>
      <c r="BF780" s="17">
        <v>6.6713239732133903E-2</v>
      </c>
      <c r="BG780" s="17">
        <v>5.70629437409945E-2</v>
      </c>
      <c r="BH780" s="17"/>
      <c r="BI780" s="17">
        <v>0.134625962144723</v>
      </c>
      <c r="BJ780" s="17">
        <v>0.10707966806541699</v>
      </c>
      <c r="BK780" s="17">
        <v>4.7589870662306598E-2</v>
      </c>
      <c r="BL780" s="17">
        <v>7.2479013823375403E-3</v>
      </c>
    </row>
    <row r="781" spans="2:64" x14ac:dyDescent="0.25">
      <c r="B781" t="s">
        <v>359</v>
      </c>
      <c r="C781" s="17">
        <v>9.9986337819764105E-3</v>
      </c>
      <c r="D781" s="17">
        <v>1.35281040164853E-2</v>
      </c>
      <c r="E781" s="17">
        <v>0</v>
      </c>
      <c r="F781" s="17">
        <v>0</v>
      </c>
      <c r="G781" s="17">
        <v>0</v>
      </c>
      <c r="H781" s="17">
        <v>1.56099799696248E-2</v>
      </c>
      <c r="I781" s="17">
        <v>1.8124473036961401E-2</v>
      </c>
      <c r="J781" s="17">
        <v>3.5855718848231299E-2</v>
      </c>
      <c r="K781" s="17">
        <v>0</v>
      </c>
      <c r="L781" s="17">
        <v>0</v>
      </c>
      <c r="M781" s="17">
        <v>0</v>
      </c>
      <c r="N781" s="17">
        <v>1.3953689096674601E-2</v>
      </c>
      <c r="O781" s="17">
        <v>0</v>
      </c>
      <c r="P781" s="17">
        <v>0</v>
      </c>
      <c r="Q781" s="17"/>
      <c r="R781" s="17">
        <v>2.7347040422114801E-2</v>
      </c>
      <c r="S781" s="17">
        <v>0</v>
      </c>
      <c r="T781" s="17">
        <v>9.9296579762889695E-3</v>
      </c>
      <c r="U781" s="17">
        <v>8.2602048474261103E-3</v>
      </c>
      <c r="V781" s="17"/>
      <c r="W781" s="17">
        <v>4.0479294988974998E-2</v>
      </c>
      <c r="X781" s="17">
        <v>0</v>
      </c>
      <c r="Y781" s="17">
        <v>0</v>
      </c>
      <c r="Z781" s="17">
        <v>0</v>
      </c>
      <c r="AA781" s="17">
        <v>0</v>
      </c>
      <c r="AB781" s="17">
        <v>2.7996466959547401E-2</v>
      </c>
      <c r="AC781" s="17">
        <v>2.2614641075539899E-2</v>
      </c>
      <c r="AD781" s="17">
        <v>0</v>
      </c>
      <c r="AE781" s="17">
        <v>1.2805903233472801E-2</v>
      </c>
      <c r="AF781" s="17">
        <v>0</v>
      </c>
      <c r="AG781" s="17"/>
      <c r="AH781" s="17">
        <v>0</v>
      </c>
      <c r="AI781" s="17">
        <v>0</v>
      </c>
      <c r="AJ781" s="17">
        <v>0</v>
      </c>
      <c r="AK781" s="17">
        <v>1.63289784073E-2</v>
      </c>
      <c r="AL781" s="17">
        <v>1.65227841597263E-2</v>
      </c>
      <c r="AM781" s="17">
        <v>0</v>
      </c>
      <c r="AN781" s="17">
        <v>1.48341102504646E-2</v>
      </c>
      <c r="AO781" s="17"/>
      <c r="AP781" s="17">
        <v>6.2060251113100597E-3</v>
      </c>
      <c r="AQ781" s="17">
        <v>2.5289071297797502E-2</v>
      </c>
      <c r="AR781" s="17"/>
      <c r="AS781" s="17">
        <v>0</v>
      </c>
      <c r="AT781" s="17">
        <v>7.51539922501894E-3</v>
      </c>
      <c r="AU781" s="17">
        <v>9.6849212130543094E-3</v>
      </c>
      <c r="AV781" s="17"/>
      <c r="AW781" s="17">
        <v>7.6625463975564896E-3</v>
      </c>
      <c r="AX781" s="17">
        <v>1.05551513669287E-2</v>
      </c>
      <c r="AY781" s="17"/>
      <c r="AZ781" s="17">
        <v>1.17704390195448E-2</v>
      </c>
      <c r="BA781" s="17">
        <v>9.2772050477913492E-3</v>
      </c>
      <c r="BB781" s="17"/>
      <c r="BC781" s="17">
        <v>1.26280928681022E-2</v>
      </c>
      <c r="BD781" s="17">
        <v>8.2602048474261103E-3</v>
      </c>
      <c r="BE781" s="17"/>
      <c r="BF781" s="17">
        <v>0</v>
      </c>
      <c r="BG781" s="17">
        <v>1.7707343191194699E-2</v>
      </c>
      <c r="BH781" s="17"/>
      <c r="BI781" s="17">
        <v>2.0275093485899801E-2</v>
      </c>
      <c r="BJ781" s="17">
        <v>1.7379726107568799E-2</v>
      </c>
      <c r="BK781" s="17">
        <v>8.7777930930459797E-3</v>
      </c>
      <c r="BL781" s="17">
        <v>0</v>
      </c>
    </row>
    <row r="782" spans="2:64" x14ac:dyDescent="0.25">
      <c r="B782" t="s">
        <v>109</v>
      </c>
      <c r="C782" s="17">
        <v>8.65801577519245E-3</v>
      </c>
      <c r="D782" s="17">
        <v>8.0937110236000108E-3</v>
      </c>
      <c r="E782" s="17">
        <v>0</v>
      </c>
      <c r="F782" s="17">
        <v>5.6910468533484602E-2</v>
      </c>
      <c r="G782" s="17">
        <v>0</v>
      </c>
      <c r="H782" s="17">
        <v>0</v>
      </c>
      <c r="I782" s="17">
        <v>0</v>
      </c>
      <c r="J782" s="17">
        <v>0</v>
      </c>
      <c r="K782" s="17">
        <v>4.27641499112714E-2</v>
      </c>
      <c r="L782" s="17">
        <v>0</v>
      </c>
      <c r="M782" s="17">
        <v>0</v>
      </c>
      <c r="N782" s="17">
        <v>1.9857981361348798E-2</v>
      </c>
      <c r="O782" s="17">
        <v>0</v>
      </c>
      <c r="P782" s="17">
        <v>0</v>
      </c>
      <c r="Q782" s="17"/>
      <c r="R782" s="17">
        <v>1.54206422680736E-2</v>
      </c>
      <c r="S782" s="17">
        <v>3.5039143768419302E-2</v>
      </c>
      <c r="T782" s="17">
        <v>1.3552000990473399E-2</v>
      </c>
      <c r="U782" s="17">
        <v>0</v>
      </c>
      <c r="V782" s="17"/>
      <c r="W782" s="17">
        <v>1.66285557855421E-2</v>
      </c>
      <c r="X782" s="17">
        <v>4.5051661326730802E-2</v>
      </c>
      <c r="Y782" s="17">
        <v>0</v>
      </c>
      <c r="Z782" s="17">
        <v>5.8014441071359897E-2</v>
      </c>
      <c r="AA782" s="17">
        <v>0</v>
      </c>
      <c r="AB782" s="17">
        <v>0</v>
      </c>
      <c r="AC782" s="17">
        <v>0</v>
      </c>
      <c r="AD782" s="17">
        <v>0</v>
      </c>
      <c r="AE782" s="17">
        <v>0</v>
      </c>
      <c r="AF782" s="17">
        <v>0</v>
      </c>
      <c r="AG782" s="17"/>
      <c r="AH782" s="17">
        <v>0</v>
      </c>
      <c r="AI782" s="17">
        <v>0</v>
      </c>
      <c r="AJ782" s="17">
        <v>2.5265481733976299E-2</v>
      </c>
      <c r="AK782" s="17">
        <v>2.1995776919671899E-2</v>
      </c>
      <c r="AL782" s="17">
        <v>0</v>
      </c>
      <c r="AM782" s="17">
        <v>0</v>
      </c>
      <c r="AN782" s="17">
        <v>0</v>
      </c>
      <c r="AO782" s="17"/>
      <c r="AP782" s="17">
        <v>8.8249241246863702E-3</v>
      </c>
      <c r="AQ782" s="17">
        <v>7.9851011904253297E-3</v>
      </c>
      <c r="AR782" s="17"/>
      <c r="AS782" s="17">
        <v>0</v>
      </c>
      <c r="AT782" s="17">
        <v>0</v>
      </c>
      <c r="AU782" s="17">
        <v>1.9575343888429401E-2</v>
      </c>
      <c r="AV782" s="17"/>
      <c r="AW782" s="17">
        <v>0</v>
      </c>
      <c r="AX782" s="17">
        <v>1.07205833237456E-2</v>
      </c>
      <c r="AY782" s="17"/>
      <c r="AZ782" s="17">
        <v>5.4845418652188999E-3</v>
      </c>
      <c r="BA782" s="17">
        <v>9.9501641543131101E-3</v>
      </c>
      <c r="BB782" s="17"/>
      <c r="BC782" s="17">
        <v>2.1753689573206701E-2</v>
      </c>
      <c r="BD782" s="17">
        <v>0</v>
      </c>
      <c r="BE782" s="17"/>
      <c r="BF782" s="17">
        <v>0</v>
      </c>
      <c r="BG782" s="17">
        <v>1.53331405099033E-2</v>
      </c>
      <c r="BH782" s="17"/>
      <c r="BI782" s="17">
        <v>2.7818167601887399E-2</v>
      </c>
      <c r="BJ782" s="17">
        <v>2.4143791510010001E-2</v>
      </c>
      <c r="BK782" s="17">
        <v>0</v>
      </c>
      <c r="BL782" s="17">
        <v>0</v>
      </c>
    </row>
    <row r="783" spans="2:64" x14ac:dyDescent="0.25">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c r="AW783" s="17"/>
      <c r="AX783" s="17"/>
      <c r="AY783" s="17"/>
      <c r="AZ783" s="17"/>
      <c r="BA783" s="17"/>
      <c r="BB783" s="17"/>
      <c r="BC783" s="17"/>
      <c r="BD783" s="17"/>
      <c r="BE783" s="17"/>
      <c r="BF783" s="17"/>
      <c r="BG783" s="17"/>
      <c r="BH783" s="17"/>
      <c r="BI783" s="17"/>
      <c r="BJ783" s="17"/>
      <c r="BK783" s="17"/>
      <c r="BL783" s="17"/>
    </row>
    <row r="784" spans="2:64" x14ac:dyDescent="0.25">
      <c r="B784" s="6" t="s">
        <v>374</v>
      </c>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c r="AW784" s="17"/>
      <c r="AX784" s="17"/>
      <c r="AY784" s="17"/>
      <c r="AZ784" s="17"/>
      <c r="BA784" s="17"/>
      <c r="BB784" s="17"/>
      <c r="BC784" s="17"/>
      <c r="BD784" s="17"/>
      <c r="BE784" s="17"/>
      <c r="BF784" s="17"/>
      <c r="BG784" s="17"/>
      <c r="BH784" s="17"/>
      <c r="BI784" s="17"/>
      <c r="BJ784" s="17"/>
      <c r="BK784" s="17"/>
      <c r="BL784" s="17"/>
    </row>
    <row r="785" spans="2:64" x14ac:dyDescent="0.25">
      <c r="B785" s="24" t="s">
        <v>713</v>
      </c>
      <c r="C785" s="17" t="s">
        <v>361</v>
      </c>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c r="AY785" s="17"/>
      <c r="AZ785" s="17"/>
      <c r="BA785" s="17"/>
      <c r="BB785" s="17"/>
      <c r="BC785" s="17"/>
      <c r="BD785" s="17"/>
      <c r="BE785" s="17"/>
      <c r="BF785" s="17"/>
      <c r="BG785" s="17"/>
      <c r="BH785" s="17"/>
      <c r="BI785" s="17"/>
      <c r="BJ785" s="17"/>
      <c r="BK785" s="17"/>
      <c r="BL785" s="17"/>
    </row>
    <row r="786" spans="2:64" x14ac:dyDescent="0.25">
      <c r="B786" t="s">
        <v>356</v>
      </c>
      <c r="C786" s="17">
        <v>0.34950854402616499</v>
      </c>
      <c r="D786" s="17">
        <v>0.29273991685849399</v>
      </c>
      <c r="E786" s="17">
        <v>0.52067670641212305</v>
      </c>
      <c r="F786" s="17">
        <v>0.41915671877964999</v>
      </c>
      <c r="G786" s="17">
        <v>0.70491501337944495</v>
      </c>
      <c r="H786" s="17">
        <v>0.23839837230358399</v>
      </c>
      <c r="I786" s="17">
        <v>0.54502295900651898</v>
      </c>
      <c r="J786" s="17">
        <v>0.56500967585772699</v>
      </c>
      <c r="K786" s="17">
        <v>0.38999287564527302</v>
      </c>
      <c r="L786" s="17">
        <v>9.6495850381312795E-2</v>
      </c>
      <c r="M786" s="17">
        <v>0.192860447183135</v>
      </c>
      <c r="N786" s="17">
        <v>0.35204230191458902</v>
      </c>
      <c r="O786" s="17">
        <v>0.43052362550577999</v>
      </c>
      <c r="P786" s="17">
        <v>0</v>
      </c>
      <c r="Q786" s="17"/>
      <c r="R786" s="17">
        <v>0.38487290958914899</v>
      </c>
      <c r="S786" s="17">
        <v>0.41785174090689298</v>
      </c>
      <c r="T786" s="17">
        <v>0.21509910347640199</v>
      </c>
      <c r="U786" s="17">
        <v>0.35936016381972702</v>
      </c>
      <c r="V786" s="17"/>
      <c r="W786" s="17">
        <v>0.49652744405272098</v>
      </c>
      <c r="X786" s="17">
        <v>0.14432441071756</v>
      </c>
      <c r="Y786" s="17">
        <v>0.361590002404795</v>
      </c>
      <c r="Z786" s="17">
        <v>0.43074356061038199</v>
      </c>
      <c r="AA786" s="17">
        <v>0.18392606766748601</v>
      </c>
      <c r="AB786" s="17">
        <v>0.45432743684225002</v>
      </c>
      <c r="AC786" s="17">
        <v>0.28094559719854201</v>
      </c>
      <c r="AD786" s="17">
        <v>0.44338817709172301</v>
      </c>
      <c r="AE786" s="17">
        <v>0.34809353086436901</v>
      </c>
      <c r="AF786" s="17">
        <v>0.38620392784511698</v>
      </c>
      <c r="AG786" s="17"/>
      <c r="AH786" s="17">
        <v>0.48924408617387499</v>
      </c>
      <c r="AI786" s="17">
        <v>0.74546118308470299</v>
      </c>
      <c r="AJ786" s="17">
        <v>0.21466445559595301</v>
      </c>
      <c r="AK786" s="17">
        <v>0.32446006820654599</v>
      </c>
      <c r="AL786" s="17">
        <v>0.38216947510256599</v>
      </c>
      <c r="AM786" s="17">
        <v>0.30822428511904998</v>
      </c>
      <c r="AN786" s="17">
        <v>0.326746048154957</v>
      </c>
      <c r="AO786" s="17"/>
      <c r="AP786" s="17">
        <v>0.38068100993611798</v>
      </c>
      <c r="AQ786" s="17">
        <v>0.16935156419905401</v>
      </c>
      <c r="AR786" s="17"/>
      <c r="AS786" s="17">
        <v>0.306513858835123</v>
      </c>
      <c r="AT786" s="17">
        <v>0.483272052514712</v>
      </c>
      <c r="AU786" s="17">
        <v>0.39050463381328099</v>
      </c>
      <c r="AV786" s="17"/>
      <c r="AW786" s="17">
        <v>0.41087856046004601</v>
      </c>
      <c r="AX786" s="17">
        <v>0.32815273678182699</v>
      </c>
      <c r="AY786" s="17"/>
      <c r="AZ786" s="17">
        <v>0.47501513340180601</v>
      </c>
      <c r="BA786" s="17">
        <v>0.292710768708771</v>
      </c>
      <c r="BB786" s="17"/>
      <c r="BC786" s="17">
        <v>0.334917173890103</v>
      </c>
      <c r="BD786" s="17">
        <v>0.35936016381972702</v>
      </c>
      <c r="BE786" s="17"/>
      <c r="BF786" s="17">
        <v>0.45572723991369701</v>
      </c>
      <c r="BG786" s="17">
        <v>0.25324103752260102</v>
      </c>
      <c r="BH786" s="17"/>
      <c r="BI786" s="17">
        <v>0.26977692627787903</v>
      </c>
      <c r="BJ786" s="17">
        <v>0.18645040747629901</v>
      </c>
      <c r="BK786" s="17">
        <v>0.288128179321605</v>
      </c>
      <c r="BL786" s="17">
        <v>0.47982093596369202</v>
      </c>
    </row>
    <row r="787" spans="2:64" x14ac:dyDescent="0.25">
      <c r="B787" t="s">
        <v>357</v>
      </c>
      <c r="C787" s="17">
        <v>0.44941925205248401</v>
      </c>
      <c r="D787" s="17">
        <v>0.57574016350818902</v>
      </c>
      <c r="E787" s="17">
        <v>0.21898494038181501</v>
      </c>
      <c r="F787" s="17">
        <v>0.23641666183170101</v>
      </c>
      <c r="G787" s="17">
        <v>0.29508498662055499</v>
      </c>
      <c r="H787" s="17">
        <v>0.34974511071726899</v>
      </c>
      <c r="I787" s="17">
        <v>0.37208278921569798</v>
      </c>
      <c r="J787" s="17">
        <v>9.4307399976655604E-2</v>
      </c>
      <c r="K787" s="17">
        <v>0.52372074234822497</v>
      </c>
      <c r="L787" s="17">
        <v>0.67298963093166297</v>
      </c>
      <c r="M787" s="17">
        <v>0.46773918041249102</v>
      </c>
      <c r="N787" s="17">
        <v>0.42260368782706498</v>
      </c>
      <c r="O787" s="17">
        <v>0.40486683097528098</v>
      </c>
      <c r="P787" s="17">
        <v>1</v>
      </c>
      <c r="Q787" s="17"/>
      <c r="R787" s="17">
        <v>0.37880400303954098</v>
      </c>
      <c r="S787" s="17">
        <v>0.419938629660143</v>
      </c>
      <c r="T787" s="17">
        <v>0.47697211366345699</v>
      </c>
      <c r="U787" s="17">
        <v>0.46379337687620398</v>
      </c>
      <c r="V787" s="17"/>
      <c r="W787" s="17">
        <v>0.26924430208772698</v>
      </c>
      <c r="X787" s="17">
        <v>0.27718637437992599</v>
      </c>
      <c r="Y787" s="17">
        <v>0.34071091299987</v>
      </c>
      <c r="Z787" s="17">
        <v>0.49834591003683498</v>
      </c>
      <c r="AA787" s="17">
        <v>0.64380496032710799</v>
      </c>
      <c r="AB787" s="17">
        <v>0.38070670319126898</v>
      </c>
      <c r="AC787" s="17">
        <v>0.57465026558798404</v>
      </c>
      <c r="AD787" s="17">
        <v>0.42310418222507401</v>
      </c>
      <c r="AE787" s="17">
        <v>0.59997020839335102</v>
      </c>
      <c r="AF787" s="17">
        <v>0.40638665821388198</v>
      </c>
      <c r="AG787" s="17"/>
      <c r="AH787" s="17">
        <v>0.39675995274336801</v>
      </c>
      <c r="AI787" s="17">
        <v>7.8960192179897304E-2</v>
      </c>
      <c r="AJ787" s="17">
        <v>0.48238139853923001</v>
      </c>
      <c r="AK787" s="17">
        <v>0.40943863376629902</v>
      </c>
      <c r="AL787" s="17">
        <v>0.41444577097624302</v>
      </c>
      <c r="AM787" s="17">
        <v>0.532014482702308</v>
      </c>
      <c r="AN787" s="17">
        <v>0.56046224232398001</v>
      </c>
      <c r="AO787" s="17"/>
      <c r="AP787" s="17">
        <v>0.45116026502527701</v>
      </c>
      <c r="AQ787" s="17">
        <v>0.439357307003789</v>
      </c>
      <c r="AR787" s="17"/>
      <c r="AS787" s="17">
        <v>0.53054614360720798</v>
      </c>
      <c r="AT787" s="17">
        <v>0.37188767168895698</v>
      </c>
      <c r="AU787" s="17">
        <v>0.42698422935997699</v>
      </c>
      <c r="AV787" s="17"/>
      <c r="AW787" s="17">
        <v>0.43991043328816198</v>
      </c>
      <c r="AX787" s="17">
        <v>0.45272817247408698</v>
      </c>
      <c r="AY787" s="17"/>
      <c r="AZ787" s="17">
        <v>0.32854664342060302</v>
      </c>
      <c r="BA787" s="17">
        <v>0.50411992793933402</v>
      </c>
      <c r="BB787" s="17"/>
      <c r="BC787" s="17">
        <v>0.428129537256351</v>
      </c>
      <c r="BD787" s="17">
        <v>0.46379337687620398</v>
      </c>
      <c r="BE787" s="17"/>
      <c r="BF787" s="17">
        <v>0.40770123019745402</v>
      </c>
      <c r="BG787" s="17">
        <v>0.48722888534432401</v>
      </c>
      <c r="BH787" s="17"/>
      <c r="BI787" s="17">
        <v>0.36273639797019902</v>
      </c>
      <c r="BJ787" s="17">
        <v>0.41003951815610001</v>
      </c>
      <c r="BK787" s="17">
        <v>0.49137932535686901</v>
      </c>
      <c r="BL787" s="17">
        <v>0.45144811787307998</v>
      </c>
    </row>
    <row r="788" spans="2:64" x14ac:dyDescent="0.25">
      <c r="B788" t="s">
        <v>358</v>
      </c>
      <c r="C788" s="17">
        <v>0.14381092548358099</v>
      </c>
      <c r="D788" s="17">
        <v>0.101223854230042</v>
      </c>
      <c r="E788" s="17">
        <v>0.26033835320606202</v>
      </c>
      <c r="F788" s="17">
        <v>0.23641666183170101</v>
      </c>
      <c r="G788" s="17">
        <v>0</v>
      </c>
      <c r="H788" s="17">
        <v>0.24655753302386699</v>
      </c>
      <c r="I788" s="17">
        <v>8.2894251777783201E-2</v>
      </c>
      <c r="J788" s="17">
        <v>0.34068292416561802</v>
      </c>
      <c r="K788" s="17">
        <v>8.6286382006501697E-2</v>
      </c>
      <c r="L788" s="17">
        <v>0.16226816800678701</v>
      </c>
      <c r="M788" s="17">
        <v>0.33940037240437398</v>
      </c>
      <c r="N788" s="17">
        <v>9.0676525337257799E-2</v>
      </c>
      <c r="O788" s="17">
        <v>0.109739695679292</v>
      </c>
      <c r="P788" s="17">
        <v>0</v>
      </c>
      <c r="Q788" s="17"/>
      <c r="R788" s="17">
        <v>0.10831113340370099</v>
      </c>
      <c r="S788" s="17">
        <v>0.124826454334071</v>
      </c>
      <c r="T788" s="17">
        <v>0.20499189849059599</v>
      </c>
      <c r="U788" s="17">
        <v>0.140481293534193</v>
      </c>
      <c r="V788" s="17"/>
      <c r="W788" s="17">
        <v>0.150710255582612</v>
      </c>
      <c r="X788" s="17">
        <v>0.43438612116761499</v>
      </c>
      <c r="Y788" s="17">
        <v>0.124031667842396</v>
      </c>
      <c r="Z788" s="17">
        <v>7.0910529352783705E-2</v>
      </c>
      <c r="AA788" s="17">
        <v>0.106399184103782</v>
      </c>
      <c r="AB788" s="17">
        <v>0.164965859966481</v>
      </c>
      <c r="AC788" s="17">
        <v>0.10992987986071601</v>
      </c>
      <c r="AD788" s="17">
        <v>0.133507640683203</v>
      </c>
      <c r="AE788" s="17">
        <v>5.1936260742279902E-2</v>
      </c>
      <c r="AF788" s="17">
        <v>0.157332837366534</v>
      </c>
      <c r="AG788" s="17"/>
      <c r="AH788" s="17">
        <v>0.113995961082758</v>
      </c>
      <c r="AI788" s="17">
        <v>0.17557862473540001</v>
      </c>
      <c r="AJ788" s="17">
        <v>0.13902310559196901</v>
      </c>
      <c r="AK788" s="17">
        <v>0.21290888200638899</v>
      </c>
      <c r="AL788" s="17">
        <v>0.20338475392119101</v>
      </c>
      <c r="AM788" s="17">
        <v>0.105887256168847</v>
      </c>
      <c r="AN788" s="17">
        <v>3.5694147032825203E-2</v>
      </c>
      <c r="AO788" s="17"/>
      <c r="AP788" s="17">
        <v>0.13210179129883301</v>
      </c>
      <c r="AQ788" s="17">
        <v>0.211482256240933</v>
      </c>
      <c r="AR788" s="17"/>
      <c r="AS788" s="17">
        <v>0.137068366795978</v>
      </c>
      <c r="AT788" s="17">
        <v>8.9405127189011196E-2</v>
      </c>
      <c r="AU788" s="17">
        <v>0.14937482821564599</v>
      </c>
      <c r="AV788" s="17"/>
      <c r="AW788" s="17">
        <v>0.133843584255155</v>
      </c>
      <c r="AX788" s="17">
        <v>0.14727940456150601</v>
      </c>
      <c r="AY788" s="17"/>
      <c r="AZ788" s="17">
        <v>0.115318647218971</v>
      </c>
      <c r="BA788" s="17">
        <v>0.15670505341108301</v>
      </c>
      <c r="BB788" s="17"/>
      <c r="BC788" s="17">
        <v>0.14874248934906201</v>
      </c>
      <c r="BD788" s="17">
        <v>0.140481293534193</v>
      </c>
      <c r="BE788" s="17"/>
      <c r="BF788" s="17">
        <v>0.100158838489411</v>
      </c>
      <c r="BG788" s="17">
        <v>0.18337342936759701</v>
      </c>
      <c r="BH788" s="17"/>
      <c r="BI788" s="17">
        <v>0.21831126791049199</v>
      </c>
      <c r="BJ788" s="17">
        <v>0.2314963332163</v>
      </c>
      <c r="BK788" s="17">
        <v>0.17886595519711601</v>
      </c>
      <c r="BL788" s="17">
        <v>5.8159944731531701E-2</v>
      </c>
    </row>
    <row r="789" spans="2:64" x14ac:dyDescent="0.25">
      <c r="B789" t="s">
        <v>359</v>
      </c>
      <c r="C789" s="17">
        <v>3.8471307530177599E-2</v>
      </c>
      <c r="D789" s="17">
        <v>1.51480327016377E-2</v>
      </c>
      <c r="E789" s="17">
        <v>0</v>
      </c>
      <c r="F789" s="17">
        <v>0</v>
      </c>
      <c r="G789" s="17">
        <v>0</v>
      </c>
      <c r="H789" s="17">
        <v>0.16529898395528</v>
      </c>
      <c r="I789" s="17">
        <v>0</v>
      </c>
      <c r="J789" s="17">
        <v>0</v>
      </c>
      <c r="K789" s="17">
        <v>0</v>
      </c>
      <c r="L789" s="17">
        <v>6.82463506802371E-2</v>
      </c>
      <c r="M789" s="17">
        <v>0</v>
      </c>
      <c r="N789" s="17">
        <v>9.67193186768118E-2</v>
      </c>
      <c r="O789" s="17">
        <v>0</v>
      </c>
      <c r="P789" s="17">
        <v>0</v>
      </c>
      <c r="Q789" s="17"/>
      <c r="R789" s="17">
        <v>8.1666693117517702E-2</v>
      </c>
      <c r="S789" s="17">
        <v>3.7383175098892697E-2</v>
      </c>
      <c r="T789" s="17">
        <v>7.5342293463059803E-2</v>
      </c>
      <c r="U789" s="17">
        <v>2.0996107713673801E-2</v>
      </c>
      <c r="V789" s="17"/>
      <c r="W789" s="17">
        <v>3.61221350668013E-2</v>
      </c>
      <c r="X789" s="17">
        <v>0.14410309373489999</v>
      </c>
      <c r="Y789" s="17">
        <v>0.17366741675293801</v>
      </c>
      <c r="Z789" s="17">
        <v>0</v>
      </c>
      <c r="AA789" s="17">
        <v>6.5869787901624399E-2</v>
      </c>
      <c r="AB789" s="17">
        <v>0</v>
      </c>
      <c r="AC789" s="17">
        <v>3.4474257352756998E-2</v>
      </c>
      <c r="AD789" s="17">
        <v>0</v>
      </c>
      <c r="AE789" s="17">
        <v>0</v>
      </c>
      <c r="AF789" s="17">
        <v>3.3040303528885602E-2</v>
      </c>
      <c r="AG789" s="17"/>
      <c r="AH789" s="17">
        <v>0</v>
      </c>
      <c r="AI789" s="17">
        <v>0</v>
      </c>
      <c r="AJ789" s="17">
        <v>0.163931040272847</v>
      </c>
      <c r="AK789" s="17">
        <v>2.07739807113149E-2</v>
      </c>
      <c r="AL789" s="17">
        <v>0</v>
      </c>
      <c r="AM789" s="17">
        <v>3.5622297016887301E-2</v>
      </c>
      <c r="AN789" s="17">
        <v>4.3236917236370798E-2</v>
      </c>
      <c r="AO789" s="17"/>
      <c r="AP789" s="17">
        <v>1.98241623763529E-2</v>
      </c>
      <c r="AQ789" s="17">
        <v>0.146239918554249</v>
      </c>
      <c r="AR789" s="17"/>
      <c r="AS789" s="17">
        <v>2.58716307616908E-2</v>
      </c>
      <c r="AT789" s="17">
        <v>1.88002877559342E-2</v>
      </c>
      <c r="AU789" s="17">
        <v>1.5805201505545902E-2</v>
      </c>
      <c r="AV789" s="17"/>
      <c r="AW789" s="17">
        <v>1.53674219966374E-2</v>
      </c>
      <c r="AX789" s="17">
        <v>4.6511098860218099E-2</v>
      </c>
      <c r="AY789" s="17"/>
      <c r="AZ789" s="17">
        <v>6.3115499227835103E-2</v>
      </c>
      <c r="BA789" s="17">
        <v>2.7318624074387499E-2</v>
      </c>
      <c r="BB789" s="17"/>
      <c r="BC789" s="17">
        <v>6.4354067326785405E-2</v>
      </c>
      <c r="BD789" s="17">
        <v>2.0996107713673801E-2</v>
      </c>
      <c r="BE789" s="17"/>
      <c r="BF789" s="17">
        <v>1.9103894027529902E-2</v>
      </c>
      <c r="BG789" s="17">
        <v>5.6024268331894903E-2</v>
      </c>
      <c r="BH789" s="17"/>
      <c r="BI789" s="17">
        <v>0</v>
      </c>
      <c r="BJ789" s="17">
        <v>0.121848883492135</v>
      </c>
      <c r="BK789" s="17">
        <v>2.9997186799707299E-2</v>
      </c>
      <c r="BL789" s="17">
        <v>1.05710014316965E-2</v>
      </c>
    </row>
    <row r="790" spans="2:64" x14ac:dyDescent="0.25">
      <c r="B790" t="s">
        <v>109</v>
      </c>
      <c r="C790" s="17">
        <v>1.8789970907591901E-2</v>
      </c>
      <c r="D790" s="17">
        <v>1.51480327016377E-2</v>
      </c>
      <c r="E790" s="17">
        <v>0</v>
      </c>
      <c r="F790" s="17">
        <v>0.10800995755694701</v>
      </c>
      <c r="G790" s="17">
        <v>0</v>
      </c>
      <c r="H790" s="17">
        <v>0</v>
      </c>
      <c r="I790" s="17">
        <v>0</v>
      </c>
      <c r="J790" s="17">
        <v>0</v>
      </c>
      <c r="K790" s="17">
        <v>0</v>
      </c>
      <c r="L790" s="17">
        <v>0</v>
      </c>
      <c r="M790" s="17">
        <v>0</v>
      </c>
      <c r="N790" s="17">
        <v>3.7958166244276101E-2</v>
      </c>
      <c r="O790" s="17">
        <v>5.4869847839646199E-2</v>
      </c>
      <c r="P790" s="17">
        <v>0</v>
      </c>
      <c r="Q790" s="17"/>
      <c r="R790" s="17">
        <v>4.6345260850090997E-2</v>
      </c>
      <c r="S790" s="17">
        <v>0</v>
      </c>
      <c r="T790" s="17">
        <v>2.7594590906485299E-2</v>
      </c>
      <c r="U790" s="17">
        <v>1.53690580562018E-2</v>
      </c>
      <c r="V790" s="17"/>
      <c r="W790" s="17">
        <v>4.7395863210138403E-2</v>
      </c>
      <c r="X790" s="17">
        <v>0</v>
      </c>
      <c r="Y790" s="17">
        <v>0</v>
      </c>
      <c r="Z790" s="17">
        <v>0</v>
      </c>
      <c r="AA790" s="17">
        <v>0</v>
      </c>
      <c r="AB790" s="17">
        <v>0</v>
      </c>
      <c r="AC790" s="17">
        <v>0</v>
      </c>
      <c r="AD790" s="17">
        <v>0</v>
      </c>
      <c r="AE790" s="17">
        <v>0</v>
      </c>
      <c r="AF790" s="17">
        <v>1.7036273045581501E-2</v>
      </c>
      <c r="AG790" s="17"/>
      <c r="AH790" s="17">
        <v>0</v>
      </c>
      <c r="AI790" s="17">
        <v>0</v>
      </c>
      <c r="AJ790" s="17">
        <v>0</v>
      </c>
      <c r="AK790" s="17">
        <v>3.2418435309451002E-2</v>
      </c>
      <c r="AL790" s="17">
        <v>0</v>
      </c>
      <c r="AM790" s="17">
        <v>1.82516789929076E-2</v>
      </c>
      <c r="AN790" s="17">
        <v>3.3860645251867903E-2</v>
      </c>
      <c r="AO790" s="17"/>
      <c r="AP790" s="17">
        <v>1.6232771363419201E-2</v>
      </c>
      <c r="AQ790" s="17">
        <v>3.3568954001975002E-2</v>
      </c>
      <c r="AR790" s="17"/>
      <c r="AS790" s="17">
        <v>0</v>
      </c>
      <c r="AT790" s="17">
        <v>3.6634860851386002E-2</v>
      </c>
      <c r="AU790" s="17">
        <v>1.7331107105550199E-2</v>
      </c>
      <c r="AV790" s="17"/>
      <c r="AW790" s="17">
        <v>0</v>
      </c>
      <c r="AX790" s="17">
        <v>2.53285873223618E-2</v>
      </c>
      <c r="AY790" s="17"/>
      <c r="AZ790" s="17">
        <v>1.80040767307846E-2</v>
      </c>
      <c r="BA790" s="17">
        <v>1.9145625866424001E-2</v>
      </c>
      <c r="BB790" s="17"/>
      <c r="BC790" s="17">
        <v>2.3856732177699801E-2</v>
      </c>
      <c r="BD790" s="17">
        <v>1.53690580562018E-2</v>
      </c>
      <c r="BE790" s="17"/>
      <c r="BF790" s="17">
        <v>1.7308797371909299E-2</v>
      </c>
      <c r="BG790" s="17">
        <v>2.01323794335844E-2</v>
      </c>
      <c r="BH790" s="17"/>
      <c r="BI790" s="17">
        <v>0.14917540784142999</v>
      </c>
      <c r="BJ790" s="17">
        <v>5.0164857659165299E-2</v>
      </c>
      <c r="BK790" s="17">
        <v>1.1629353324703299E-2</v>
      </c>
      <c r="BL790" s="17">
        <v>0</v>
      </c>
    </row>
    <row r="791" spans="2:64" x14ac:dyDescent="0.25">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c r="AN791" s="17"/>
      <c r="AO791" s="17"/>
      <c r="AP791" s="17"/>
      <c r="AQ791" s="17"/>
      <c r="AR791" s="17"/>
      <c r="AS791" s="17"/>
      <c r="AT791" s="17"/>
      <c r="AU791" s="17"/>
      <c r="AV791" s="17"/>
      <c r="AW791" s="17"/>
      <c r="AX791" s="17"/>
      <c r="AY791" s="17"/>
      <c r="AZ791" s="17"/>
      <c r="BA791" s="17"/>
      <c r="BB791" s="17"/>
      <c r="BC791" s="17"/>
      <c r="BD791" s="17"/>
      <c r="BE791" s="17"/>
      <c r="BF791" s="17"/>
      <c r="BG791" s="17"/>
      <c r="BH791" s="17"/>
      <c r="BI791" s="17"/>
      <c r="BJ791" s="17"/>
      <c r="BK791" s="17"/>
      <c r="BL791" s="17"/>
    </row>
    <row r="792" spans="2:64" x14ac:dyDescent="0.25">
      <c r="B792" s="6" t="s">
        <v>375</v>
      </c>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c r="AX792" s="17"/>
      <c r="AY792" s="17"/>
      <c r="AZ792" s="17"/>
      <c r="BA792" s="17"/>
      <c r="BB792" s="17"/>
      <c r="BC792" s="17"/>
      <c r="BD792" s="17"/>
      <c r="BE792" s="17"/>
      <c r="BF792" s="17"/>
      <c r="BG792" s="17"/>
      <c r="BH792" s="17"/>
      <c r="BI792" s="17"/>
      <c r="BJ792" s="17"/>
      <c r="BK792" s="17"/>
      <c r="BL792" s="17"/>
    </row>
    <row r="793" spans="2:64" x14ac:dyDescent="0.25">
      <c r="B793" s="24" t="s">
        <v>714</v>
      </c>
      <c r="C793" s="17" t="s">
        <v>361</v>
      </c>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c r="AX793" s="17"/>
      <c r="AY793" s="17"/>
      <c r="AZ793" s="17"/>
      <c r="BA793" s="17"/>
      <c r="BB793" s="17"/>
      <c r="BC793" s="17"/>
      <c r="BD793" s="17"/>
      <c r="BE793" s="17"/>
      <c r="BF793" s="17"/>
      <c r="BG793" s="17"/>
      <c r="BH793" s="17"/>
      <c r="BI793" s="17"/>
      <c r="BJ793" s="17"/>
      <c r="BK793" s="17"/>
      <c r="BL793" s="17"/>
    </row>
    <row r="794" spans="2:64" x14ac:dyDescent="0.25">
      <c r="B794" t="s">
        <v>356</v>
      </c>
      <c r="C794" s="17">
        <v>0.45171317901674601</v>
      </c>
      <c r="D794" s="17">
        <v>0.46969728961419299</v>
      </c>
      <c r="E794" s="17">
        <v>0.60888742985499</v>
      </c>
      <c r="F794" s="17">
        <v>0.49614961791010398</v>
      </c>
      <c r="G794" s="17">
        <v>0.227150403343991</v>
      </c>
      <c r="H794" s="17">
        <v>0.436212916414285</v>
      </c>
      <c r="I794" s="17">
        <v>0.37363977207794902</v>
      </c>
      <c r="J794" s="17">
        <v>0.35179085352227901</v>
      </c>
      <c r="K794" s="17">
        <v>0.51149398655220502</v>
      </c>
      <c r="L794" s="17">
        <v>0.31405390362135599</v>
      </c>
      <c r="M794" s="17">
        <v>0.482033804436934</v>
      </c>
      <c r="N794" s="17">
        <v>0.58810416514656605</v>
      </c>
      <c r="O794" s="17">
        <v>0.45203795470928299</v>
      </c>
      <c r="P794" s="17">
        <v>0</v>
      </c>
      <c r="Q794" s="17"/>
      <c r="R794" s="17">
        <v>0.45559542262395097</v>
      </c>
      <c r="S794" s="17">
        <v>0.35753776394709103</v>
      </c>
      <c r="T794" s="17">
        <v>0.41717326786402498</v>
      </c>
      <c r="U794" s="17">
        <v>0.47921720444778598</v>
      </c>
      <c r="V794" s="17"/>
      <c r="W794" s="17">
        <v>0.49397845715463401</v>
      </c>
      <c r="X794" s="17">
        <v>0.31165424460118202</v>
      </c>
      <c r="Y794" s="17">
        <v>0.40657729692181699</v>
      </c>
      <c r="Z794" s="17">
        <v>0.45516188301055699</v>
      </c>
      <c r="AA794" s="17">
        <v>0.32724944192627098</v>
      </c>
      <c r="AB794" s="17">
        <v>0.493556918475063</v>
      </c>
      <c r="AC794" s="17">
        <v>0.42165423904298499</v>
      </c>
      <c r="AD794" s="17">
        <v>0.467466360818238</v>
      </c>
      <c r="AE794" s="17">
        <v>0.50201965948665295</v>
      </c>
      <c r="AF794" s="17">
        <v>0.49975356927685199</v>
      </c>
      <c r="AG794" s="17"/>
      <c r="AH794" s="17">
        <v>0.46442188499529402</v>
      </c>
      <c r="AI794" s="17">
        <v>0.45231410637363501</v>
      </c>
      <c r="AJ794" s="17">
        <v>0.48376780815718801</v>
      </c>
      <c r="AK794" s="17">
        <v>0.40060441549291897</v>
      </c>
      <c r="AL794" s="17">
        <v>0.37485574611257899</v>
      </c>
      <c r="AM794" s="17">
        <v>0.493063060453857</v>
      </c>
      <c r="AN794" s="17">
        <v>0.50764345952149004</v>
      </c>
      <c r="AO794" s="17"/>
      <c r="AP794" s="17">
        <v>0.47290071960471902</v>
      </c>
      <c r="AQ794" s="17">
        <v>0.27518297859095597</v>
      </c>
      <c r="AR794" s="17"/>
      <c r="AS794" s="17">
        <v>0.47322048525543797</v>
      </c>
      <c r="AT794" s="17">
        <v>0.56613394862202804</v>
      </c>
      <c r="AU794" s="17">
        <v>0.43029727055969902</v>
      </c>
      <c r="AV794" s="17"/>
      <c r="AW794" s="17">
        <v>0.53071184837749497</v>
      </c>
      <c r="AX794" s="17">
        <v>0.42312548205485301</v>
      </c>
      <c r="AY794" s="17"/>
      <c r="AZ794" s="17">
        <v>0.51892236785110302</v>
      </c>
      <c r="BA794" s="17">
        <v>0.42449217029873998</v>
      </c>
      <c r="BB794" s="17"/>
      <c r="BC794" s="17">
        <v>0.40269539096475099</v>
      </c>
      <c r="BD794" s="17">
        <v>0.47921720444778598</v>
      </c>
      <c r="BE794" s="17"/>
      <c r="BF794" s="17">
        <v>0.57872826465565297</v>
      </c>
      <c r="BG794" s="17">
        <v>0.327937924659717</v>
      </c>
      <c r="BH794" s="17"/>
      <c r="BI794" s="17">
        <v>0.25584555274982101</v>
      </c>
      <c r="BJ794" s="17">
        <v>0.26738051966131299</v>
      </c>
      <c r="BK794" s="17">
        <v>0.43780050627675698</v>
      </c>
      <c r="BL794" s="17">
        <v>0.58462401168645095</v>
      </c>
    </row>
    <row r="795" spans="2:64" x14ac:dyDescent="0.25">
      <c r="B795" t="s">
        <v>357</v>
      </c>
      <c r="C795" s="17">
        <v>0.44696576514743303</v>
      </c>
      <c r="D795" s="17">
        <v>0.432051649362027</v>
      </c>
      <c r="E795" s="17">
        <v>0.39111257014501</v>
      </c>
      <c r="F795" s="17">
        <v>0.39059290700489502</v>
      </c>
      <c r="G795" s="17">
        <v>0.64947574287557397</v>
      </c>
      <c r="H795" s="17">
        <v>0.308963973244616</v>
      </c>
      <c r="I795" s="17">
        <v>0.556715646665916</v>
      </c>
      <c r="J795" s="17">
        <v>0.52627830334260595</v>
      </c>
      <c r="K795" s="17">
        <v>0.299543504894414</v>
      </c>
      <c r="L795" s="17">
        <v>0.64837148451519</v>
      </c>
      <c r="M795" s="17">
        <v>0.44505868398732101</v>
      </c>
      <c r="N795" s="17">
        <v>0.369206806714729</v>
      </c>
      <c r="O795" s="17">
        <v>0.43736483627565098</v>
      </c>
      <c r="P795" s="17">
        <v>1</v>
      </c>
      <c r="Q795" s="17"/>
      <c r="R795" s="17">
        <v>0.42660031450817898</v>
      </c>
      <c r="S795" s="17">
        <v>0.43963104287656501</v>
      </c>
      <c r="T795" s="17">
        <v>0.45149258670518699</v>
      </c>
      <c r="U795" s="17">
        <v>0.45025448737110602</v>
      </c>
      <c r="V795" s="17"/>
      <c r="W795" s="17">
        <v>0.347564584050923</v>
      </c>
      <c r="X795" s="17">
        <v>0.42935846137121503</v>
      </c>
      <c r="Y795" s="17">
        <v>0.44733247587995301</v>
      </c>
      <c r="Z795" s="17">
        <v>0.39855450263761599</v>
      </c>
      <c r="AA795" s="17">
        <v>0.50530127568157102</v>
      </c>
      <c r="AB795" s="17">
        <v>0.44725315286282602</v>
      </c>
      <c r="AC795" s="17">
        <v>0.50742771391443198</v>
      </c>
      <c r="AD795" s="17">
        <v>0.48456482286859398</v>
      </c>
      <c r="AE795" s="17">
        <v>0.497980340513347</v>
      </c>
      <c r="AF795" s="17">
        <v>0.41405702925538002</v>
      </c>
      <c r="AG795" s="17"/>
      <c r="AH795" s="17">
        <v>0.44813706488010302</v>
      </c>
      <c r="AI795" s="17">
        <v>0.259670875391939</v>
      </c>
      <c r="AJ795" s="17">
        <v>0.46730772749768201</v>
      </c>
      <c r="AK795" s="17">
        <v>0.52023280965937502</v>
      </c>
      <c r="AL795" s="17">
        <v>0.45250780335125701</v>
      </c>
      <c r="AM795" s="17">
        <v>0.473403031064484</v>
      </c>
      <c r="AN795" s="17">
        <v>0.43761646602881998</v>
      </c>
      <c r="AO795" s="17"/>
      <c r="AP795" s="17">
        <v>0.44061353813111398</v>
      </c>
      <c r="AQ795" s="17">
        <v>0.49989120515708801</v>
      </c>
      <c r="AR795" s="17"/>
      <c r="AS795" s="17">
        <v>0.44907995182148802</v>
      </c>
      <c r="AT795" s="17">
        <v>0.38110706216366103</v>
      </c>
      <c r="AU795" s="17">
        <v>0.45718466537471197</v>
      </c>
      <c r="AV795" s="17"/>
      <c r="AW795" s="17">
        <v>0.41999821314795599</v>
      </c>
      <c r="AX795" s="17">
        <v>0.456724666285939</v>
      </c>
      <c r="AY795" s="17"/>
      <c r="AZ795" s="17">
        <v>0.39954754318233399</v>
      </c>
      <c r="BA795" s="17">
        <v>0.46617105323215502</v>
      </c>
      <c r="BB795" s="17"/>
      <c r="BC795" s="17">
        <v>0.44110459077766401</v>
      </c>
      <c r="BD795" s="17">
        <v>0.45025448737110602</v>
      </c>
      <c r="BE795" s="17"/>
      <c r="BF795" s="17">
        <v>0.35858667573533798</v>
      </c>
      <c r="BG795" s="17">
        <v>0.53309052912171895</v>
      </c>
      <c r="BH795" s="17"/>
      <c r="BI795" s="17">
        <v>0.49566615480114101</v>
      </c>
      <c r="BJ795" s="17">
        <v>0.55029530909880298</v>
      </c>
      <c r="BK795" s="17">
        <v>0.459618752607729</v>
      </c>
      <c r="BL795" s="17">
        <v>0.38221220836430397</v>
      </c>
    </row>
    <row r="796" spans="2:64" x14ac:dyDescent="0.25">
      <c r="B796" t="s">
        <v>358</v>
      </c>
      <c r="C796" s="17">
        <v>7.6712414185287195E-2</v>
      </c>
      <c r="D796" s="17">
        <v>6.37686463316577E-2</v>
      </c>
      <c r="E796" s="17">
        <v>0</v>
      </c>
      <c r="F796" s="17">
        <v>0.113257475085001</v>
      </c>
      <c r="G796" s="17">
        <v>0.123373853780435</v>
      </c>
      <c r="H796" s="17">
        <v>0.229217160540168</v>
      </c>
      <c r="I796" s="17">
        <v>0</v>
      </c>
      <c r="J796" s="17">
        <v>0.121930843135115</v>
      </c>
      <c r="K796" s="17">
        <v>0.18896250855338101</v>
      </c>
      <c r="L796" s="17">
        <v>0</v>
      </c>
      <c r="M796" s="17">
        <v>7.2907511575744502E-2</v>
      </c>
      <c r="N796" s="17">
        <v>4.2689028138705502E-2</v>
      </c>
      <c r="O796" s="17">
        <v>7.5920041367626298E-2</v>
      </c>
      <c r="P796" s="17">
        <v>0</v>
      </c>
      <c r="Q796" s="17"/>
      <c r="R796" s="17">
        <v>8.0671792558379002E-2</v>
      </c>
      <c r="S796" s="17">
        <v>0.17566139486266699</v>
      </c>
      <c r="T796" s="17">
        <v>9.7461785647742494E-2</v>
      </c>
      <c r="U796" s="17">
        <v>5.0067506517949799E-2</v>
      </c>
      <c r="V796" s="17"/>
      <c r="W796" s="17">
        <v>0.10879981192648</v>
      </c>
      <c r="X796" s="17">
        <v>0.20039827999993101</v>
      </c>
      <c r="Y796" s="17">
        <v>0.14609022719822901</v>
      </c>
      <c r="Z796" s="17">
        <v>0.14628361435182699</v>
      </c>
      <c r="AA796" s="17">
        <v>0.16744928239215801</v>
      </c>
      <c r="AB796" s="17">
        <v>5.91899286621115E-2</v>
      </c>
      <c r="AC796" s="17">
        <v>7.0918047042583698E-2</v>
      </c>
      <c r="AD796" s="17">
        <v>4.79688163131686E-2</v>
      </c>
      <c r="AE796" s="17">
        <v>0</v>
      </c>
      <c r="AF796" s="17">
        <v>4.7441031862395802E-2</v>
      </c>
      <c r="AG796" s="17"/>
      <c r="AH796" s="17">
        <v>8.7441050124602807E-2</v>
      </c>
      <c r="AI796" s="17">
        <v>0.28801501823442599</v>
      </c>
      <c r="AJ796" s="17">
        <v>2.12203954084298E-2</v>
      </c>
      <c r="AK796" s="17">
        <v>5.94215892194511E-2</v>
      </c>
      <c r="AL796" s="17">
        <v>0.12862430456500001</v>
      </c>
      <c r="AM796" s="17">
        <v>2.2891925339103801E-2</v>
      </c>
      <c r="AN796" s="17">
        <v>5.47400744496905E-2</v>
      </c>
      <c r="AO796" s="17"/>
      <c r="AP796" s="17">
        <v>7.27672363066654E-2</v>
      </c>
      <c r="AQ796" s="17">
        <v>0.109582819258343</v>
      </c>
      <c r="AR796" s="17"/>
      <c r="AS796" s="17">
        <v>7.7699562923074006E-2</v>
      </c>
      <c r="AT796" s="17">
        <v>3.2894584644807601E-2</v>
      </c>
      <c r="AU796" s="17">
        <v>9.9126094192809197E-2</v>
      </c>
      <c r="AV796" s="17"/>
      <c r="AW796" s="17">
        <v>4.9289938474548399E-2</v>
      </c>
      <c r="AX796" s="17">
        <v>8.6635941149818096E-2</v>
      </c>
      <c r="AY796" s="17"/>
      <c r="AZ796" s="17">
        <v>5.7583660377692497E-2</v>
      </c>
      <c r="BA796" s="17">
        <v>8.4459925845403197E-2</v>
      </c>
      <c r="BB796" s="17"/>
      <c r="BC796" s="17">
        <v>0.124199079000122</v>
      </c>
      <c r="BD796" s="17">
        <v>5.0067506517949799E-2</v>
      </c>
      <c r="BE796" s="17"/>
      <c r="BF796" s="17">
        <v>5.1995019830651301E-2</v>
      </c>
      <c r="BG796" s="17">
        <v>0.100799330773964</v>
      </c>
      <c r="BH796" s="17"/>
      <c r="BI796" s="17">
        <v>0.18585929964335099</v>
      </c>
      <c r="BJ796" s="17">
        <v>0.12399908435467499</v>
      </c>
      <c r="BK796" s="17">
        <v>7.5734173642581101E-2</v>
      </c>
      <c r="BL796" s="17">
        <v>3.3163779949244597E-2</v>
      </c>
    </row>
    <row r="797" spans="2:64" x14ac:dyDescent="0.25">
      <c r="B797" t="s">
        <v>359</v>
      </c>
      <c r="C797" s="17">
        <v>1.6681530348964701E-2</v>
      </c>
      <c r="D797" s="17">
        <v>3.4482414692121703E-2</v>
      </c>
      <c r="E797" s="17">
        <v>0</v>
      </c>
      <c r="F797" s="17">
        <v>0</v>
      </c>
      <c r="G797" s="17">
        <v>0</v>
      </c>
      <c r="H797" s="17">
        <v>0</v>
      </c>
      <c r="I797" s="17">
        <v>4.0903060327062202E-2</v>
      </c>
      <c r="J797" s="17">
        <v>0</v>
      </c>
      <c r="K797" s="17">
        <v>0</v>
      </c>
      <c r="L797" s="17">
        <v>3.7574611863453497E-2</v>
      </c>
      <c r="M797" s="17">
        <v>0</v>
      </c>
      <c r="N797" s="17">
        <v>0</v>
      </c>
      <c r="O797" s="17">
        <v>0</v>
      </c>
      <c r="P797" s="17">
        <v>0</v>
      </c>
      <c r="Q797" s="17"/>
      <c r="R797" s="17">
        <v>3.7132470309490399E-2</v>
      </c>
      <c r="S797" s="17">
        <v>2.7169798313676601E-2</v>
      </c>
      <c r="T797" s="17">
        <v>3.3872359783045501E-2</v>
      </c>
      <c r="U797" s="17">
        <v>8.0857648329667308E-3</v>
      </c>
      <c r="V797" s="17"/>
      <c r="W797" s="17">
        <v>4.9657146867962999E-2</v>
      </c>
      <c r="X797" s="17">
        <v>5.8589014027672602E-2</v>
      </c>
      <c r="Y797" s="17">
        <v>0</v>
      </c>
      <c r="Z797" s="17">
        <v>0</v>
      </c>
      <c r="AA797" s="17">
        <v>0</v>
      </c>
      <c r="AB797" s="17">
        <v>0</v>
      </c>
      <c r="AC797" s="17">
        <v>0</v>
      </c>
      <c r="AD797" s="17">
        <v>0</v>
      </c>
      <c r="AE797" s="17">
        <v>0</v>
      </c>
      <c r="AF797" s="17">
        <v>2.3277040170943002E-2</v>
      </c>
      <c r="AG797" s="17"/>
      <c r="AH797" s="17">
        <v>0</v>
      </c>
      <c r="AI797" s="17">
        <v>0</v>
      </c>
      <c r="AJ797" s="17">
        <v>2.77040689367005E-2</v>
      </c>
      <c r="AK797" s="17">
        <v>1.9741185628254401E-2</v>
      </c>
      <c r="AL797" s="17">
        <v>3.3866368375738302E-2</v>
      </c>
      <c r="AM797" s="17">
        <v>0</v>
      </c>
      <c r="AN797" s="17">
        <v>0</v>
      </c>
      <c r="AO797" s="17"/>
      <c r="AP797" s="17">
        <v>8.2410232355638099E-3</v>
      </c>
      <c r="AQ797" s="17">
        <v>8.7006087663076895E-2</v>
      </c>
      <c r="AR797" s="17"/>
      <c r="AS797" s="17">
        <v>0</v>
      </c>
      <c r="AT797" s="17">
        <v>1.0730782368565801E-2</v>
      </c>
      <c r="AU797" s="17">
        <v>1.33919698727795E-2</v>
      </c>
      <c r="AV797" s="17"/>
      <c r="AW797" s="17">
        <v>0</v>
      </c>
      <c r="AX797" s="17">
        <v>2.2718170438421201E-2</v>
      </c>
      <c r="AY797" s="17"/>
      <c r="AZ797" s="17">
        <v>2.3946428588870201E-2</v>
      </c>
      <c r="BA797" s="17">
        <v>1.3739107419099001E-2</v>
      </c>
      <c r="BB797" s="17"/>
      <c r="BC797" s="17">
        <v>3.2000939257462599E-2</v>
      </c>
      <c r="BD797" s="17">
        <v>8.0857648329667308E-3</v>
      </c>
      <c r="BE797" s="17"/>
      <c r="BF797" s="17">
        <v>5.24730783613376E-3</v>
      </c>
      <c r="BG797" s="17">
        <v>2.78240949725404E-2</v>
      </c>
      <c r="BH797" s="17"/>
      <c r="BI797" s="17">
        <v>0</v>
      </c>
      <c r="BJ797" s="17">
        <v>5.83250868852088E-2</v>
      </c>
      <c r="BK797" s="17">
        <v>1.6127352863712498E-2</v>
      </c>
      <c r="BL797" s="17">
        <v>0</v>
      </c>
    </row>
    <row r="798" spans="2:64" x14ac:dyDescent="0.25">
      <c r="B798" t="s">
        <v>109</v>
      </c>
      <c r="C798" s="17">
        <v>7.9271113015692701E-3</v>
      </c>
      <c r="D798" s="17">
        <v>0</v>
      </c>
      <c r="E798" s="17">
        <v>0</v>
      </c>
      <c r="F798" s="17">
        <v>0</v>
      </c>
      <c r="G798" s="17">
        <v>0</v>
      </c>
      <c r="H798" s="17">
        <v>2.5605949800930901E-2</v>
      </c>
      <c r="I798" s="17">
        <v>2.8741520929072999E-2</v>
      </c>
      <c r="J798" s="17">
        <v>0</v>
      </c>
      <c r="K798" s="17">
        <v>0</v>
      </c>
      <c r="L798" s="17">
        <v>0</v>
      </c>
      <c r="M798" s="17">
        <v>0</v>
      </c>
      <c r="N798" s="17">
        <v>0</v>
      </c>
      <c r="O798" s="17">
        <v>3.4677167647439298E-2</v>
      </c>
      <c r="P798" s="17">
        <v>0</v>
      </c>
      <c r="Q798" s="17"/>
      <c r="R798" s="17">
        <v>0</v>
      </c>
      <c r="S798" s="17">
        <v>0</v>
      </c>
      <c r="T798" s="17">
        <v>0</v>
      </c>
      <c r="U798" s="17">
        <v>1.23750368301913E-2</v>
      </c>
      <c r="V798" s="17"/>
      <c r="W798" s="17">
        <v>0</v>
      </c>
      <c r="X798" s="17">
        <v>0</v>
      </c>
      <c r="Y798" s="17">
        <v>0</v>
      </c>
      <c r="Z798" s="17">
        <v>0</v>
      </c>
      <c r="AA798" s="17">
        <v>0</v>
      </c>
      <c r="AB798" s="17">
        <v>0</v>
      </c>
      <c r="AC798" s="17">
        <v>0</v>
      </c>
      <c r="AD798" s="17">
        <v>0</v>
      </c>
      <c r="AE798" s="17">
        <v>0</v>
      </c>
      <c r="AF798" s="17">
        <v>1.5471329434429601E-2</v>
      </c>
      <c r="AG798" s="17"/>
      <c r="AH798" s="17">
        <v>0</v>
      </c>
      <c r="AI798" s="17">
        <v>0</v>
      </c>
      <c r="AJ798" s="17">
        <v>0</v>
      </c>
      <c r="AK798" s="17">
        <v>0</v>
      </c>
      <c r="AL798" s="17">
        <v>1.0145777595425599E-2</v>
      </c>
      <c r="AM798" s="17">
        <v>1.0641983142555499E-2</v>
      </c>
      <c r="AN798" s="17">
        <v>0</v>
      </c>
      <c r="AO798" s="17"/>
      <c r="AP798" s="17">
        <v>5.4774827219379804E-3</v>
      </c>
      <c r="AQ798" s="17">
        <v>2.83369093305357E-2</v>
      </c>
      <c r="AR798" s="17"/>
      <c r="AS798" s="17">
        <v>0</v>
      </c>
      <c r="AT798" s="17">
        <v>9.1336222009373597E-3</v>
      </c>
      <c r="AU798" s="17">
        <v>0</v>
      </c>
      <c r="AV798" s="17"/>
      <c r="AW798" s="17">
        <v>0</v>
      </c>
      <c r="AX798" s="17">
        <v>1.07957400709679E-2</v>
      </c>
      <c r="AY798" s="17"/>
      <c r="AZ798" s="17">
        <v>0</v>
      </c>
      <c r="BA798" s="17">
        <v>1.1137743204603199E-2</v>
      </c>
      <c r="BB798" s="17"/>
      <c r="BC798" s="17">
        <v>0</v>
      </c>
      <c r="BD798" s="17">
        <v>1.23750368301913E-2</v>
      </c>
      <c r="BE798" s="17"/>
      <c r="BF798" s="17">
        <v>5.4427319422240402E-3</v>
      </c>
      <c r="BG798" s="17">
        <v>1.0348120472058801E-2</v>
      </c>
      <c r="BH798" s="17"/>
      <c r="BI798" s="17">
        <v>6.26289928056874E-2</v>
      </c>
      <c r="BJ798" s="17">
        <v>0</v>
      </c>
      <c r="BK798" s="17">
        <v>1.0719214609220601E-2</v>
      </c>
      <c r="BL798" s="17">
        <v>0</v>
      </c>
    </row>
    <row r="799" spans="2:64" x14ac:dyDescent="0.25">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c r="AR799" s="17"/>
      <c r="AS799" s="17"/>
      <c r="AT799" s="17"/>
      <c r="AU799" s="17"/>
      <c r="AV799" s="17"/>
      <c r="AW799" s="17"/>
      <c r="AX799" s="17"/>
      <c r="AY799" s="17"/>
      <c r="AZ799" s="17"/>
      <c r="BA799" s="17"/>
      <c r="BB799" s="17"/>
      <c r="BC799" s="17"/>
      <c r="BD799" s="17"/>
      <c r="BE799" s="17"/>
      <c r="BF799" s="17"/>
      <c r="BG799" s="17"/>
      <c r="BH799" s="17"/>
      <c r="BI799" s="17"/>
      <c r="BJ799" s="17"/>
      <c r="BK799" s="17"/>
      <c r="BL799" s="17"/>
    </row>
    <row r="800" spans="2:64" x14ac:dyDescent="0.25">
      <c r="B800" s="6" t="s">
        <v>376</v>
      </c>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c r="AK800" s="17"/>
      <c r="AL800" s="17"/>
      <c r="AM800" s="17"/>
      <c r="AN800" s="17"/>
      <c r="AO800" s="17"/>
      <c r="AP800" s="17"/>
      <c r="AQ800" s="17"/>
      <c r="AR800" s="17"/>
      <c r="AS800" s="17"/>
      <c r="AT800" s="17"/>
      <c r="AU800" s="17"/>
      <c r="AV800" s="17"/>
      <c r="AW800" s="17"/>
      <c r="AX800" s="17"/>
      <c r="AY800" s="17"/>
      <c r="AZ800" s="17"/>
      <c r="BA800" s="17"/>
      <c r="BB800" s="17"/>
      <c r="BC800" s="17"/>
      <c r="BD800" s="17"/>
      <c r="BE800" s="17"/>
      <c r="BF800" s="17"/>
      <c r="BG800" s="17"/>
      <c r="BH800" s="17"/>
      <c r="BI800" s="17"/>
      <c r="BJ800" s="17"/>
      <c r="BK800" s="17"/>
      <c r="BL800" s="17"/>
    </row>
    <row r="801" spans="2:64" x14ac:dyDescent="0.25">
      <c r="B801" s="24" t="s">
        <v>715</v>
      </c>
      <c r="C801" s="17" t="s">
        <v>361</v>
      </c>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c r="AN801" s="17"/>
      <c r="AO801" s="17"/>
      <c r="AP801" s="17"/>
      <c r="AQ801" s="17"/>
      <c r="AR801" s="17"/>
      <c r="AS801" s="17"/>
      <c r="AT801" s="17"/>
      <c r="AU801" s="17"/>
      <c r="AV801" s="17"/>
      <c r="AW801" s="17"/>
      <c r="AX801" s="17"/>
      <c r="AY801" s="17"/>
      <c r="AZ801" s="17"/>
      <c r="BA801" s="17"/>
      <c r="BB801" s="17"/>
      <c r="BC801" s="17"/>
      <c r="BD801" s="17"/>
      <c r="BE801" s="17"/>
      <c r="BF801" s="17"/>
      <c r="BG801" s="17"/>
      <c r="BH801" s="17"/>
      <c r="BI801" s="17"/>
      <c r="BJ801" s="17"/>
      <c r="BK801" s="17"/>
      <c r="BL801" s="17"/>
    </row>
    <row r="802" spans="2:64" x14ac:dyDescent="0.25">
      <c r="B802" t="s">
        <v>356</v>
      </c>
      <c r="C802" s="17">
        <v>0.480455341029214</v>
      </c>
      <c r="D802" s="17">
        <v>0.51042415192824997</v>
      </c>
      <c r="E802" s="17">
        <v>0.46456658148658098</v>
      </c>
      <c r="F802" s="17">
        <v>0.54220295872982405</v>
      </c>
      <c r="G802" s="17">
        <v>0.480646937627349</v>
      </c>
      <c r="H802" s="17">
        <v>0.45803658292140897</v>
      </c>
      <c r="I802" s="17">
        <v>0.57273532098593605</v>
      </c>
      <c r="J802" s="17">
        <v>0.33348176744701802</v>
      </c>
      <c r="K802" s="17">
        <v>0.62505959749116202</v>
      </c>
      <c r="L802" s="17">
        <v>0.47587476321525901</v>
      </c>
      <c r="M802" s="17">
        <v>0.44749156787647498</v>
      </c>
      <c r="N802" s="17">
        <v>0.40297813236966901</v>
      </c>
      <c r="O802" s="17">
        <v>0.46556598080383599</v>
      </c>
      <c r="P802" s="17">
        <v>0.456862713144291</v>
      </c>
      <c r="Q802" s="17"/>
      <c r="R802" s="17">
        <v>0.35584959769129998</v>
      </c>
      <c r="S802" s="17">
        <v>0.37988087036668999</v>
      </c>
      <c r="T802" s="17">
        <v>0.496442354794498</v>
      </c>
      <c r="U802" s="17">
        <v>0.52849004013113499</v>
      </c>
      <c r="V802" s="17"/>
      <c r="W802" s="17">
        <v>0.348148706473074</v>
      </c>
      <c r="X802" s="17">
        <v>0.40951244965607803</v>
      </c>
      <c r="Y802" s="17">
        <v>0.43823676351861202</v>
      </c>
      <c r="Z802" s="17">
        <v>0.32384147515295703</v>
      </c>
      <c r="AA802" s="17">
        <v>0.39629758084565903</v>
      </c>
      <c r="AB802" s="17">
        <v>0.70462820564875595</v>
      </c>
      <c r="AC802" s="17">
        <v>0.39573275928833501</v>
      </c>
      <c r="AD802" s="17">
        <v>0.56377158131637295</v>
      </c>
      <c r="AE802" s="17">
        <v>0.63193605305801803</v>
      </c>
      <c r="AF802" s="17">
        <v>0.53423984967802096</v>
      </c>
      <c r="AG802" s="17"/>
      <c r="AH802" s="17">
        <v>0.38536039763635199</v>
      </c>
      <c r="AI802" s="17">
        <v>0.40129876720455399</v>
      </c>
      <c r="AJ802" s="17">
        <v>0.61915083218648004</v>
      </c>
      <c r="AK802" s="17">
        <v>0.37499112834040499</v>
      </c>
      <c r="AL802" s="17">
        <v>0.51472028353995403</v>
      </c>
      <c r="AM802" s="17">
        <v>0.54438943796269701</v>
      </c>
      <c r="AN802" s="17">
        <v>0.55676575299063102</v>
      </c>
      <c r="AO802" s="17"/>
      <c r="AP802" s="17">
        <v>0.52610764402049404</v>
      </c>
      <c r="AQ802" s="17">
        <v>0.240235378986316</v>
      </c>
      <c r="AR802" s="17"/>
      <c r="AS802" s="17">
        <v>0.57078592583847898</v>
      </c>
      <c r="AT802" s="17">
        <v>0.61394647221355603</v>
      </c>
      <c r="AU802" s="17">
        <v>0.45069929046655599</v>
      </c>
      <c r="AV802" s="17"/>
      <c r="AW802" s="17">
        <v>0.60581173461697202</v>
      </c>
      <c r="AX802" s="17">
        <v>0.45169874904009999</v>
      </c>
      <c r="AY802" s="17"/>
      <c r="AZ802" s="17">
        <v>0.51707112286351498</v>
      </c>
      <c r="BA802" s="17">
        <v>0.46612064686772597</v>
      </c>
      <c r="BB802" s="17"/>
      <c r="BC802" s="17">
        <v>0.41134773328233898</v>
      </c>
      <c r="BD802" s="17">
        <v>0.52849004013113499</v>
      </c>
      <c r="BE802" s="17"/>
      <c r="BF802" s="17">
        <v>0.59426864994050899</v>
      </c>
      <c r="BG802" s="17">
        <v>0.39578902134918997</v>
      </c>
      <c r="BH802" s="17"/>
      <c r="BI802" s="17">
        <v>0.29338427110620102</v>
      </c>
      <c r="BJ802" s="17">
        <v>0.34250358168772199</v>
      </c>
      <c r="BK802" s="17">
        <v>0.55052977822916704</v>
      </c>
      <c r="BL802" s="17">
        <v>0.58821221094989695</v>
      </c>
    </row>
    <row r="803" spans="2:64" x14ac:dyDescent="0.25">
      <c r="B803" t="s">
        <v>357</v>
      </c>
      <c r="C803" s="17">
        <v>0.42819491546298599</v>
      </c>
      <c r="D803" s="17">
        <v>0.40879263501694502</v>
      </c>
      <c r="E803" s="17">
        <v>0.47005164802576699</v>
      </c>
      <c r="F803" s="17">
        <v>0.45779704127017601</v>
      </c>
      <c r="G803" s="17">
        <v>0.26465712181418299</v>
      </c>
      <c r="H803" s="17">
        <v>0.428325409962035</v>
      </c>
      <c r="I803" s="17">
        <v>0.391428729057401</v>
      </c>
      <c r="J803" s="17">
        <v>0.62859564867213302</v>
      </c>
      <c r="K803" s="17">
        <v>0.37494040250883798</v>
      </c>
      <c r="L803" s="17">
        <v>0.43306536376295501</v>
      </c>
      <c r="M803" s="17">
        <v>0.40476706522283701</v>
      </c>
      <c r="N803" s="17">
        <v>0.49245489914557</v>
      </c>
      <c r="O803" s="17">
        <v>0.412701015200095</v>
      </c>
      <c r="P803" s="17">
        <v>0.54313728685570895</v>
      </c>
      <c r="Q803" s="17"/>
      <c r="R803" s="17">
        <v>0.46155051460165503</v>
      </c>
      <c r="S803" s="17">
        <v>0.51063180769332395</v>
      </c>
      <c r="T803" s="17">
        <v>0.43331646245515099</v>
      </c>
      <c r="U803" s="17">
        <v>0.40025892186051498</v>
      </c>
      <c r="V803" s="17"/>
      <c r="W803" s="17">
        <v>0.44814795538843799</v>
      </c>
      <c r="X803" s="17">
        <v>0.44622955142190102</v>
      </c>
      <c r="Y803" s="17">
        <v>0.43103398732669201</v>
      </c>
      <c r="Z803" s="17">
        <v>0.561262861785636</v>
      </c>
      <c r="AA803" s="17">
        <v>0.57221684738049405</v>
      </c>
      <c r="AB803" s="17">
        <v>0.23552544670563</v>
      </c>
      <c r="AC803" s="17">
        <v>0.47478376607735201</v>
      </c>
      <c r="AD803" s="17">
        <v>0.40934727271815102</v>
      </c>
      <c r="AE803" s="17">
        <v>0.32684157094272398</v>
      </c>
      <c r="AF803" s="17">
        <v>0.40308851968263398</v>
      </c>
      <c r="AG803" s="17"/>
      <c r="AH803" s="17">
        <v>0.40984856048164803</v>
      </c>
      <c r="AI803" s="17">
        <v>0.54910757369915997</v>
      </c>
      <c r="AJ803" s="17">
        <v>0.30823982091225399</v>
      </c>
      <c r="AK803" s="17">
        <v>0.53058898928663001</v>
      </c>
      <c r="AL803" s="17">
        <v>0.41407878864505299</v>
      </c>
      <c r="AM803" s="17">
        <v>0.39000413389746202</v>
      </c>
      <c r="AN803" s="17">
        <v>0.39021286221787499</v>
      </c>
      <c r="AO803" s="17"/>
      <c r="AP803" s="17">
        <v>0.418901479585645</v>
      </c>
      <c r="AQ803" s="17">
        <v>0.47709647502131602</v>
      </c>
      <c r="AR803" s="17"/>
      <c r="AS803" s="17">
        <v>0.37603683841026903</v>
      </c>
      <c r="AT803" s="17">
        <v>0.36609836710489202</v>
      </c>
      <c r="AU803" s="17">
        <v>0.48675074055329498</v>
      </c>
      <c r="AV803" s="17"/>
      <c r="AW803" s="17">
        <v>0.37551530376673398</v>
      </c>
      <c r="AX803" s="17">
        <v>0.44027954917282203</v>
      </c>
      <c r="AY803" s="17"/>
      <c r="AZ803" s="17">
        <v>0.35997530848399301</v>
      </c>
      <c r="BA803" s="17">
        <v>0.45490217536217697</v>
      </c>
      <c r="BB803" s="17"/>
      <c r="BC803" s="17">
        <v>0.46838647956131402</v>
      </c>
      <c r="BD803" s="17">
        <v>0.40025892186051498</v>
      </c>
      <c r="BE803" s="17"/>
      <c r="BF803" s="17">
        <v>0.34685164218656001</v>
      </c>
      <c r="BG803" s="17">
        <v>0.48870660469266203</v>
      </c>
      <c r="BH803" s="17"/>
      <c r="BI803" s="17">
        <v>0.42185535885840397</v>
      </c>
      <c r="BJ803" s="17">
        <v>0.51649938159843101</v>
      </c>
      <c r="BK803" s="17">
        <v>0.40002783967445699</v>
      </c>
      <c r="BL803" s="17">
        <v>0.38088091510264799</v>
      </c>
    </row>
    <row r="804" spans="2:64" x14ac:dyDescent="0.25">
      <c r="B804" t="s">
        <v>358</v>
      </c>
      <c r="C804" s="17">
        <v>6.1417741080749003E-2</v>
      </c>
      <c r="D804" s="17">
        <v>5.1659965264624103E-2</v>
      </c>
      <c r="E804" s="17">
        <v>0</v>
      </c>
      <c r="F804" s="17">
        <v>0</v>
      </c>
      <c r="G804" s="17">
        <v>9.6864224421477393E-2</v>
      </c>
      <c r="H804" s="17">
        <v>9.9737979705127197E-2</v>
      </c>
      <c r="I804" s="17">
        <v>1.6372109325303998E-2</v>
      </c>
      <c r="J804" s="17">
        <v>3.7922583880848203E-2</v>
      </c>
      <c r="K804" s="17">
        <v>0</v>
      </c>
      <c r="L804" s="17">
        <v>6.9323772304817302E-2</v>
      </c>
      <c r="M804" s="17">
        <v>0.14774136690068801</v>
      </c>
      <c r="N804" s="17">
        <v>6.6116403180579403E-2</v>
      </c>
      <c r="O804" s="17">
        <v>7.8007178938358096E-2</v>
      </c>
      <c r="P804" s="17">
        <v>0</v>
      </c>
      <c r="Q804" s="17"/>
      <c r="R804" s="17">
        <v>0.127881531069234</v>
      </c>
      <c r="S804" s="17">
        <v>0.109487321939986</v>
      </c>
      <c r="T804" s="17">
        <v>6.2453601341343097E-2</v>
      </c>
      <c r="U804" s="17">
        <v>3.48442566618547E-2</v>
      </c>
      <c r="V804" s="17"/>
      <c r="W804" s="17">
        <v>0.12272580020050899</v>
      </c>
      <c r="X804" s="17">
        <v>0.14425799892202101</v>
      </c>
      <c r="Y804" s="17">
        <v>0.130729249154696</v>
      </c>
      <c r="Z804" s="17">
        <v>8.7007917586760394E-2</v>
      </c>
      <c r="AA804" s="17">
        <v>3.1485571773846803E-2</v>
      </c>
      <c r="AB804" s="17">
        <v>5.9846347645613501E-2</v>
      </c>
      <c r="AC804" s="17">
        <v>5.0344901674406098E-2</v>
      </c>
      <c r="AD804" s="17">
        <v>2.6881145965476201E-2</v>
      </c>
      <c r="AE804" s="17">
        <v>3.0107717026355198E-2</v>
      </c>
      <c r="AF804" s="17">
        <v>3.4567364679600698E-2</v>
      </c>
      <c r="AG804" s="17"/>
      <c r="AH804" s="17">
        <v>0.18372517038026301</v>
      </c>
      <c r="AI804" s="17">
        <v>0</v>
      </c>
      <c r="AJ804" s="17">
        <v>7.2609346901265498E-2</v>
      </c>
      <c r="AK804" s="17">
        <v>5.7849928218350902E-2</v>
      </c>
      <c r="AL804" s="17">
        <v>3.76219609110824E-2</v>
      </c>
      <c r="AM804" s="17">
        <v>4.2920631501337202E-2</v>
      </c>
      <c r="AN804" s="17">
        <v>3.9197043717314702E-2</v>
      </c>
      <c r="AO804" s="17"/>
      <c r="AP804" s="17">
        <v>4.51052963784759E-2</v>
      </c>
      <c r="AQ804" s="17">
        <v>0.14725294742193501</v>
      </c>
      <c r="AR804" s="17"/>
      <c r="AS804" s="17">
        <v>3.9507608756159801E-2</v>
      </c>
      <c r="AT804" s="17">
        <v>1.9955160681552099E-2</v>
      </c>
      <c r="AU804" s="17">
        <v>5.3446233171952601E-2</v>
      </c>
      <c r="AV804" s="17"/>
      <c r="AW804" s="17">
        <v>1.86729616162934E-2</v>
      </c>
      <c r="AX804" s="17">
        <v>7.1223337329523295E-2</v>
      </c>
      <c r="AY804" s="17"/>
      <c r="AZ804" s="17">
        <v>7.7294302770101894E-2</v>
      </c>
      <c r="BA804" s="17">
        <v>5.5202233866325001E-2</v>
      </c>
      <c r="BB804" s="17"/>
      <c r="BC804" s="17">
        <v>9.9649060773042003E-2</v>
      </c>
      <c r="BD804" s="17">
        <v>3.48442566618547E-2</v>
      </c>
      <c r="BE804" s="17"/>
      <c r="BF804" s="17">
        <v>4.00107803218748E-2</v>
      </c>
      <c r="BG804" s="17">
        <v>7.7342491888241605E-2</v>
      </c>
      <c r="BH804" s="17"/>
      <c r="BI804" s="17">
        <v>0.181668295792422</v>
      </c>
      <c r="BJ804" s="17">
        <v>8.5200636900093496E-2</v>
      </c>
      <c r="BK804" s="17">
        <v>4.1453895453346302E-2</v>
      </c>
      <c r="BL804" s="17">
        <v>2.0764672462604598E-2</v>
      </c>
    </row>
    <row r="805" spans="2:64" x14ac:dyDescent="0.25">
      <c r="B805" t="s">
        <v>359</v>
      </c>
      <c r="C805" s="17">
        <v>8.4539759795493E-3</v>
      </c>
      <c r="D805" s="17">
        <v>1.8662337468547899E-2</v>
      </c>
      <c r="E805" s="17">
        <v>0</v>
      </c>
      <c r="F805" s="17">
        <v>0</v>
      </c>
      <c r="G805" s="17">
        <v>0</v>
      </c>
      <c r="H805" s="17">
        <v>1.39000274114289E-2</v>
      </c>
      <c r="I805" s="17">
        <v>0</v>
      </c>
      <c r="J805" s="17">
        <v>0</v>
      </c>
      <c r="K805" s="17">
        <v>0</v>
      </c>
      <c r="L805" s="17">
        <v>0</v>
      </c>
      <c r="M805" s="17">
        <v>0</v>
      </c>
      <c r="N805" s="17">
        <v>1.43386241247204E-2</v>
      </c>
      <c r="O805" s="17">
        <v>0</v>
      </c>
      <c r="P805" s="17">
        <v>0</v>
      </c>
      <c r="Q805" s="17"/>
      <c r="R805" s="17">
        <v>5.4718356637810897E-2</v>
      </c>
      <c r="S805" s="17">
        <v>0</v>
      </c>
      <c r="T805" s="17">
        <v>7.7875814090083003E-3</v>
      </c>
      <c r="U805" s="17">
        <v>0</v>
      </c>
      <c r="V805" s="17"/>
      <c r="W805" s="17">
        <v>8.0977537937979002E-2</v>
      </c>
      <c r="X805" s="17">
        <v>0</v>
      </c>
      <c r="Y805" s="17">
        <v>0</v>
      </c>
      <c r="Z805" s="17">
        <v>0</v>
      </c>
      <c r="AA805" s="17">
        <v>0</v>
      </c>
      <c r="AB805" s="17">
        <v>0</v>
      </c>
      <c r="AC805" s="17">
        <v>0</v>
      </c>
      <c r="AD805" s="17">
        <v>0</v>
      </c>
      <c r="AE805" s="17">
        <v>1.1114658972902701E-2</v>
      </c>
      <c r="AF805" s="17">
        <v>0</v>
      </c>
      <c r="AG805" s="17"/>
      <c r="AH805" s="17">
        <v>2.1065871501737301E-2</v>
      </c>
      <c r="AI805" s="17">
        <v>0</v>
      </c>
      <c r="AJ805" s="17">
        <v>0</v>
      </c>
      <c r="AK805" s="17">
        <v>2.5130613590629701E-2</v>
      </c>
      <c r="AL805" s="17">
        <v>0</v>
      </c>
      <c r="AM805" s="17">
        <v>8.0699789646027E-3</v>
      </c>
      <c r="AN805" s="17">
        <v>0</v>
      </c>
      <c r="AO805" s="17"/>
      <c r="AP805" s="17">
        <v>2.13203035142714E-3</v>
      </c>
      <c r="AQ805" s="17">
        <v>4.1719713725897903E-2</v>
      </c>
      <c r="AR805" s="17"/>
      <c r="AS805" s="17">
        <v>0</v>
      </c>
      <c r="AT805" s="17">
        <v>0</v>
      </c>
      <c r="AU805" s="17">
        <v>4.9455218879726802E-3</v>
      </c>
      <c r="AV805" s="17"/>
      <c r="AW805" s="17">
        <v>0</v>
      </c>
      <c r="AX805" s="17">
        <v>1.03933069619732E-2</v>
      </c>
      <c r="AY805" s="17"/>
      <c r="AZ805" s="17">
        <v>1.9847251716739699E-2</v>
      </c>
      <c r="BA805" s="17">
        <v>3.9936281456780997E-3</v>
      </c>
      <c r="BB805" s="17"/>
      <c r="BC805" s="17">
        <v>2.06167263833055E-2</v>
      </c>
      <c r="BD805" s="17">
        <v>0</v>
      </c>
      <c r="BE805" s="17"/>
      <c r="BF805" s="17">
        <v>4.19986867604372E-3</v>
      </c>
      <c r="BG805" s="17">
        <v>1.16186287987767E-2</v>
      </c>
      <c r="BH805" s="17"/>
      <c r="BI805" s="17">
        <v>1.9094884854407902E-2</v>
      </c>
      <c r="BJ805" s="17">
        <v>1.8502928151541701E-2</v>
      </c>
      <c r="BK805" s="17">
        <v>4.2670856812023501E-3</v>
      </c>
      <c r="BL805" s="17">
        <v>0</v>
      </c>
    </row>
    <row r="806" spans="2:64" x14ac:dyDescent="0.25">
      <c r="B806" t="s">
        <v>109</v>
      </c>
      <c r="C806" s="17">
        <v>2.1478026447502001E-2</v>
      </c>
      <c r="D806" s="17">
        <v>1.0460910321632299E-2</v>
      </c>
      <c r="E806" s="17">
        <v>6.5381770487651703E-2</v>
      </c>
      <c r="F806" s="17">
        <v>0</v>
      </c>
      <c r="G806" s="17">
        <v>0.15783171613699101</v>
      </c>
      <c r="H806" s="17">
        <v>0</v>
      </c>
      <c r="I806" s="17">
        <v>1.9463840631358701E-2</v>
      </c>
      <c r="J806" s="17">
        <v>0</v>
      </c>
      <c r="K806" s="17">
        <v>0</v>
      </c>
      <c r="L806" s="17">
        <v>2.1736100716968298E-2</v>
      </c>
      <c r="M806" s="17">
        <v>0</v>
      </c>
      <c r="N806" s="17">
        <v>2.4111941179461201E-2</v>
      </c>
      <c r="O806" s="17">
        <v>4.3725825057710901E-2</v>
      </c>
      <c r="P806" s="17">
        <v>0</v>
      </c>
      <c r="Q806" s="17"/>
      <c r="R806" s="17">
        <v>0</v>
      </c>
      <c r="S806" s="17">
        <v>0</v>
      </c>
      <c r="T806" s="17">
        <v>0</v>
      </c>
      <c r="U806" s="17">
        <v>3.64067813464952E-2</v>
      </c>
      <c r="V806" s="17"/>
      <c r="W806" s="17">
        <v>0</v>
      </c>
      <c r="X806" s="17">
        <v>0</v>
      </c>
      <c r="Y806" s="17">
        <v>0</v>
      </c>
      <c r="Z806" s="17">
        <v>2.7887745474646401E-2</v>
      </c>
      <c r="AA806" s="17">
        <v>0</v>
      </c>
      <c r="AB806" s="17">
        <v>0</v>
      </c>
      <c r="AC806" s="17">
        <v>7.9138572959907005E-2</v>
      </c>
      <c r="AD806" s="17">
        <v>0</v>
      </c>
      <c r="AE806" s="17">
        <v>0</v>
      </c>
      <c r="AF806" s="17">
        <v>2.8104265959744499E-2</v>
      </c>
      <c r="AG806" s="17"/>
      <c r="AH806" s="17">
        <v>0</v>
      </c>
      <c r="AI806" s="17">
        <v>4.9593659096285901E-2</v>
      </c>
      <c r="AJ806" s="17">
        <v>0</v>
      </c>
      <c r="AK806" s="17">
        <v>1.14393405639841E-2</v>
      </c>
      <c r="AL806" s="17">
        <v>3.3578966903909997E-2</v>
      </c>
      <c r="AM806" s="17">
        <v>1.46158176739009E-2</v>
      </c>
      <c r="AN806" s="17">
        <v>1.38243410741796E-2</v>
      </c>
      <c r="AO806" s="17"/>
      <c r="AP806" s="17">
        <v>7.7535496639583E-3</v>
      </c>
      <c r="AQ806" s="17">
        <v>9.3695484844534799E-2</v>
      </c>
      <c r="AR806" s="17"/>
      <c r="AS806" s="17">
        <v>1.3669626995093101E-2</v>
      </c>
      <c r="AT806" s="17">
        <v>0</v>
      </c>
      <c r="AU806" s="17">
        <v>4.1582139202236898E-3</v>
      </c>
      <c r="AV806" s="17"/>
      <c r="AW806" s="17">
        <v>0</v>
      </c>
      <c r="AX806" s="17">
        <v>2.6405057495581901E-2</v>
      </c>
      <c r="AY806" s="17"/>
      <c r="AZ806" s="17">
        <v>2.5812014165649499E-2</v>
      </c>
      <c r="BA806" s="17">
        <v>1.9781315758094099E-2</v>
      </c>
      <c r="BB806" s="17"/>
      <c r="BC806" s="17">
        <v>0</v>
      </c>
      <c r="BD806" s="17">
        <v>3.64067813464952E-2</v>
      </c>
      <c r="BE806" s="17"/>
      <c r="BF806" s="17">
        <v>1.46690588750124E-2</v>
      </c>
      <c r="BG806" s="17">
        <v>2.6543253271129798E-2</v>
      </c>
      <c r="BH806" s="17"/>
      <c r="BI806" s="17">
        <v>8.3997189388564694E-2</v>
      </c>
      <c r="BJ806" s="17">
        <v>3.7293471662211801E-2</v>
      </c>
      <c r="BK806" s="17">
        <v>3.72140096182741E-3</v>
      </c>
      <c r="BL806" s="17">
        <v>1.0142201484850601E-2</v>
      </c>
    </row>
    <row r="807" spans="2:64" x14ac:dyDescent="0.25">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c r="AR807" s="17"/>
      <c r="AS807" s="17"/>
      <c r="AT807" s="17"/>
      <c r="AU807" s="17"/>
      <c r="AV807" s="17"/>
      <c r="AW807" s="17"/>
      <c r="AX807" s="17"/>
      <c r="AY807" s="17"/>
      <c r="AZ807" s="17"/>
      <c r="BA807" s="17"/>
      <c r="BB807" s="17"/>
      <c r="BC807" s="17"/>
      <c r="BD807" s="17"/>
      <c r="BE807" s="17"/>
      <c r="BF807" s="17"/>
      <c r="BG807" s="17"/>
      <c r="BH807" s="17"/>
      <c r="BI807" s="17"/>
      <c r="BJ807" s="17"/>
      <c r="BK807" s="17"/>
      <c r="BL807" s="17"/>
    </row>
    <row r="808" spans="2:64" x14ac:dyDescent="0.25">
      <c r="B808" s="6" t="s">
        <v>377</v>
      </c>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c r="AN808" s="17"/>
      <c r="AO808" s="17"/>
      <c r="AP808" s="17"/>
      <c r="AQ808" s="17"/>
      <c r="AR808" s="17"/>
      <c r="AS808" s="17"/>
      <c r="AT808" s="17"/>
      <c r="AU808" s="17"/>
      <c r="AV808" s="17"/>
      <c r="AW808" s="17"/>
      <c r="AX808" s="17"/>
      <c r="AY808" s="17"/>
      <c r="AZ808" s="17"/>
      <c r="BA808" s="17"/>
      <c r="BB808" s="17"/>
      <c r="BC808" s="17"/>
      <c r="BD808" s="17"/>
      <c r="BE808" s="17"/>
      <c r="BF808" s="17"/>
      <c r="BG808" s="17"/>
      <c r="BH808" s="17"/>
      <c r="BI808" s="17"/>
      <c r="BJ808" s="17"/>
      <c r="BK808" s="17"/>
      <c r="BL808" s="17"/>
    </row>
    <row r="809" spans="2:64" x14ac:dyDescent="0.25">
      <c r="B809" s="24" t="s">
        <v>716</v>
      </c>
      <c r="C809" s="17" t="s">
        <v>361</v>
      </c>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c r="AV809" s="17"/>
      <c r="AW809" s="17"/>
      <c r="AX809" s="17"/>
      <c r="AY809" s="17"/>
      <c r="AZ809" s="17"/>
      <c r="BA809" s="17"/>
      <c r="BB809" s="17"/>
      <c r="BC809" s="17"/>
      <c r="BD809" s="17"/>
      <c r="BE809" s="17"/>
      <c r="BF809" s="17"/>
      <c r="BG809" s="17"/>
      <c r="BH809" s="17"/>
      <c r="BI809" s="17"/>
      <c r="BJ809" s="17"/>
      <c r="BK809" s="17"/>
      <c r="BL809" s="17"/>
    </row>
    <row r="810" spans="2:64" x14ac:dyDescent="0.25">
      <c r="B810" t="s">
        <v>356</v>
      </c>
      <c r="C810" s="17">
        <v>0.45805074327149597</v>
      </c>
      <c r="D810" s="17">
        <v>0.42652196037662399</v>
      </c>
      <c r="E810" s="17">
        <v>0.42311959626734402</v>
      </c>
      <c r="F810" s="17">
        <v>0.72143159339312501</v>
      </c>
      <c r="G810" s="17">
        <v>0.37763915738391801</v>
      </c>
      <c r="H810" s="17">
        <v>0.46504476600328198</v>
      </c>
      <c r="I810" s="17">
        <v>0.41036819254852003</v>
      </c>
      <c r="J810" s="17">
        <v>0.58692297926961401</v>
      </c>
      <c r="K810" s="17">
        <v>0.56663267236660497</v>
      </c>
      <c r="L810" s="17">
        <v>0.64714451112623195</v>
      </c>
      <c r="M810" s="17">
        <v>0.34506710174742999</v>
      </c>
      <c r="N810" s="17">
        <v>0.48031839645149199</v>
      </c>
      <c r="O810" s="17">
        <v>0.44484296302784399</v>
      </c>
      <c r="P810" s="17">
        <v>0</v>
      </c>
      <c r="Q810" s="17"/>
      <c r="R810" s="17">
        <v>0.52041880405058805</v>
      </c>
      <c r="S810" s="17">
        <v>0.49615922945228202</v>
      </c>
      <c r="T810" s="17">
        <v>0.432576810664966</v>
      </c>
      <c r="U810" s="17">
        <v>0.44954843432896502</v>
      </c>
      <c r="V810" s="17"/>
      <c r="W810" s="17">
        <v>0.58218046760410203</v>
      </c>
      <c r="X810" s="17">
        <v>0.45656869130222499</v>
      </c>
      <c r="Y810" s="17">
        <v>0.25476452849375503</v>
      </c>
      <c r="Z810" s="17">
        <v>0.48178718299272699</v>
      </c>
      <c r="AA810" s="17">
        <v>0.47513604183487101</v>
      </c>
      <c r="AB810" s="17">
        <v>0.45419427087682201</v>
      </c>
      <c r="AC810" s="17">
        <v>0.52087251142702296</v>
      </c>
      <c r="AD810" s="17">
        <v>0.49936053291292598</v>
      </c>
      <c r="AE810" s="17">
        <v>0.51066646590215403</v>
      </c>
      <c r="AF810" s="17">
        <v>0.43466473756558899</v>
      </c>
      <c r="AG810" s="17"/>
      <c r="AH810" s="17">
        <v>0.394867572899327</v>
      </c>
      <c r="AI810" s="17">
        <v>0.43730324021274602</v>
      </c>
      <c r="AJ810" s="17">
        <v>0.48721949217653698</v>
      </c>
      <c r="AK810" s="17">
        <v>0.409529079186573</v>
      </c>
      <c r="AL810" s="17">
        <v>0.443631782025246</v>
      </c>
      <c r="AM810" s="17">
        <v>0.51032057302632405</v>
      </c>
      <c r="AN810" s="17">
        <v>0.51499753373060797</v>
      </c>
      <c r="AO810" s="17"/>
      <c r="AP810" s="17">
        <v>0.47205038715754699</v>
      </c>
      <c r="AQ810" s="17">
        <v>0.37271404202295599</v>
      </c>
      <c r="AR810" s="17"/>
      <c r="AS810" s="17">
        <v>0.42554578111844499</v>
      </c>
      <c r="AT810" s="17">
        <v>0.54347100415064797</v>
      </c>
      <c r="AU810" s="17">
        <v>0.460304350262004</v>
      </c>
      <c r="AV810" s="17"/>
      <c r="AW810" s="17">
        <v>0.48437514364933298</v>
      </c>
      <c r="AX810" s="17">
        <v>0.44901819412483301</v>
      </c>
      <c r="AY810" s="17"/>
      <c r="AZ810" s="17">
        <v>0.52188030124401197</v>
      </c>
      <c r="BA810" s="17">
        <v>0.43170163522587301</v>
      </c>
      <c r="BB810" s="17"/>
      <c r="BC810" s="17">
        <v>0.47530764368130302</v>
      </c>
      <c r="BD810" s="17">
        <v>0.44954843432896502</v>
      </c>
      <c r="BE810" s="17"/>
      <c r="BF810" s="17">
        <v>0.57000959953786601</v>
      </c>
      <c r="BG810" s="17">
        <v>0.34046036149519199</v>
      </c>
      <c r="BH810" s="17"/>
      <c r="BI810" s="17">
        <v>0.36835979306974598</v>
      </c>
      <c r="BJ810" s="17">
        <v>0.26266240829107101</v>
      </c>
      <c r="BK810" s="17">
        <v>0.46189280944418198</v>
      </c>
      <c r="BL810" s="17">
        <v>0.57284202201323597</v>
      </c>
    </row>
    <row r="811" spans="2:64" x14ac:dyDescent="0.25">
      <c r="B811" t="s">
        <v>357</v>
      </c>
      <c r="C811" s="17">
        <v>0.46108069023687698</v>
      </c>
      <c r="D811" s="17">
        <v>0.51155981641229298</v>
      </c>
      <c r="E811" s="17">
        <v>0.57688040373265603</v>
      </c>
      <c r="F811" s="17">
        <v>0.27856840660687499</v>
      </c>
      <c r="G811" s="17">
        <v>0.62236084261608204</v>
      </c>
      <c r="H811" s="17">
        <v>0.39308496491897299</v>
      </c>
      <c r="I811" s="17">
        <v>0.53969901026975897</v>
      </c>
      <c r="J811" s="17">
        <v>0.41307702073038599</v>
      </c>
      <c r="K811" s="17">
        <v>0.269583648457139</v>
      </c>
      <c r="L811" s="17">
        <v>0.181225535656139</v>
      </c>
      <c r="M811" s="17">
        <v>0.48545988470814599</v>
      </c>
      <c r="N811" s="17">
        <v>0.432693754149232</v>
      </c>
      <c r="O811" s="17">
        <v>0.46967865696695099</v>
      </c>
      <c r="P811" s="17">
        <v>1</v>
      </c>
      <c r="Q811" s="17"/>
      <c r="R811" s="17">
        <v>0.28996423752904799</v>
      </c>
      <c r="S811" s="17">
        <v>0.415770144213578</v>
      </c>
      <c r="T811" s="17">
        <v>0.43971357269255701</v>
      </c>
      <c r="U811" s="17">
        <v>0.49296335949234799</v>
      </c>
      <c r="V811" s="17"/>
      <c r="W811" s="17">
        <v>0.37600346192310702</v>
      </c>
      <c r="X811" s="17">
        <v>0.33837415390966302</v>
      </c>
      <c r="Y811" s="17">
        <v>0.57945559791367995</v>
      </c>
      <c r="Z811" s="17">
        <v>0.38774876833714</v>
      </c>
      <c r="AA811" s="17">
        <v>0.38647913829160602</v>
      </c>
      <c r="AB811" s="17">
        <v>0.45441162396499601</v>
      </c>
      <c r="AC811" s="17">
        <v>0.36654983884542502</v>
      </c>
      <c r="AD811" s="17">
        <v>0.40510558598059698</v>
      </c>
      <c r="AE811" s="17">
        <v>0.44668692730720999</v>
      </c>
      <c r="AF811" s="17">
        <v>0.52349808759119698</v>
      </c>
      <c r="AG811" s="17"/>
      <c r="AH811" s="17">
        <v>0.55232729876433795</v>
      </c>
      <c r="AI811" s="17">
        <v>0.51796320985779098</v>
      </c>
      <c r="AJ811" s="17">
        <v>0.36158885065190699</v>
      </c>
      <c r="AK811" s="17">
        <v>0.46003195748842002</v>
      </c>
      <c r="AL811" s="17">
        <v>0.48499890164614601</v>
      </c>
      <c r="AM811" s="17">
        <v>0.43284166060225099</v>
      </c>
      <c r="AN811" s="17">
        <v>0.441382125847193</v>
      </c>
      <c r="AO811" s="17"/>
      <c r="AP811" s="17">
        <v>0.45129315918179502</v>
      </c>
      <c r="AQ811" s="17">
        <v>0.52074189450797703</v>
      </c>
      <c r="AR811" s="17"/>
      <c r="AS811" s="17">
        <v>0.468654067889754</v>
      </c>
      <c r="AT811" s="17">
        <v>0.411999543288943</v>
      </c>
      <c r="AU811" s="17">
        <v>0.46129277685648701</v>
      </c>
      <c r="AV811" s="17"/>
      <c r="AW811" s="17">
        <v>0.43049920483620102</v>
      </c>
      <c r="AX811" s="17">
        <v>0.47157394994630403</v>
      </c>
      <c r="AY811" s="17"/>
      <c r="AZ811" s="17">
        <v>0.43811334870169999</v>
      </c>
      <c r="BA811" s="17">
        <v>0.470561704720663</v>
      </c>
      <c r="BB811" s="17"/>
      <c r="BC811" s="17">
        <v>0.39636932161226202</v>
      </c>
      <c r="BD811" s="17">
        <v>0.49296335949234799</v>
      </c>
      <c r="BE811" s="17"/>
      <c r="BF811" s="17">
        <v>0.382670191694019</v>
      </c>
      <c r="BG811" s="17">
        <v>0.54343523338251498</v>
      </c>
      <c r="BH811" s="17"/>
      <c r="BI811" s="17">
        <v>0.47394410001177401</v>
      </c>
      <c r="BJ811" s="17">
        <v>0.47876306656803602</v>
      </c>
      <c r="BK811" s="17">
        <v>0.487667480195631</v>
      </c>
      <c r="BL811" s="17">
        <v>0.41859468286408602</v>
      </c>
    </row>
    <row r="812" spans="2:64" x14ac:dyDescent="0.25">
      <c r="B812" t="s">
        <v>358</v>
      </c>
      <c r="C812" s="17">
        <v>6.50865597221571E-2</v>
      </c>
      <c r="D812" s="17">
        <v>2.78430454587619E-2</v>
      </c>
      <c r="E812" s="17">
        <v>0</v>
      </c>
      <c r="F812" s="17">
        <v>0</v>
      </c>
      <c r="G812" s="17">
        <v>0</v>
      </c>
      <c r="H812" s="17">
        <v>0.110930919316275</v>
      </c>
      <c r="I812" s="17">
        <v>4.9932797181721403E-2</v>
      </c>
      <c r="J812" s="17">
        <v>0</v>
      </c>
      <c r="K812" s="17">
        <v>0.163783679176256</v>
      </c>
      <c r="L812" s="17">
        <v>0.17162995321763</v>
      </c>
      <c r="M812" s="17">
        <v>0.126060958225892</v>
      </c>
      <c r="N812" s="17">
        <v>8.6987849399276104E-2</v>
      </c>
      <c r="O812" s="17">
        <v>8.5478380005205204E-2</v>
      </c>
      <c r="P812" s="17">
        <v>0</v>
      </c>
      <c r="Q812" s="17"/>
      <c r="R812" s="17">
        <v>7.9542797405588506E-2</v>
      </c>
      <c r="S812" s="17">
        <v>8.8070626334140298E-2</v>
      </c>
      <c r="T812" s="17">
        <v>0.12770961664247699</v>
      </c>
      <c r="U812" s="17">
        <v>4.6598688766158199E-2</v>
      </c>
      <c r="V812" s="17"/>
      <c r="W812" s="17">
        <v>0</v>
      </c>
      <c r="X812" s="17">
        <v>0.119325162350118</v>
      </c>
      <c r="Y812" s="17">
        <v>0.16577987359256499</v>
      </c>
      <c r="Z812" s="17">
        <v>0.130464048670133</v>
      </c>
      <c r="AA812" s="17">
        <v>0.138384819873523</v>
      </c>
      <c r="AB812" s="17">
        <v>4.82186793413375E-2</v>
      </c>
      <c r="AC812" s="17">
        <v>0.11257764972755201</v>
      </c>
      <c r="AD812" s="17">
        <v>9.5533881106476995E-2</v>
      </c>
      <c r="AE812" s="17">
        <v>4.2646606790635602E-2</v>
      </c>
      <c r="AF812" s="17">
        <v>2.8074762610570798E-2</v>
      </c>
      <c r="AG812" s="17"/>
      <c r="AH812" s="17">
        <v>5.2805128336335397E-2</v>
      </c>
      <c r="AI812" s="17">
        <v>4.4733549929462602E-2</v>
      </c>
      <c r="AJ812" s="17">
        <v>0.12722415030823001</v>
      </c>
      <c r="AK812" s="17">
        <v>9.2078242803761395E-2</v>
      </c>
      <c r="AL812" s="17">
        <v>7.1369316328607602E-2</v>
      </c>
      <c r="AM812" s="17">
        <v>4.6465723834802602E-2</v>
      </c>
      <c r="AN812" s="17">
        <v>2.3894382599791798E-2</v>
      </c>
      <c r="AO812" s="17"/>
      <c r="AP812" s="17">
        <v>6.4517551500818907E-2</v>
      </c>
      <c r="AQ812" s="17">
        <v>6.85550254193939E-2</v>
      </c>
      <c r="AR812" s="17"/>
      <c r="AS812" s="17">
        <v>9.7168303337440698E-2</v>
      </c>
      <c r="AT812" s="17">
        <v>3.4549497892728501E-2</v>
      </c>
      <c r="AU812" s="17">
        <v>6.1088040441548801E-2</v>
      </c>
      <c r="AV812" s="17"/>
      <c r="AW812" s="17">
        <v>6.6088056059238495E-2</v>
      </c>
      <c r="AX812" s="17">
        <v>6.4742921699825998E-2</v>
      </c>
      <c r="AY812" s="17"/>
      <c r="AZ812" s="17">
        <v>4.0006350054287897E-2</v>
      </c>
      <c r="BA812" s="17">
        <v>7.5439774993209197E-2</v>
      </c>
      <c r="BB812" s="17"/>
      <c r="BC812" s="17">
        <v>0.10261087812008</v>
      </c>
      <c r="BD812" s="17">
        <v>4.6598688766158199E-2</v>
      </c>
      <c r="BE812" s="17"/>
      <c r="BF812" s="17">
        <v>3.6927362190665301E-2</v>
      </c>
      <c r="BG812" s="17">
        <v>9.4662163641908006E-2</v>
      </c>
      <c r="BH812" s="17"/>
      <c r="BI812" s="17">
        <v>0.15769610691847999</v>
      </c>
      <c r="BJ812" s="17">
        <v>0.187697696999336</v>
      </c>
      <c r="BK812" s="17">
        <v>4.4906470341433101E-2</v>
      </c>
      <c r="BL812" s="17">
        <v>8.5632951226772697E-3</v>
      </c>
    </row>
    <row r="813" spans="2:64" x14ac:dyDescent="0.25">
      <c r="B813" t="s">
        <v>359</v>
      </c>
      <c r="C813" s="17">
        <v>5.3538612030518797E-3</v>
      </c>
      <c r="D813" s="17">
        <v>9.6738205684871407E-3</v>
      </c>
      <c r="E813" s="17">
        <v>0</v>
      </c>
      <c r="F813" s="17">
        <v>0</v>
      </c>
      <c r="G813" s="17">
        <v>0</v>
      </c>
      <c r="H813" s="17">
        <v>3.0939349761470301E-2</v>
      </c>
      <c r="I813" s="17">
        <v>0</v>
      </c>
      <c r="J813" s="17">
        <v>0</v>
      </c>
      <c r="K813" s="17">
        <v>0</v>
      </c>
      <c r="L813" s="17">
        <v>0</v>
      </c>
      <c r="M813" s="17">
        <v>0</v>
      </c>
      <c r="N813" s="17">
        <v>0</v>
      </c>
      <c r="O813" s="17">
        <v>0</v>
      </c>
      <c r="P813" s="17">
        <v>0</v>
      </c>
      <c r="Q813" s="17"/>
      <c r="R813" s="17">
        <v>6.9439987649132798E-2</v>
      </c>
      <c r="S813" s="17">
        <v>0</v>
      </c>
      <c r="T813" s="17">
        <v>0</v>
      </c>
      <c r="U813" s="17">
        <v>0</v>
      </c>
      <c r="V813" s="17"/>
      <c r="W813" s="17">
        <v>4.1816070472790401E-2</v>
      </c>
      <c r="X813" s="17">
        <v>8.5731992437994606E-2</v>
      </c>
      <c r="Y813" s="17">
        <v>0</v>
      </c>
      <c r="Z813" s="17">
        <v>0</v>
      </c>
      <c r="AA813" s="17">
        <v>0</v>
      </c>
      <c r="AB813" s="17">
        <v>0</v>
      </c>
      <c r="AC813" s="17">
        <v>0</v>
      </c>
      <c r="AD813" s="17">
        <v>0</v>
      </c>
      <c r="AE813" s="17">
        <v>0</v>
      </c>
      <c r="AF813" s="17">
        <v>0</v>
      </c>
      <c r="AG813" s="17"/>
      <c r="AH813" s="17">
        <v>0</v>
      </c>
      <c r="AI813" s="17">
        <v>0</v>
      </c>
      <c r="AJ813" s="17">
        <v>0</v>
      </c>
      <c r="AK813" s="17">
        <v>1.8413942786363199E-2</v>
      </c>
      <c r="AL813" s="17">
        <v>0</v>
      </c>
      <c r="AM813" s="17">
        <v>1.0372042536622E-2</v>
      </c>
      <c r="AN813" s="17">
        <v>0</v>
      </c>
      <c r="AO813" s="17"/>
      <c r="AP813" s="17">
        <v>0</v>
      </c>
      <c r="AQ813" s="17">
        <v>3.79890380496734E-2</v>
      </c>
      <c r="AR813" s="17"/>
      <c r="AS813" s="17">
        <v>0</v>
      </c>
      <c r="AT813" s="17">
        <v>0</v>
      </c>
      <c r="AU813" s="17">
        <v>0</v>
      </c>
      <c r="AV813" s="17"/>
      <c r="AW813" s="17">
        <v>0</v>
      </c>
      <c r="AX813" s="17">
        <v>7.1909026454732503E-3</v>
      </c>
      <c r="AY813" s="17"/>
      <c r="AZ813" s="17">
        <v>0</v>
      </c>
      <c r="BA813" s="17">
        <v>7.5639574622367598E-3</v>
      </c>
      <c r="BB813" s="17"/>
      <c r="BC813" s="17">
        <v>1.6220444646854001E-2</v>
      </c>
      <c r="BD813" s="17">
        <v>0</v>
      </c>
      <c r="BE813" s="17"/>
      <c r="BF813" s="17">
        <v>5.6458196184519397E-3</v>
      </c>
      <c r="BG813" s="17">
        <v>5.0472172922922196E-3</v>
      </c>
      <c r="BH813" s="17"/>
      <c r="BI813" s="17">
        <v>0</v>
      </c>
      <c r="BJ813" s="17">
        <v>1.5389088360626401E-2</v>
      </c>
      <c r="BK813" s="17">
        <v>5.5332400187535699E-3</v>
      </c>
      <c r="BL813" s="17">
        <v>0</v>
      </c>
    </row>
    <row r="814" spans="2:64" x14ac:dyDescent="0.25">
      <c r="B814" t="s">
        <v>109</v>
      </c>
      <c r="C814" s="17">
        <v>1.04281455664178E-2</v>
      </c>
      <c r="D814" s="17">
        <v>2.4401357183833499E-2</v>
      </c>
      <c r="E814" s="17">
        <v>0</v>
      </c>
      <c r="F814" s="17">
        <v>0</v>
      </c>
      <c r="G814" s="17">
        <v>0</v>
      </c>
      <c r="H814" s="17">
        <v>0</v>
      </c>
      <c r="I814" s="17">
        <v>0</v>
      </c>
      <c r="J814" s="17">
        <v>0</v>
      </c>
      <c r="K814" s="17">
        <v>0</v>
      </c>
      <c r="L814" s="17">
        <v>0</v>
      </c>
      <c r="M814" s="17">
        <v>4.3412055318532497E-2</v>
      </c>
      <c r="N814" s="17">
        <v>0</v>
      </c>
      <c r="O814" s="17">
        <v>0</v>
      </c>
      <c r="P814" s="17">
        <v>0</v>
      </c>
      <c r="Q814" s="17"/>
      <c r="R814" s="17">
        <v>4.0634173365641998E-2</v>
      </c>
      <c r="S814" s="17">
        <v>0</v>
      </c>
      <c r="T814" s="17">
        <v>0</v>
      </c>
      <c r="U814" s="17">
        <v>1.0889517412528599E-2</v>
      </c>
      <c r="V814" s="17"/>
      <c r="W814" s="17">
        <v>0</v>
      </c>
      <c r="X814" s="17">
        <v>0</v>
      </c>
      <c r="Y814" s="17">
        <v>0</v>
      </c>
      <c r="Z814" s="17">
        <v>0</v>
      </c>
      <c r="AA814" s="17">
        <v>0</v>
      </c>
      <c r="AB814" s="17">
        <v>4.3175425816844602E-2</v>
      </c>
      <c r="AC814" s="17">
        <v>0</v>
      </c>
      <c r="AD814" s="17">
        <v>0</v>
      </c>
      <c r="AE814" s="17">
        <v>0</v>
      </c>
      <c r="AF814" s="17">
        <v>1.3762412232643699E-2</v>
      </c>
      <c r="AG814" s="17"/>
      <c r="AH814" s="17">
        <v>0</v>
      </c>
      <c r="AI814" s="17">
        <v>0</v>
      </c>
      <c r="AJ814" s="17">
        <v>2.3967506863326E-2</v>
      </c>
      <c r="AK814" s="17">
        <v>1.99467777348823E-2</v>
      </c>
      <c r="AL814" s="17">
        <v>0</v>
      </c>
      <c r="AM814" s="17">
        <v>0</v>
      </c>
      <c r="AN814" s="17">
        <v>1.9725957822406898E-2</v>
      </c>
      <c r="AO814" s="17"/>
      <c r="AP814" s="17">
        <v>1.2138902159839E-2</v>
      </c>
      <c r="AQ814" s="17">
        <v>0</v>
      </c>
      <c r="AR814" s="17"/>
      <c r="AS814" s="17">
        <v>8.6318476543605603E-3</v>
      </c>
      <c r="AT814" s="17">
        <v>9.97995466768049E-3</v>
      </c>
      <c r="AU814" s="17">
        <v>1.73148324399609E-2</v>
      </c>
      <c r="AV814" s="17"/>
      <c r="AW814" s="17">
        <v>1.90375954552276E-2</v>
      </c>
      <c r="AX814" s="17">
        <v>7.4740315835641301E-3</v>
      </c>
      <c r="AY814" s="17"/>
      <c r="AZ814" s="17">
        <v>0</v>
      </c>
      <c r="BA814" s="17">
        <v>1.4732927598017399E-2</v>
      </c>
      <c r="BB814" s="17"/>
      <c r="BC814" s="17">
        <v>9.4917119395008607E-3</v>
      </c>
      <c r="BD814" s="17">
        <v>1.0889517412528599E-2</v>
      </c>
      <c r="BE814" s="17"/>
      <c r="BF814" s="17">
        <v>4.7470269589975599E-3</v>
      </c>
      <c r="BG814" s="17">
        <v>1.6395024188093101E-2</v>
      </c>
      <c r="BH814" s="17"/>
      <c r="BI814" s="17">
        <v>0</v>
      </c>
      <c r="BJ814" s="17">
        <v>5.54877397809308E-2</v>
      </c>
      <c r="BK814" s="17">
        <v>0</v>
      </c>
      <c r="BL814" s="17">
        <v>0</v>
      </c>
    </row>
    <row r="815" spans="2:64" x14ac:dyDescent="0.25">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c r="AK815" s="17"/>
      <c r="AL815" s="17"/>
      <c r="AM815" s="17"/>
      <c r="AN815" s="17"/>
      <c r="AO815" s="17"/>
      <c r="AP815" s="17"/>
      <c r="AQ815" s="17"/>
      <c r="AR815" s="17"/>
      <c r="AS815" s="17"/>
      <c r="AT815" s="17"/>
      <c r="AU815" s="17"/>
      <c r="AV815" s="17"/>
      <c r="AW815" s="17"/>
      <c r="AX815" s="17"/>
      <c r="AY815" s="17"/>
      <c r="AZ815" s="17"/>
      <c r="BA815" s="17"/>
      <c r="BB815" s="17"/>
      <c r="BC815" s="17"/>
      <c r="BD815" s="17"/>
      <c r="BE815" s="17"/>
      <c r="BF815" s="17"/>
      <c r="BG815" s="17"/>
      <c r="BH815" s="17"/>
      <c r="BI815" s="17"/>
      <c r="BJ815" s="17"/>
      <c r="BK815" s="17"/>
      <c r="BL815" s="17"/>
    </row>
    <row r="816" spans="2:64" x14ac:dyDescent="0.25">
      <c r="B816" s="6" t="s">
        <v>378</v>
      </c>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c r="AX816" s="17"/>
      <c r="AY816" s="17"/>
      <c r="AZ816" s="17"/>
      <c r="BA816" s="17"/>
      <c r="BB816" s="17"/>
      <c r="BC816" s="17"/>
      <c r="BD816" s="17"/>
      <c r="BE816" s="17"/>
      <c r="BF816" s="17"/>
      <c r="BG816" s="17"/>
      <c r="BH816" s="17"/>
      <c r="BI816" s="17"/>
      <c r="BJ816" s="17"/>
      <c r="BK816" s="17"/>
      <c r="BL816" s="17"/>
    </row>
    <row r="817" spans="2:64" x14ac:dyDescent="0.25">
      <c r="B817" s="24" t="s">
        <v>717</v>
      </c>
      <c r="C817" s="17" t="s">
        <v>361</v>
      </c>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c r="AY817" s="17"/>
      <c r="AZ817" s="17"/>
      <c r="BA817" s="17"/>
      <c r="BB817" s="17"/>
      <c r="BC817" s="17"/>
      <c r="BD817" s="17"/>
      <c r="BE817" s="17"/>
      <c r="BF817" s="17"/>
      <c r="BG817" s="17"/>
      <c r="BH817" s="17"/>
      <c r="BI817" s="17"/>
      <c r="BJ817" s="17"/>
      <c r="BK817" s="17"/>
      <c r="BL817" s="17"/>
    </row>
    <row r="818" spans="2:64" x14ac:dyDescent="0.25">
      <c r="B818" t="s">
        <v>356</v>
      </c>
      <c r="C818" s="17">
        <v>0.43877240343171298</v>
      </c>
      <c r="D818" s="17">
        <v>0.38831477602349002</v>
      </c>
      <c r="E818" s="17">
        <v>0.22718214867473199</v>
      </c>
      <c r="F818" s="17">
        <v>0.425288433210048</v>
      </c>
      <c r="G818" s="17">
        <v>0.61556213564554896</v>
      </c>
      <c r="H818" s="17">
        <v>0.477882936530171</v>
      </c>
      <c r="I818" s="17">
        <v>0.47388600189190599</v>
      </c>
      <c r="J818" s="17">
        <v>0.27777902192787801</v>
      </c>
      <c r="K818" s="17">
        <v>0.42435429962122101</v>
      </c>
      <c r="L818" s="17">
        <v>0.505547084265491</v>
      </c>
      <c r="M818" s="17">
        <v>0.36257639784367002</v>
      </c>
      <c r="N818" s="17">
        <v>0.56385030085655996</v>
      </c>
      <c r="O818" s="17">
        <v>0.428661573102531</v>
      </c>
      <c r="P818" s="17">
        <v>1</v>
      </c>
      <c r="Q818" s="17"/>
      <c r="R818" s="17">
        <v>0.39000049766202799</v>
      </c>
      <c r="S818" s="17">
        <v>0.31984330509487602</v>
      </c>
      <c r="T818" s="17">
        <v>0.396612193256975</v>
      </c>
      <c r="U818" s="17">
        <v>0.48211868228976801</v>
      </c>
      <c r="V818" s="17"/>
      <c r="W818" s="17">
        <v>0.39149137756496499</v>
      </c>
      <c r="X818" s="17">
        <v>0.31846438245904801</v>
      </c>
      <c r="Y818" s="17">
        <v>0.668018387495666</v>
      </c>
      <c r="Z818" s="17">
        <v>0.21112583287464101</v>
      </c>
      <c r="AA818" s="17">
        <v>0.33242260154165998</v>
      </c>
      <c r="AB818" s="17">
        <v>0.32808146072772298</v>
      </c>
      <c r="AC818" s="17">
        <v>0.43924463702279298</v>
      </c>
      <c r="AD818" s="17">
        <v>0.55206470626526505</v>
      </c>
      <c r="AE818" s="17">
        <v>0.50242839535796302</v>
      </c>
      <c r="AF818" s="17">
        <v>0.50427519374297203</v>
      </c>
      <c r="AG818" s="17"/>
      <c r="AH818" s="17">
        <v>0.59966649124756199</v>
      </c>
      <c r="AI818" s="17">
        <v>0.44908241168315999</v>
      </c>
      <c r="AJ818" s="17">
        <v>0.35954890338366602</v>
      </c>
      <c r="AK818" s="17">
        <v>0.41411564905790099</v>
      </c>
      <c r="AL818" s="17">
        <v>0.43504029197990002</v>
      </c>
      <c r="AM818" s="17">
        <v>0.43151430134372498</v>
      </c>
      <c r="AN818" s="17">
        <v>0.41787756236371598</v>
      </c>
      <c r="AO818" s="17"/>
      <c r="AP818" s="17">
        <v>0.44955836626275297</v>
      </c>
      <c r="AQ818" s="17">
        <v>0.349099116352037</v>
      </c>
      <c r="AR818" s="17"/>
      <c r="AS818" s="17">
        <v>0.45927977209784099</v>
      </c>
      <c r="AT818" s="17">
        <v>0.51254746490782299</v>
      </c>
      <c r="AU818" s="17">
        <v>0.40981638729069497</v>
      </c>
      <c r="AV818" s="17"/>
      <c r="AW818" s="17">
        <v>0.47707116083032097</v>
      </c>
      <c r="AX818" s="17">
        <v>0.424061037911237</v>
      </c>
      <c r="AY818" s="17"/>
      <c r="AZ818" s="17">
        <v>0.48650363761996901</v>
      </c>
      <c r="BA818" s="17">
        <v>0.417638811987735</v>
      </c>
      <c r="BB818" s="17"/>
      <c r="BC818" s="17">
        <v>0.36327694316204401</v>
      </c>
      <c r="BD818" s="17">
        <v>0.48211868228976801</v>
      </c>
      <c r="BE818" s="17"/>
      <c r="BF818" s="17">
        <v>0.54740102730240003</v>
      </c>
      <c r="BG818" s="17">
        <v>0.31071572338476899</v>
      </c>
      <c r="BH818" s="17"/>
      <c r="BI818" s="17">
        <v>0.32342933039591298</v>
      </c>
      <c r="BJ818" s="17">
        <v>0.244821878958881</v>
      </c>
      <c r="BK818" s="17">
        <v>0.41958905162739801</v>
      </c>
      <c r="BL818" s="17">
        <v>0.56997298995733703</v>
      </c>
    </row>
    <row r="819" spans="2:64" x14ac:dyDescent="0.25">
      <c r="B819" t="s">
        <v>357</v>
      </c>
      <c r="C819" s="17">
        <v>0.42435656127091997</v>
      </c>
      <c r="D819" s="17">
        <v>0.49368677287969698</v>
      </c>
      <c r="E819" s="17">
        <v>0.77281785132526803</v>
      </c>
      <c r="F819" s="17">
        <v>0.38574905823657102</v>
      </c>
      <c r="G819" s="17">
        <v>0.27099602229498398</v>
      </c>
      <c r="H819" s="17">
        <v>0.31580902040566899</v>
      </c>
      <c r="I819" s="17">
        <v>0.49506859721781499</v>
      </c>
      <c r="J819" s="17">
        <v>0.42752134509233403</v>
      </c>
      <c r="K819" s="17">
        <v>0.57564570037877905</v>
      </c>
      <c r="L819" s="17">
        <v>0.32041253740071002</v>
      </c>
      <c r="M819" s="17">
        <v>0.42210679147951402</v>
      </c>
      <c r="N819" s="17">
        <v>0.26984386241784802</v>
      </c>
      <c r="O819" s="17">
        <v>0.45554075229667801</v>
      </c>
      <c r="P819" s="17">
        <v>0</v>
      </c>
      <c r="Q819" s="17"/>
      <c r="R819" s="17">
        <v>0.48799474452249703</v>
      </c>
      <c r="S819" s="17">
        <v>0.39651932167096798</v>
      </c>
      <c r="T819" s="17">
        <v>0.44138131786124202</v>
      </c>
      <c r="U819" s="17">
        <v>0.41986922936611898</v>
      </c>
      <c r="V819" s="17"/>
      <c r="W819" s="17">
        <v>0.34699371704738702</v>
      </c>
      <c r="X819" s="17">
        <v>0.37835117902818899</v>
      </c>
      <c r="Y819" s="17">
        <v>0.26767536075259801</v>
      </c>
      <c r="Z819" s="17">
        <v>0.72785530833027601</v>
      </c>
      <c r="AA819" s="17">
        <v>0.448611705986867</v>
      </c>
      <c r="AB819" s="17">
        <v>0.50266217215633002</v>
      </c>
      <c r="AC819" s="17">
        <v>0.31171797958498199</v>
      </c>
      <c r="AD819" s="17">
        <v>0.33708477143823201</v>
      </c>
      <c r="AE819" s="17">
        <v>0.47035121482822601</v>
      </c>
      <c r="AF819" s="17">
        <v>0.39118611160814298</v>
      </c>
      <c r="AG819" s="17"/>
      <c r="AH819" s="17">
        <v>0.23561726488666099</v>
      </c>
      <c r="AI819" s="17">
        <v>0.36457708955386497</v>
      </c>
      <c r="AJ819" s="17">
        <v>0.45856209295725398</v>
      </c>
      <c r="AK819" s="17">
        <v>0.41581566356518601</v>
      </c>
      <c r="AL819" s="17">
        <v>0.54075160808252098</v>
      </c>
      <c r="AM819" s="17">
        <v>0.38999374296036998</v>
      </c>
      <c r="AN819" s="17">
        <v>0.47128346425969497</v>
      </c>
      <c r="AO819" s="17"/>
      <c r="AP819" s="17">
        <v>0.42966387255634197</v>
      </c>
      <c r="AQ819" s="17">
        <v>0.38023216959869699</v>
      </c>
      <c r="AR819" s="17"/>
      <c r="AS819" s="17">
        <v>0.42842581506989003</v>
      </c>
      <c r="AT819" s="17">
        <v>0.34411313557053702</v>
      </c>
      <c r="AU819" s="17">
        <v>0.48909128039135202</v>
      </c>
      <c r="AV819" s="17"/>
      <c r="AW819" s="17">
        <v>0.40793813432754999</v>
      </c>
      <c r="AX819" s="17">
        <v>0.43066322750348901</v>
      </c>
      <c r="AY819" s="17"/>
      <c r="AZ819" s="17">
        <v>0.37722492754646197</v>
      </c>
      <c r="BA819" s="17">
        <v>0.44522467222927897</v>
      </c>
      <c r="BB819" s="17"/>
      <c r="BC819" s="17">
        <v>0.432172069232864</v>
      </c>
      <c r="BD819" s="17">
        <v>0.41986922936611898</v>
      </c>
      <c r="BE819" s="17"/>
      <c r="BF819" s="17">
        <v>0.36623516999455902</v>
      </c>
      <c r="BG819" s="17">
        <v>0.49287287070535002</v>
      </c>
      <c r="BH819" s="17"/>
      <c r="BI819" s="17">
        <v>0.305992344912624</v>
      </c>
      <c r="BJ819" s="17">
        <v>0.461408504431017</v>
      </c>
      <c r="BK819" s="17">
        <v>0.46935179739572702</v>
      </c>
      <c r="BL819" s="17">
        <v>0.37448757455682802</v>
      </c>
    </row>
    <row r="820" spans="2:64" x14ac:dyDescent="0.25">
      <c r="B820" t="s">
        <v>358</v>
      </c>
      <c r="C820" s="17">
        <v>9.9233740742175502E-2</v>
      </c>
      <c r="D820" s="17">
        <v>9.0316082830315295E-2</v>
      </c>
      <c r="E820" s="17">
        <v>0</v>
      </c>
      <c r="F820" s="17">
        <v>0.18896250855338101</v>
      </c>
      <c r="G820" s="17">
        <v>0.113441842059468</v>
      </c>
      <c r="H820" s="17">
        <v>0.148237636543681</v>
      </c>
      <c r="I820" s="17">
        <v>3.1045400890279198E-2</v>
      </c>
      <c r="J820" s="17">
        <v>0.29469963297978802</v>
      </c>
      <c r="K820" s="17">
        <v>0</v>
      </c>
      <c r="L820" s="17">
        <v>6.4901505288950403E-2</v>
      </c>
      <c r="M820" s="17">
        <v>7.17722702256052E-2</v>
      </c>
      <c r="N820" s="17">
        <v>0.122229987693536</v>
      </c>
      <c r="O820" s="17">
        <v>7.7198449733861002E-2</v>
      </c>
      <c r="P820" s="17">
        <v>0</v>
      </c>
      <c r="Q820" s="17"/>
      <c r="R820" s="17">
        <v>0.122004757815476</v>
      </c>
      <c r="S820" s="17">
        <v>0.19302719179954</v>
      </c>
      <c r="T820" s="17">
        <v>0.16200648888178301</v>
      </c>
      <c r="U820" s="17">
        <v>6.0443879939802297E-2</v>
      </c>
      <c r="V820" s="17"/>
      <c r="W820" s="17">
        <v>0.205931739661145</v>
      </c>
      <c r="X820" s="17">
        <v>0.303184438512763</v>
      </c>
      <c r="Y820" s="17">
        <v>6.4306251751736598E-2</v>
      </c>
      <c r="Z820" s="17">
        <v>3.0329043501294398E-2</v>
      </c>
      <c r="AA820" s="17">
        <v>0.11008790678559301</v>
      </c>
      <c r="AB820" s="17">
        <v>0.100697967174272</v>
      </c>
      <c r="AC820" s="17">
        <v>0.249037383392224</v>
      </c>
      <c r="AD820" s="17">
        <v>0.110850522296503</v>
      </c>
      <c r="AE820" s="17">
        <v>0</v>
      </c>
      <c r="AF820" s="17">
        <v>6.6754104360172206E-2</v>
      </c>
      <c r="AG820" s="17"/>
      <c r="AH820" s="17">
        <v>0.16471624386577699</v>
      </c>
      <c r="AI820" s="17">
        <v>0.122946636132308</v>
      </c>
      <c r="AJ820" s="17">
        <v>0.11155250034173</v>
      </c>
      <c r="AK820" s="17">
        <v>9.6660047070019905E-2</v>
      </c>
      <c r="AL820" s="17">
        <v>2.4208099937579899E-2</v>
      </c>
      <c r="AM820" s="17">
        <v>0.12958928370633099</v>
      </c>
      <c r="AN820" s="17">
        <v>8.6605840737482995E-2</v>
      </c>
      <c r="AO820" s="17"/>
      <c r="AP820" s="17">
        <v>9.6492111722301696E-2</v>
      </c>
      <c r="AQ820" s="17">
        <v>0.122027337384062</v>
      </c>
      <c r="AR820" s="17"/>
      <c r="AS820" s="17">
        <v>0.102904360322534</v>
      </c>
      <c r="AT820" s="17">
        <v>9.93031875541458E-2</v>
      </c>
      <c r="AU820" s="17">
        <v>7.9216439263022298E-2</v>
      </c>
      <c r="AV820" s="17"/>
      <c r="AW820" s="17">
        <v>8.6291200559591302E-2</v>
      </c>
      <c r="AX820" s="17">
        <v>0.104205245102167</v>
      </c>
      <c r="AY820" s="17"/>
      <c r="AZ820" s="17">
        <v>9.5529070583129996E-2</v>
      </c>
      <c r="BA820" s="17">
        <v>0.10087402905458701</v>
      </c>
      <c r="BB820" s="17"/>
      <c r="BC820" s="17">
        <v>0.16679336690204299</v>
      </c>
      <c r="BD820" s="17">
        <v>6.0443879939802297E-2</v>
      </c>
      <c r="BE820" s="17"/>
      <c r="BF820" s="17">
        <v>6.3232723553237405E-2</v>
      </c>
      <c r="BG820" s="17">
        <v>0.14167348245349801</v>
      </c>
      <c r="BH820" s="17"/>
      <c r="BI820" s="17">
        <v>0.30452244546659901</v>
      </c>
      <c r="BJ820" s="17">
        <v>0.21208308682903901</v>
      </c>
      <c r="BK820" s="17">
        <v>6.3922255387663302E-2</v>
      </c>
      <c r="BL820" s="17">
        <v>5.5539435485835002E-2</v>
      </c>
    </row>
    <row r="821" spans="2:64" x14ac:dyDescent="0.25">
      <c r="B821" t="s">
        <v>359</v>
      </c>
      <c r="C821" s="17">
        <v>1.85438062080534E-2</v>
      </c>
      <c r="D821" s="17">
        <v>2.7682368266497399E-2</v>
      </c>
      <c r="E821" s="17">
        <v>0</v>
      </c>
      <c r="F821" s="17">
        <v>0</v>
      </c>
      <c r="G821" s="17">
        <v>0</v>
      </c>
      <c r="H821" s="17">
        <v>5.8070406520478603E-2</v>
      </c>
      <c r="I821" s="17">
        <v>0</v>
      </c>
      <c r="J821" s="17">
        <v>0</v>
      </c>
      <c r="K821" s="17">
        <v>0</v>
      </c>
      <c r="L821" s="17">
        <v>0</v>
      </c>
      <c r="M821" s="17">
        <v>0</v>
      </c>
      <c r="N821" s="17">
        <v>4.4075849032056601E-2</v>
      </c>
      <c r="O821" s="17">
        <v>0</v>
      </c>
      <c r="P821" s="17">
        <v>0</v>
      </c>
      <c r="Q821" s="17"/>
      <c r="R821" s="17">
        <v>0</v>
      </c>
      <c r="S821" s="17">
        <v>3.08209348782011E-2</v>
      </c>
      <c r="T821" s="17">
        <v>0</v>
      </c>
      <c r="U821" s="17">
        <v>2.1816848489935502E-2</v>
      </c>
      <c r="V821" s="17"/>
      <c r="W821" s="17">
        <v>5.5583165726503E-2</v>
      </c>
      <c r="X821" s="17">
        <v>0</v>
      </c>
      <c r="Y821" s="17">
        <v>0</v>
      </c>
      <c r="Z821" s="17">
        <v>3.0689815293788E-2</v>
      </c>
      <c r="AA821" s="17">
        <v>0</v>
      </c>
      <c r="AB821" s="17">
        <v>0</v>
      </c>
      <c r="AC821" s="17">
        <v>0</v>
      </c>
      <c r="AD821" s="17">
        <v>0</v>
      </c>
      <c r="AE821" s="17">
        <v>2.7220389813810499E-2</v>
      </c>
      <c r="AF821" s="17">
        <v>2.71881555855116E-2</v>
      </c>
      <c r="AG821" s="17"/>
      <c r="AH821" s="17">
        <v>0</v>
      </c>
      <c r="AI821" s="17">
        <v>6.3393862630668193E-2</v>
      </c>
      <c r="AJ821" s="17">
        <v>3.2375233502030698E-2</v>
      </c>
      <c r="AK821" s="17">
        <v>2.7503080935627401E-2</v>
      </c>
      <c r="AL821" s="17">
        <v>0</v>
      </c>
      <c r="AM821" s="17">
        <v>1.9114872321319198E-2</v>
      </c>
      <c r="AN821" s="17">
        <v>2.4233132639106099E-2</v>
      </c>
      <c r="AO821" s="17"/>
      <c r="AP821" s="17">
        <v>1.55263973253294E-2</v>
      </c>
      <c r="AQ821" s="17">
        <v>4.36302057456616E-2</v>
      </c>
      <c r="AR821" s="17"/>
      <c r="AS821" s="17">
        <v>9.3900525097339194E-3</v>
      </c>
      <c r="AT821" s="17">
        <v>4.4036211967494299E-2</v>
      </c>
      <c r="AU821" s="17">
        <v>0</v>
      </c>
      <c r="AV821" s="17"/>
      <c r="AW821" s="17">
        <v>2.86995042825379E-2</v>
      </c>
      <c r="AX821" s="17">
        <v>1.4642787046142599E-2</v>
      </c>
      <c r="AY821" s="17"/>
      <c r="AZ821" s="17">
        <v>1.52644230543448E-2</v>
      </c>
      <c r="BA821" s="17">
        <v>1.9995793464142202E-2</v>
      </c>
      <c r="BB821" s="17"/>
      <c r="BC821" s="17">
        <v>1.2843205370736899E-2</v>
      </c>
      <c r="BD821" s="17">
        <v>2.1816848489935502E-2</v>
      </c>
      <c r="BE821" s="17"/>
      <c r="BF821" s="17">
        <v>4.6367344279409197E-3</v>
      </c>
      <c r="BG821" s="17">
        <v>3.4938135601894703E-2</v>
      </c>
      <c r="BH821" s="17"/>
      <c r="BI821" s="17">
        <v>0</v>
      </c>
      <c r="BJ821" s="17">
        <v>5.1202638153425503E-2</v>
      </c>
      <c r="BK821" s="17">
        <v>2.45890250691931E-2</v>
      </c>
      <c r="BL821" s="17">
        <v>0</v>
      </c>
    </row>
    <row r="822" spans="2:64" x14ac:dyDescent="0.25">
      <c r="B822" t="s">
        <v>109</v>
      </c>
      <c r="C822" s="17">
        <v>1.9093488347138102E-2</v>
      </c>
      <c r="D822" s="17">
        <v>0</v>
      </c>
      <c r="E822" s="17">
        <v>0</v>
      </c>
      <c r="F822" s="17">
        <v>0</v>
      </c>
      <c r="G822" s="17">
        <v>0</v>
      </c>
      <c r="H822" s="17">
        <v>0</v>
      </c>
      <c r="I822" s="17">
        <v>0</v>
      </c>
      <c r="J822" s="17">
        <v>0</v>
      </c>
      <c r="K822" s="17">
        <v>0</v>
      </c>
      <c r="L822" s="17">
        <v>0.109138873044848</v>
      </c>
      <c r="M822" s="17">
        <v>0.14354454045121001</v>
      </c>
      <c r="N822" s="17">
        <v>0</v>
      </c>
      <c r="O822" s="17">
        <v>3.8599224866930501E-2</v>
      </c>
      <c r="P822" s="17">
        <v>0</v>
      </c>
      <c r="Q822" s="17"/>
      <c r="R822" s="17">
        <v>0</v>
      </c>
      <c r="S822" s="17">
        <v>5.9789246556414599E-2</v>
      </c>
      <c r="T822" s="17">
        <v>0</v>
      </c>
      <c r="U822" s="17">
        <v>1.57513599143757E-2</v>
      </c>
      <c r="V822" s="17"/>
      <c r="W822" s="17">
        <v>0</v>
      </c>
      <c r="X822" s="17">
        <v>0</v>
      </c>
      <c r="Y822" s="17">
        <v>0</v>
      </c>
      <c r="Z822" s="17">
        <v>0</v>
      </c>
      <c r="AA822" s="17">
        <v>0.108877785685879</v>
      </c>
      <c r="AB822" s="17">
        <v>6.8558399941675299E-2</v>
      </c>
      <c r="AC822" s="17">
        <v>0</v>
      </c>
      <c r="AD822" s="17">
        <v>0</v>
      </c>
      <c r="AE822" s="17">
        <v>0</v>
      </c>
      <c r="AF822" s="17">
        <v>1.05964347032009E-2</v>
      </c>
      <c r="AG822" s="17"/>
      <c r="AH822" s="17">
        <v>0</v>
      </c>
      <c r="AI822" s="17">
        <v>0</v>
      </c>
      <c r="AJ822" s="17">
        <v>3.7961269815320102E-2</v>
      </c>
      <c r="AK822" s="17">
        <v>4.5905559371265101E-2</v>
      </c>
      <c r="AL822" s="17">
        <v>0</v>
      </c>
      <c r="AM822" s="17">
        <v>2.9787799668255101E-2</v>
      </c>
      <c r="AN822" s="17">
        <v>0</v>
      </c>
      <c r="AO822" s="17"/>
      <c r="AP822" s="17">
        <v>8.7592521332735401E-3</v>
      </c>
      <c r="AQ822" s="17">
        <v>0.105011170919542</v>
      </c>
      <c r="AR822" s="17"/>
      <c r="AS822" s="17">
        <v>0</v>
      </c>
      <c r="AT822" s="17">
        <v>0</v>
      </c>
      <c r="AU822" s="17">
        <v>2.1875893054931001E-2</v>
      </c>
      <c r="AV822" s="17"/>
      <c r="AW822" s="17">
        <v>0</v>
      </c>
      <c r="AX822" s="17">
        <v>2.6427702436964198E-2</v>
      </c>
      <c r="AY822" s="17"/>
      <c r="AZ822" s="17">
        <v>2.54779411960941E-2</v>
      </c>
      <c r="BA822" s="17">
        <v>1.6266693264257601E-2</v>
      </c>
      <c r="BB822" s="17"/>
      <c r="BC822" s="17">
        <v>2.4914415332312399E-2</v>
      </c>
      <c r="BD822" s="17">
        <v>1.57513599143757E-2</v>
      </c>
      <c r="BE822" s="17"/>
      <c r="BF822" s="17">
        <v>1.8494344721863201E-2</v>
      </c>
      <c r="BG822" s="17">
        <v>1.9799787854488202E-2</v>
      </c>
      <c r="BH822" s="17"/>
      <c r="BI822" s="17">
        <v>6.6055879224864097E-2</v>
      </c>
      <c r="BJ822" s="17">
        <v>3.0483891627636199E-2</v>
      </c>
      <c r="BK822" s="17">
        <v>2.2547870520018699E-2</v>
      </c>
      <c r="BL822" s="17">
        <v>0</v>
      </c>
    </row>
    <row r="823" spans="2:64" x14ac:dyDescent="0.25">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c r="AN823" s="17"/>
      <c r="AO823" s="17"/>
      <c r="AP823" s="17"/>
      <c r="AQ823" s="17"/>
      <c r="AR823" s="17"/>
      <c r="AS823" s="17"/>
      <c r="AT823" s="17"/>
      <c r="AU823" s="17"/>
      <c r="AV823" s="17"/>
      <c r="AW823" s="17"/>
      <c r="AX823" s="17"/>
      <c r="AY823" s="17"/>
      <c r="AZ823" s="17"/>
      <c r="BA823" s="17"/>
      <c r="BB823" s="17"/>
      <c r="BC823" s="17"/>
      <c r="BD823" s="17"/>
      <c r="BE823" s="17"/>
      <c r="BF823" s="17"/>
      <c r="BG823" s="17"/>
      <c r="BH823" s="17"/>
      <c r="BI823" s="17"/>
      <c r="BJ823" s="17"/>
      <c r="BK823" s="17"/>
      <c r="BL823" s="17"/>
    </row>
    <row r="824" spans="2:64" x14ac:dyDescent="0.25">
      <c r="B824" s="6" t="s">
        <v>392</v>
      </c>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c r="AN824" s="17"/>
      <c r="AO824" s="17"/>
      <c r="AP824" s="17"/>
      <c r="AQ824" s="17"/>
      <c r="AR824" s="17"/>
      <c r="AS824" s="17"/>
      <c r="AT824" s="17"/>
      <c r="AU824" s="17"/>
      <c r="AV824" s="17"/>
      <c r="AW824" s="17"/>
      <c r="AX824" s="17"/>
      <c r="AY824" s="17"/>
      <c r="AZ824" s="17"/>
      <c r="BA824" s="17"/>
      <c r="BB824" s="17"/>
      <c r="BC824" s="17"/>
      <c r="BD824" s="17"/>
      <c r="BE824" s="17"/>
      <c r="BF824" s="17"/>
      <c r="BG824" s="17"/>
      <c r="BH824" s="17"/>
      <c r="BI824" s="17"/>
      <c r="BJ824" s="17"/>
      <c r="BK824" s="17"/>
      <c r="BL824" s="17"/>
    </row>
    <row r="825" spans="2:64" x14ac:dyDescent="0.25">
      <c r="B825" s="24" t="s">
        <v>82</v>
      </c>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c r="AR825" s="17"/>
      <c r="AS825" s="17"/>
      <c r="AT825" s="17"/>
      <c r="AU825" s="17"/>
      <c r="AV825" s="17"/>
      <c r="AW825" s="17"/>
      <c r="AX825" s="17"/>
      <c r="AY825" s="17"/>
      <c r="AZ825" s="17"/>
      <c r="BA825" s="17"/>
      <c r="BB825" s="17"/>
      <c r="BC825" s="17"/>
      <c r="BD825" s="17"/>
      <c r="BE825" s="17"/>
      <c r="BF825" s="17"/>
      <c r="BG825" s="17"/>
      <c r="BH825" s="17"/>
      <c r="BI825" s="17"/>
      <c r="BJ825" s="17"/>
      <c r="BK825" s="17"/>
      <c r="BL825" s="17"/>
    </row>
    <row r="826" spans="2:64" x14ac:dyDescent="0.25">
      <c r="B826" t="s">
        <v>389</v>
      </c>
      <c r="C826" s="17">
        <v>0.26104281520140499</v>
      </c>
      <c r="D826" s="17">
        <v>0.182033157549924</v>
      </c>
      <c r="E826" s="17">
        <v>0.27564782959435402</v>
      </c>
      <c r="F826" s="17">
        <v>0.23668307562825</v>
      </c>
      <c r="G826" s="17">
        <v>0.20441755229224301</v>
      </c>
      <c r="H826" s="17">
        <v>0.29711760234575302</v>
      </c>
      <c r="I826" s="17">
        <v>0.18754311020876499</v>
      </c>
      <c r="J826" s="17">
        <v>0.18246344481506999</v>
      </c>
      <c r="K826" s="17">
        <v>0.23895174639327099</v>
      </c>
      <c r="L826" s="17">
        <v>0.44838194872475001</v>
      </c>
      <c r="M826" s="17">
        <v>0.33157323792167998</v>
      </c>
      <c r="N826" s="17">
        <v>0.25704500870660701</v>
      </c>
      <c r="O826" s="17">
        <v>0.33254632389663902</v>
      </c>
      <c r="P826" s="17">
        <v>0</v>
      </c>
      <c r="Q826" s="17"/>
      <c r="R826" s="17">
        <v>0.42193519018068798</v>
      </c>
      <c r="S826" s="17">
        <v>0.21492988794975701</v>
      </c>
      <c r="T826" s="17">
        <v>0.22005536908193599</v>
      </c>
      <c r="U826" s="17">
        <v>0.201661801648472</v>
      </c>
      <c r="V826" s="17"/>
      <c r="W826" s="17">
        <v>0.38941988537571998</v>
      </c>
      <c r="X826" s="17">
        <v>0.45222801327964202</v>
      </c>
      <c r="Y826" s="17">
        <v>0.348561071437548</v>
      </c>
      <c r="Z826" s="17">
        <v>0.17743452090811801</v>
      </c>
      <c r="AA826" s="17">
        <v>0.23658542549262901</v>
      </c>
      <c r="AB826" s="17">
        <v>0.20969661446424701</v>
      </c>
      <c r="AC826" s="17">
        <v>0.18829528875406801</v>
      </c>
      <c r="AD826" s="17">
        <v>0.26064861499028102</v>
      </c>
      <c r="AE826" s="17">
        <v>0.21984220644823199</v>
      </c>
      <c r="AF826" s="17">
        <v>0.17426512036032399</v>
      </c>
      <c r="AG826" s="17"/>
      <c r="AH826" s="17">
        <v>0.39196863850968799</v>
      </c>
      <c r="AI826" s="17">
        <v>0.211444105631415</v>
      </c>
      <c r="AJ826" s="17">
        <v>0.33797932089545402</v>
      </c>
      <c r="AK826" s="17">
        <v>0.239917106324322</v>
      </c>
      <c r="AL826" s="17">
        <v>0.236569324240406</v>
      </c>
      <c r="AM826" s="17">
        <v>0.18335380093519801</v>
      </c>
      <c r="AN826" s="17">
        <v>0.26984831798792902</v>
      </c>
      <c r="AO826" s="17"/>
      <c r="AP826" s="17">
        <v>0.176846635730526</v>
      </c>
      <c r="AQ826" s="17">
        <v>0.39764518834219997</v>
      </c>
      <c r="AR826" s="17"/>
      <c r="AS826" s="17">
        <v>0.197923292552975</v>
      </c>
      <c r="AT826" s="17">
        <v>0.175229267896963</v>
      </c>
      <c r="AU826" s="17">
        <v>0.15698941965024801</v>
      </c>
      <c r="AV826" s="17"/>
      <c r="AW826" s="17">
        <v>0.19536171376007899</v>
      </c>
      <c r="AX826" s="17">
        <v>0.271169326946055</v>
      </c>
      <c r="AY826" s="17"/>
      <c r="AZ826" s="17">
        <v>0.31236236271277501</v>
      </c>
      <c r="BA826" s="17">
        <v>0.235256285986918</v>
      </c>
      <c r="BB826" s="17"/>
      <c r="BC826" s="17">
        <v>0.31428568811329299</v>
      </c>
      <c r="BD826" s="17">
        <v>0.201661801648472</v>
      </c>
      <c r="BE826" s="17"/>
      <c r="BF826" s="17">
        <v>0.179608863461308</v>
      </c>
      <c r="BG826" s="17">
        <v>0.30261409389203398</v>
      </c>
      <c r="BH826" s="17"/>
      <c r="BI826" s="17">
        <v>0.60972590381422298</v>
      </c>
      <c r="BJ826" s="17">
        <v>0.24357700864023199</v>
      </c>
      <c r="BK826" s="17">
        <v>0.130499387345377</v>
      </c>
      <c r="BL826" s="17">
        <v>2.6587995519786699E-2</v>
      </c>
    </row>
    <row r="827" spans="2:64" x14ac:dyDescent="0.25">
      <c r="B827" t="s">
        <v>390</v>
      </c>
      <c r="C827" s="17">
        <v>0.71073337944191695</v>
      </c>
      <c r="D827" s="17">
        <v>0.80329495345021995</v>
      </c>
      <c r="E827" s="17">
        <v>0.62905252033650305</v>
      </c>
      <c r="F827" s="17">
        <v>0.67271088024979597</v>
      </c>
      <c r="G827" s="17">
        <v>0.76460308425860601</v>
      </c>
      <c r="H827" s="17">
        <v>0.65796237886734699</v>
      </c>
      <c r="I827" s="17">
        <v>0.77725331931563901</v>
      </c>
      <c r="J827" s="17">
        <v>0.77185949501478102</v>
      </c>
      <c r="K827" s="17">
        <v>0.742270564686905</v>
      </c>
      <c r="L827" s="17">
        <v>0.55161805127524999</v>
      </c>
      <c r="M827" s="17">
        <v>0.641813814473991</v>
      </c>
      <c r="N827" s="17">
        <v>0.72918485572142899</v>
      </c>
      <c r="O827" s="17">
        <v>0.63809743583834999</v>
      </c>
      <c r="P827" s="17">
        <v>0.64803048213396297</v>
      </c>
      <c r="Q827" s="17"/>
      <c r="R827" s="17">
        <v>0.55945498291170703</v>
      </c>
      <c r="S827" s="17">
        <v>0.75196948990208501</v>
      </c>
      <c r="T827" s="17">
        <v>0.74757686458836503</v>
      </c>
      <c r="U827" s="17">
        <v>0.76769612747249105</v>
      </c>
      <c r="V827" s="17"/>
      <c r="W827" s="17">
        <v>0.58268194296686204</v>
      </c>
      <c r="X827" s="17">
        <v>0.52917967672042299</v>
      </c>
      <c r="Y827" s="17">
        <v>0.62878403588895004</v>
      </c>
      <c r="Z827" s="17">
        <v>0.81208565539748001</v>
      </c>
      <c r="AA827" s="17">
        <v>0.71360088613783901</v>
      </c>
      <c r="AB827" s="17">
        <v>0.77391000544418997</v>
      </c>
      <c r="AC827" s="17">
        <v>0.79903357847794998</v>
      </c>
      <c r="AD827" s="17">
        <v>0.73935138500971898</v>
      </c>
      <c r="AE827" s="17">
        <v>0.74878426395157804</v>
      </c>
      <c r="AF827" s="17">
        <v>0.78709888590826504</v>
      </c>
      <c r="AG827" s="17"/>
      <c r="AH827" s="17">
        <v>0.58142994281731997</v>
      </c>
      <c r="AI827" s="17">
        <v>0.78855589436858498</v>
      </c>
      <c r="AJ827" s="17">
        <v>0.66202067910454598</v>
      </c>
      <c r="AK827" s="17">
        <v>0.71087983097450302</v>
      </c>
      <c r="AL827" s="17">
        <v>0.72834206764485698</v>
      </c>
      <c r="AM827" s="17">
        <v>0.80379544643637102</v>
      </c>
      <c r="AN827" s="17">
        <v>0.71344587847687602</v>
      </c>
      <c r="AO827" s="17"/>
      <c r="AP827" s="17">
        <v>0.79751039037615601</v>
      </c>
      <c r="AQ827" s="17">
        <v>0.56994378896196296</v>
      </c>
      <c r="AR827" s="17"/>
      <c r="AS827" s="17">
        <v>0.77172174679430094</v>
      </c>
      <c r="AT827" s="17">
        <v>0.81244523382489198</v>
      </c>
      <c r="AU827" s="17">
        <v>0.82243566849433603</v>
      </c>
      <c r="AV827" s="17"/>
      <c r="AW827" s="17">
        <v>0.78511754349947405</v>
      </c>
      <c r="AX827" s="17">
        <v>0.69926505606707601</v>
      </c>
      <c r="AY827" s="17"/>
      <c r="AZ827" s="17">
        <v>0.64567496309547701</v>
      </c>
      <c r="BA827" s="17">
        <v>0.74342327705635003</v>
      </c>
      <c r="BB827" s="17"/>
      <c r="BC827" s="17">
        <v>0.65965879898868296</v>
      </c>
      <c r="BD827" s="17">
        <v>0.76769612747249105</v>
      </c>
      <c r="BE827" s="17"/>
      <c r="BF827" s="17">
        <v>0.79572952903640204</v>
      </c>
      <c r="BG827" s="17">
        <v>0.66734363171482702</v>
      </c>
      <c r="BH827" s="17"/>
      <c r="BI827" s="17">
        <v>0.31582337352581702</v>
      </c>
      <c r="BJ827" s="17">
        <v>0.72819053038314696</v>
      </c>
      <c r="BK827" s="17">
        <v>0.86157457336243304</v>
      </c>
      <c r="BL827" s="17">
        <v>0.97341200448021303</v>
      </c>
    </row>
    <row r="828" spans="2:64" x14ac:dyDescent="0.25">
      <c r="B828" t="s">
        <v>109</v>
      </c>
      <c r="C828" s="17">
        <v>2.82238053566784E-2</v>
      </c>
      <c r="D828" s="17">
        <v>1.4671888999856201E-2</v>
      </c>
      <c r="E828" s="17">
        <v>9.5299650069143801E-2</v>
      </c>
      <c r="F828" s="17">
        <v>9.0606044121953999E-2</v>
      </c>
      <c r="G828" s="17">
        <v>3.0979363449151399E-2</v>
      </c>
      <c r="H828" s="17">
        <v>4.4920018786899399E-2</v>
      </c>
      <c r="I828" s="17">
        <v>3.5203570475596302E-2</v>
      </c>
      <c r="J828" s="17">
        <v>4.5677060170148998E-2</v>
      </c>
      <c r="K828" s="17">
        <v>1.8777688919824301E-2</v>
      </c>
      <c r="L828" s="17">
        <v>0</v>
      </c>
      <c r="M828" s="17">
        <v>2.6612947604328901E-2</v>
      </c>
      <c r="N828" s="17">
        <v>1.3770135571963301E-2</v>
      </c>
      <c r="O828" s="17">
        <v>2.93562402650119E-2</v>
      </c>
      <c r="P828" s="17">
        <v>0.35196951786603697</v>
      </c>
      <c r="Q828" s="17"/>
      <c r="R828" s="17">
        <v>1.8609826907605601E-2</v>
      </c>
      <c r="S828" s="17">
        <v>3.3100622148158697E-2</v>
      </c>
      <c r="T828" s="17">
        <v>3.2367766329699198E-2</v>
      </c>
      <c r="U828" s="17">
        <v>3.0642070879036001E-2</v>
      </c>
      <c r="V828" s="17"/>
      <c r="W828" s="17">
        <v>2.7898171657418001E-2</v>
      </c>
      <c r="X828" s="17">
        <v>1.85923099999349E-2</v>
      </c>
      <c r="Y828" s="17">
        <v>2.2654892673502101E-2</v>
      </c>
      <c r="Z828" s="17">
        <v>1.0479823694402301E-2</v>
      </c>
      <c r="AA828" s="17">
        <v>4.9813688369531699E-2</v>
      </c>
      <c r="AB828" s="17">
        <v>1.6393380091562899E-2</v>
      </c>
      <c r="AC828" s="17">
        <v>1.26711327679816E-2</v>
      </c>
      <c r="AD828" s="17">
        <v>0</v>
      </c>
      <c r="AE828" s="17">
        <v>3.1373529600189999E-2</v>
      </c>
      <c r="AF828" s="17">
        <v>3.8635993731411397E-2</v>
      </c>
      <c r="AG828" s="17"/>
      <c r="AH828" s="17">
        <v>2.6601418672992799E-2</v>
      </c>
      <c r="AI828" s="17">
        <v>0</v>
      </c>
      <c r="AJ828" s="17">
        <v>0</v>
      </c>
      <c r="AK828" s="17">
        <v>4.9203062701174402E-2</v>
      </c>
      <c r="AL828" s="17">
        <v>3.5088608114737102E-2</v>
      </c>
      <c r="AM828" s="17">
        <v>1.2850752628430599E-2</v>
      </c>
      <c r="AN828" s="17">
        <v>1.6705803535195601E-2</v>
      </c>
      <c r="AO828" s="17"/>
      <c r="AP828" s="17">
        <v>2.5642973893319099E-2</v>
      </c>
      <c r="AQ828" s="17">
        <v>3.2411022695836199E-2</v>
      </c>
      <c r="AR828" s="17"/>
      <c r="AS828" s="17">
        <v>3.0354960652723501E-2</v>
      </c>
      <c r="AT828" s="17">
        <v>1.23254982781454E-2</v>
      </c>
      <c r="AU828" s="17">
        <v>2.0574911855415701E-2</v>
      </c>
      <c r="AV828" s="17"/>
      <c r="AW828" s="17">
        <v>1.9520742740447301E-2</v>
      </c>
      <c r="AX828" s="17">
        <v>2.9565616986868801E-2</v>
      </c>
      <c r="AY828" s="17"/>
      <c r="AZ828" s="17">
        <v>4.1962674191748102E-2</v>
      </c>
      <c r="BA828" s="17">
        <v>2.1320436956732001E-2</v>
      </c>
      <c r="BB828" s="17"/>
      <c r="BC828" s="17">
        <v>2.6055512898023801E-2</v>
      </c>
      <c r="BD828" s="17">
        <v>3.0642070879036001E-2</v>
      </c>
      <c r="BE828" s="17"/>
      <c r="BF828" s="17">
        <v>2.4661607502289601E-2</v>
      </c>
      <c r="BG828" s="17">
        <v>3.0042274393138599E-2</v>
      </c>
      <c r="BH828" s="17"/>
      <c r="BI828" s="17">
        <v>7.445072265996E-2</v>
      </c>
      <c r="BJ828" s="17">
        <v>2.8232460976620601E-2</v>
      </c>
      <c r="BK828" s="17">
        <v>7.9260392921897196E-3</v>
      </c>
      <c r="BL828" s="17">
        <v>0</v>
      </c>
    </row>
    <row r="829" spans="2:64" x14ac:dyDescent="0.25">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c r="AX829" s="17"/>
      <c r="AY829" s="17"/>
      <c r="AZ829" s="17"/>
      <c r="BA829" s="17"/>
      <c r="BB829" s="17"/>
      <c r="BC829" s="17"/>
      <c r="BD829" s="17"/>
      <c r="BE829" s="17"/>
      <c r="BF829" s="17"/>
      <c r="BG829" s="17"/>
      <c r="BH829" s="17"/>
      <c r="BI829" s="17"/>
      <c r="BJ829" s="17"/>
      <c r="BK829" s="17"/>
      <c r="BL829" s="17"/>
    </row>
    <row r="830" spans="2:64" x14ac:dyDescent="0.25">
      <c r="B830" s="6" t="s">
        <v>393</v>
      </c>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c r="BA830" s="17"/>
      <c r="BB830" s="17"/>
      <c r="BC830" s="17"/>
      <c r="BD830" s="17"/>
      <c r="BE830" s="17"/>
      <c r="BF830" s="17"/>
      <c r="BG830" s="17"/>
      <c r="BH830" s="17"/>
      <c r="BI830" s="17"/>
      <c r="BJ830" s="17"/>
      <c r="BK830" s="17"/>
      <c r="BL830" s="17"/>
    </row>
    <row r="831" spans="2:64" x14ac:dyDescent="0.25">
      <c r="B831" s="24" t="s">
        <v>82</v>
      </c>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c r="AV831" s="17"/>
      <c r="AW831" s="17"/>
      <c r="AX831" s="17"/>
      <c r="AY831" s="17"/>
      <c r="AZ831" s="17"/>
      <c r="BA831" s="17"/>
      <c r="BB831" s="17"/>
      <c r="BC831" s="17"/>
      <c r="BD831" s="17"/>
      <c r="BE831" s="17"/>
      <c r="BF831" s="17"/>
      <c r="BG831" s="17"/>
      <c r="BH831" s="17"/>
      <c r="BI831" s="17"/>
      <c r="BJ831" s="17"/>
      <c r="BK831" s="17"/>
      <c r="BL831" s="17"/>
    </row>
    <row r="832" spans="2:64" x14ac:dyDescent="0.25">
      <c r="B832" t="s">
        <v>389</v>
      </c>
      <c r="C832" s="17">
        <v>0.420348888473005</v>
      </c>
      <c r="D832" s="17">
        <v>0.31989229961076998</v>
      </c>
      <c r="E832" s="17">
        <v>0.47281583837778501</v>
      </c>
      <c r="F832" s="17">
        <v>0.29492041897727</v>
      </c>
      <c r="G832" s="17">
        <v>0.58321516849001198</v>
      </c>
      <c r="H832" s="17">
        <v>0.47437220824976301</v>
      </c>
      <c r="I832" s="17">
        <v>0.38960347213517299</v>
      </c>
      <c r="J832" s="17">
        <v>0.46715011706529802</v>
      </c>
      <c r="K832" s="17">
        <v>0.53310347363128796</v>
      </c>
      <c r="L832" s="17">
        <v>0.493095047392968</v>
      </c>
      <c r="M832" s="17">
        <v>0.51988279985039298</v>
      </c>
      <c r="N832" s="17">
        <v>0.35415839149468398</v>
      </c>
      <c r="O832" s="17">
        <v>0.46308061208808499</v>
      </c>
      <c r="P832" s="17">
        <v>0.35196951786603697</v>
      </c>
      <c r="Q832" s="17"/>
      <c r="R832" s="17">
        <v>0.70476624286678902</v>
      </c>
      <c r="S832" s="17">
        <v>0.50102546746655197</v>
      </c>
      <c r="T832" s="17">
        <v>0.44107445767090803</v>
      </c>
      <c r="U832" s="17">
        <v>0.23874973619978801</v>
      </c>
      <c r="V832" s="17"/>
      <c r="W832" s="17">
        <v>0.72182360932143297</v>
      </c>
      <c r="X832" s="17">
        <v>0.62583895079040996</v>
      </c>
      <c r="Y832" s="17">
        <v>0.57010521481172205</v>
      </c>
      <c r="Z832" s="17">
        <v>0.43422978178342098</v>
      </c>
      <c r="AA832" s="17">
        <v>0.43051189425779701</v>
      </c>
      <c r="AB832" s="17">
        <v>0.43878181717447201</v>
      </c>
      <c r="AC832" s="17">
        <v>0.36918754101340701</v>
      </c>
      <c r="AD832" s="17">
        <v>0.32305506605259099</v>
      </c>
      <c r="AE832" s="17">
        <v>0.27619359333976001</v>
      </c>
      <c r="AF832" s="17">
        <v>0.23034906196441399</v>
      </c>
      <c r="AG832" s="17"/>
      <c r="AH832" s="17">
        <v>0.60534882558480396</v>
      </c>
      <c r="AI832" s="17">
        <v>0.394364333859268</v>
      </c>
      <c r="AJ832" s="17">
        <v>0.418016900448128</v>
      </c>
      <c r="AK832" s="17">
        <v>0.52175884309663001</v>
      </c>
      <c r="AL832" s="17">
        <v>0.34186393273846499</v>
      </c>
      <c r="AM832" s="17">
        <v>0.33232649761257599</v>
      </c>
      <c r="AN832" s="17">
        <v>0.36661911776464601</v>
      </c>
      <c r="AO832" s="17"/>
      <c r="AP832" s="17">
        <v>0.32031528062112002</v>
      </c>
      <c r="AQ832" s="17">
        <v>0.58264637408669995</v>
      </c>
      <c r="AR832" s="17"/>
      <c r="AS832" s="17">
        <v>0.32296461761212703</v>
      </c>
      <c r="AT832" s="17">
        <v>0.19550834593448699</v>
      </c>
      <c r="AU832" s="17">
        <v>0.37856667796723897</v>
      </c>
      <c r="AV832" s="17"/>
      <c r="AW832" s="17">
        <v>0.20611960974207399</v>
      </c>
      <c r="AX832" s="17">
        <v>0.453378104785016</v>
      </c>
      <c r="AY832" s="17"/>
      <c r="AZ832" s="17">
        <v>0.43904156010658901</v>
      </c>
      <c r="BA832" s="17">
        <v>0.41095638314997002</v>
      </c>
      <c r="BB832" s="17"/>
      <c r="BC832" s="17">
        <v>0.58317636491495894</v>
      </c>
      <c r="BD832" s="17">
        <v>0.23874973619978801</v>
      </c>
      <c r="BE832" s="17"/>
      <c r="BF832" s="17">
        <v>0.28373242375359797</v>
      </c>
      <c r="BG832" s="17">
        <v>0.49009032932441998</v>
      </c>
      <c r="BH832" s="17"/>
      <c r="BI832" s="17">
        <v>0.77709500254495401</v>
      </c>
      <c r="BJ832" s="17">
        <v>0.50374438006803302</v>
      </c>
      <c r="BK832" s="17">
        <v>0.255648071015113</v>
      </c>
      <c r="BL832" s="17">
        <v>3.1419580244674103E-2</v>
      </c>
    </row>
    <row r="833" spans="2:64" x14ac:dyDescent="0.25">
      <c r="B833" t="s">
        <v>390</v>
      </c>
      <c r="C833" s="17">
        <v>0.421667867117268</v>
      </c>
      <c r="D833" s="17">
        <v>0.54745023365876999</v>
      </c>
      <c r="E833" s="17">
        <v>0.33658486148392802</v>
      </c>
      <c r="F833" s="17">
        <v>0.57713754709075304</v>
      </c>
      <c r="G833" s="17">
        <v>0.21193463107086699</v>
      </c>
      <c r="H833" s="17">
        <v>0.37414361112873601</v>
      </c>
      <c r="I833" s="17">
        <v>0.478036468276341</v>
      </c>
      <c r="J833" s="17">
        <v>0.36084826914437301</v>
      </c>
      <c r="K833" s="17">
        <v>0.32637371950956001</v>
      </c>
      <c r="L833" s="17">
        <v>0.33155211112544702</v>
      </c>
      <c r="M833" s="17">
        <v>0.33027770119149702</v>
      </c>
      <c r="N833" s="17">
        <v>0.45854170364364599</v>
      </c>
      <c r="O833" s="17">
        <v>0.37429634463662298</v>
      </c>
      <c r="P833" s="17">
        <v>0</v>
      </c>
      <c r="Q833" s="17"/>
      <c r="R833" s="17">
        <v>0.18615318001587799</v>
      </c>
      <c r="S833" s="17">
        <v>0.34211640201721499</v>
      </c>
      <c r="T833" s="17">
        <v>0.42393976025225899</v>
      </c>
      <c r="U833" s="17">
        <v>0.57088506716776899</v>
      </c>
      <c r="V833" s="17"/>
      <c r="W833" s="17">
        <v>0.20183139994902199</v>
      </c>
      <c r="X833" s="17">
        <v>0.29606152571653999</v>
      </c>
      <c r="Y833" s="17">
        <v>0.26426577475204099</v>
      </c>
      <c r="Z833" s="17">
        <v>0.43898490859518202</v>
      </c>
      <c r="AA833" s="17">
        <v>0.37997187780337999</v>
      </c>
      <c r="AB833" s="17">
        <v>0.41211499485331698</v>
      </c>
      <c r="AC833" s="17">
        <v>0.50278896927076899</v>
      </c>
      <c r="AD833" s="17">
        <v>0.53824642599090999</v>
      </c>
      <c r="AE833" s="17">
        <v>0.63636291403884604</v>
      </c>
      <c r="AF833" s="17">
        <v>0.56959873472546996</v>
      </c>
      <c r="AG833" s="17"/>
      <c r="AH833" s="17">
        <v>0.26810669313436603</v>
      </c>
      <c r="AI833" s="17">
        <v>0.43800374378081602</v>
      </c>
      <c r="AJ833" s="17">
        <v>0.433313773684876</v>
      </c>
      <c r="AK833" s="17">
        <v>0.32666136834443099</v>
      </c>
      <c r="AL833" s="17">
        <v>0.54019687502676805</v>
      </c>
      <c r="AM833" s="17">
        <v>0.53781204015473305</v>
      </c>
      <c r="AN833" s="17">
        <v>0.44569926472605698</v>
      </c>
      <c r="AO833" s="17"/>
      <c r="AP833" s="17">
        <v>0.53768707669452998</v>
      </c>
      <c r="AQ833" s="17">
        <v>0.23343486821196099</v>
      </c>
      <c r="AR833" s="17"/>
      <c r="AS833" s="17">
        <v>0.54603758437003003</v>
      </c>
      <c r="AT833" s="17">
        <v>0.75550453825765895</v>
      </c>
      <c r="AU833" s="17">
        <v>0.449786922829297</v>
      </c>
      <c r="AV833" s="17"/>
      <c r="AW833" s="17">
        <v>0.739962398359992</v>
      </c>
      <c r="AX833" s="17">
        <v>0.37259418780683901</v>
      </c>
      <c r="AY833" s="17"/>
      <c r="AZ833" s="17">
        <v>0.37296321623298601</v>
      </c>
      <c r="BA833" s="17">
        <v>0.44614048941836498</v>
      </c>
      <c r="BB833" s="17"/>
      <c r="BC833" s="17">
        <v>0.28787506124886397</v>
      </c>
      <c r="BD833" s="17">
        <v>0.57088506716776899</v>
      </c>
      <c r="BE833" s="17"/>
      <c r="BF833" s="17">
        <v>0.56636313286275597</v>
      </c>
      <c r="BG833" s="17">
        <v>0.34780227311148798</v>
      </c>
      <c r="BH833" s="17"/>
      <c r="BI833" s="17">
        <v>4.5395952848935599E-2</v>
      </c>
      <c r="BJ833" s="17">
        <v>0.26796424118236101</v>
      </c>
      <c r="BK833" s="17">
        <v>0.61026296914866995</v>
      </c>
      <c r="BL833" s="17">
        <v>0.93529103643984801</v>
      </c>
    </row>
    <row r="834" spans="2:64" x14ac:dyDescent="0.25">
      <c r="B834" t="s">
        <v>109</v>
      </c>
      <c r="C834" s="17">
        <v>0.157983244409727</v>
      </c>
      <c r="D834" s="17">
        <v>0.132657466730461</v>
      </c>
      <c r="E834" s="17">
        <v>0.19059930013828799</v>
      </c>
      <c r="F834" s="17">
        <v>0.12794203393197701</v>
      </c>
      <c r="G834" s="17">
        <v>0.204850200439121</v>
      </c>
      <c r="H834" s="17">
        <v>0.15148418062150101</v>
      </c>
      <c r="I834" s="17">
        <v>0.13236005958848601</v>
      </c>
      <c r="J834" s="17">
        <v>0.172001613790328</v>
      </c>
      <c r="K834" s="17">
        <v>0.140522806859152</v>
      </c>
      <c r="L834" s="17">
        <v>0.175352841481585</v>
      </c>
      <c r="M834" s="17">
        <v>0.149839498958109</v>
      </c>
      <c r="N834" s="17">
        <v>0.18729990486167</v>
      </c>
      <c r="O834" s="17">
        <v>0.16262304327529201</v>
      </c>
      <c r="P834" s="17">
        <v>0.64803048213396297</v>
      </c>
      <c r="Q834" s="17"/>
      <c r="R834" s="17">
        <v>0.109080577117333</v>
      </c>
      <c r="S834" s="17">
        <v>0.15685813051623301</v>
      </c>
      <c r="T834" s="17">
        <v>0.13498578207683301</v>
      </c>
      <c r="U834" s="17">
        <v>0.190365196632443</v>
      </c>
      <c r="V834" s="17"/>
      <c r="W834" s="17">
        <v>7.6344990729544995E-2</v>
      </c>
      <c r="X834" s="17">
        <v>7.8099523493049702E-2</v>
      </c>
      <c r="Y834" s="17">
        <v>0.16562901043623701</v>
      </c>
      <c r="Z834" s="17">
        <v>0.126785309621397</v>
      </c>
      <c r="AA834" s="17">
        <v>0.189516227938823</v>
      </c>
      <c r="AB834" s="17">
        <v>0.149103187972211</v>
      </c>
      <c r="AC834" s="17">
        <v>0.128023489715824</v>
      </c>
      <c r="AD834" s="17">
        <v>0.13869850795649899</v>
      </c>
      <c r="AE834" s="17">
        <v>8.7443492621393698E-2</v>
      </c>
      <c r="AF834" s="17">
        <v>0.200052203310117</v>
      </c>
      <c r="AG834" s="17"/>
      <c r="AH834" s="17">
        <v>0.12654448128083001</v>
      </c>
      <c r="AI834" s="17">
        <v>0.167631922359916</v>
      </c>
      <c r="AJ834" s="17">
        <v>0.14866932586699599</v>
      </c>
      <c r="AK834" s="17">
        <v>0.151579788558939</v>
      </c>
      <c r="AL834" s="17">
        <v>0.117939192234767</v>
      </c>
      <c r="AM834" s="17">
        <v>0.12986146223269099</v>
      </c>
      <c r="AN834" s="17">
        <v>0.18768161750929599</v>
      </c>
      <c r="AO834" s="17"/>
      <c r="AP834" s="17">
        <v>0.14199764268435</v>
      </c>
      <c r="AQ834" s="17">
        <v>0.18391875770134</v>
      </c>
      <c r="AR834" s="17"/>
      <c r="AS834" s="17">
        <v>0.130997798017843</v>
      </c>
      <c r="AT834" s="17">
        <v>4.8987115807853997E-2</v>
      </c>
      <c r="AU834" s="17">
        <v>0.171646399203464</v>
      </c>
      <c r="AV834" s="17"/>
      <c r="AW834" s="17">
        <v>5.3917991897933802E-2</v>
      </c>
      <c r="AX834" s="17">
        <v>0.17402770740814399</v>
      </c>
      <c r="AY834" s="17"/>
      <c r="AZ834" s="17">
        <v>0.18799522366042401</v>
      </c>
      <c r="BA834" s="17">
        <v>0.142903127431664</v>
      </c>
      <c r="BB834" s="17"/>
      <c r="BC834" s="17">
        <v>0.128948573836176</v>
      </c>
      <c r="BD834" s="17">
        <v>0.190365196632443</v>
      </c>
      <c r="BE834" s="17"/>
      <c r="BF834" s="17">
        <v>0.149904443383647</v>
      </c>
      <c r="BG834" s="17">
        <v>0.16210739756409201</v>
      </c>
      <c r="BH834" s="17"/>
      <c r="BI834" s="17">
        <v>0.17750904460611</v>
      </c>
      <c r="BJ834" s="17">
        <v>0.22829137874960601</v>
      </c>
      <c r="BK834" s="17">
        <v>0.13408895983621699</v>
      </c>
      <c r="BL834" s="17">
        <v>3.3289383315477601E-2</v>
      </c>
    </row>
    <row r="835" spans="2:64" x14ac:dyDescent="0.25">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c r="AV835" s="17"/>
      <c r="AW835" s="17"/>
      <c r="AX835" s="17"/>
      <c r="AY835" s="17"/>
      <c r="AZ835" s="17"/>
      <c r="BA835" s="17"/>
      <c r="BB835" s="17"/>
      <c r="BC835" s="17"/>
      <c r="BD835" s="17"/>
      <c r="BE835" s="17"/>
      <c r="BF835" s="17"/>
      <c r="BG835" s="17"/>
      <c r="BH835" s="17"/>
      <c r="BI835" s="17"/>
      <c r="BJ835" s="17"/>
      <c r="BK835" s="17"/>
      <c r="BL835" s="17"/>
    </row>
    <row r="836" spans="2:64" x14ac:dyDescent="0.25">
      <c r="B836" s="6" t="s">
        <v>394</v>
      </c>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c r="AN836" s="17"/>
      <c r="AO836" s="17"/>
      <c r="AP836" s="17"/>
      <c r="AQ836" s="17"/>
      <c r="AR836" s="17"/>
      <c r="AS836" s="17"/>
      <c r="AT836" s="17"/>
      <c r="AU836" s="17"/>
      <c r="AV836" s="17"/>
      <c r="AW836" s="17"/>
      <c r="AX836" s="17"/>
      <c r="AY836" s="17"/>
      <c r="AZ836" s="17"/>
      <c r="BA836" s="17"/>
      <c r="BB836" s="17"/>
      <c r="BC836" s="17"/>
      <c r="BD836" s="17"/>
      <c r="BE836" s="17"/>
      <c r="BF836" s="17"/>
      <c r="BG836" s="17"/>
      <c r="BH836" s="17"/>
      <c r="BI836" s="17"/>
      <c r="BJ836" s="17"/>
      <c r="BK836" s="17"/>
      <c r="BL836" s="17"/>
    </row>
    <row r="837" spans="2:64" x14ac:dyDescent="0.25">
      <c r="B837" s="24" t="s">
        <v>82</v>
      </c>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c r="AV837" s="17"/>
      <c r="AW837" s="17"/>
      <c r="AX837" s="17"/>
      <c r="AY837" s="17"/>
      <c r="AZ837" s="17"/>
      <c r="BA837" s="17"/>
      <c r="BB837" s="17"/>
      <c r="BC837" s="17"/>
      <c r="BD837" s="17"/>
      <c r="BE837" s="17"/>
      <c r="BF837" s="17"/>
      <c r="BG837" s="17"/>
      <c r="BH837" s="17"/>
      <c r="BI837" s="17"/>
      <c r="BJ837" s="17"/>
      <c r="BK837" s="17"/>
      <c r="BL837" s="17"/>
    </row>
    <row r="838" spans="2:64" x14ac:dyDescent="0.25">
      <c r="B838" t="s">
        <v>389</v>
      </c>
      <c r="C838" s="17">
        <v>0.21830425623330699</v>
      </c>
      <c r="D838" s="17">
        <v>0.17294929728407801</v>
      </c>
      <c r="E838" s="17">
        <v>0.215886431063224</v>
      </c>
      <c r="F838" s="17">
        <v>0.173112052939221</v>
      </c>
      <c r="G838" s="17">
        <v>0.21520403653306699</v>
      </c>
      <c r="H838" s="17">
        <v>0.18223397670573599</v>
      </c>
      <c r="I838" s="17">
        <v>0.23491681077142901</v>
      </c>
      <c r="J838" s="17">
        <v>0.19675789526388501</v>
      </c>
      <c r="K838" s="17">
        <v>0.24783113617715899</v>
      </c>
      <c r="L838" s="17">
        <v>0.31001620263085</v>
      </c>
      <c r="M838" s="17">
        <v>0.32912741781117399</v>
      </c>
      <c r="N838" s="17">
        <v>0.17342531886922299</v>
      </c>
      <c r="O838" s="17">
        <v>0.233928440253896</v>
      </c>
      <c r="P838" s="17">
        <v>0</v>
      </c>
      <c r="Q838" s="17"/>
      <c r="R838" s="17">
        <v>0.33865486986285198</v>
      </c>
      <c r="S838" s="17">
        <v>0.29849226418956498</v>
      </c>
      <c r="T838" s="17">
        <v>0.21931723374554599</v>
      </c>
      <c r="U838" s="17">
        <v>0.12888524736162199</v>
      </c>
      <c r="V838" s="17"/>
      <c r="W838" s="17">
        <v>0.35542730251009202</v>
      </c>
      <c r="X838" s="17">
        <v>0.28394493425389999</v>
      </c>
      <c r="Y838" s="17">
        <v>0.31652475796306101</v>
      </c>
      <c r="Z838" s="17">
        <v>0.281086714096144</v>
      </c>
      <c r="AA838" s="17">
        <v>0.28213138850125502</v>
      </c>
      <c r="AB838" s="17">
        <v>0.230447327595239</v>
      </c>
      <c r="AC838" s="17">
        <v>0.21863283727979399</v>
      </c>
      <c r="AD838" s="17">
        <v>0.13037551384586399</v>
      </c>
      <c r="AE838" s="17">
        <v>0.10734794956467</v>
      </c>
      <c r="AF838" s="17">
        <v>0.103984923767021</v>
      </c>
      <c r="AG838" s="17"/>
      <c r="AH838" s="17">
        <v>0.27982749330686502</v>
      </c>
      <c r="AI838" s="17">
        <v>0.20093016758330501</v>
      </c>
      <c r="AJ838" s="17">
        <v>0.30955308404531301</v>
      </c>
      <c r="AK838" s="17">
        <v>0.25832076240940499</v>
      </c>
      <c r="AL838" s="17">
        <v>0.13773472615048599</v>
      </c>
      <c r="AM838" s="17">
        <v>0.19414970198759399</v>
      </c>
      <c r="AN838" s="17">
        <v>0.19746346406822299</v>
      </c>
      <c r="AO838" s="17"/>
      <c r="AP838" s="17">
        <v>0.17976853728644299</v>
      </c>
      <c r="AQ838" s="17">
        <v>0.28082574701720903</v>
      </c>
      <c r="AR838" s="17"/>
      <c r="AS838" s="17">
        <v>0.17510011779175</v>
      </c>
      <c r="AT838" s="17">
        <v>0.120087277827425</v>
      </c>
      <c r="AU838" s="17">
        <v>0.21328429198830701</v>
      </c>
      <c r="AV838" s="17"/>
      <c r="AW838" s="17">
        <v>0.11294622967616701</v>
      </c>
      <c r="AX838" s="17">
        <v>0.23454803518815801</v>
      </c>
      <c r="AY838" s="17"/>
      <c r="AZ838" s="17">
        <v>0.23312028316130101</v>
      </c>
      <c r="BA838" s="17">
        <v>0.21085964828666301</v>
      </c>
      <c r="BB838" s="17"/>
      <c r="BC838" s="17">
        <v>0.29848013469011703</v>
      </c>
      <c r="BD838" s="17">
        <v>0.12888524736162199</v>
      </c>
      <c r="BE838" s="17"/>
      <c r="BF838" s="17">
        <v>0.13601134188610001</v>
      </c>
      <c r="BG838" s="17">
        <v>0.26031402738515202</v>
      </c>
      <c r="BH838" s="17"/>
      <c r="BI838" s="17">
        <v>0.44955223723742599</v>
      </c>
      <c r="BJ838" s="17">
        <v>0.22832620907009399</v>
      </c>
      <c r="BK838" s="17">
        <v>0.12945389713434699</v>
      </c>
      <c r="BL838" s="17">
        <v>1.3327651360398599E-2</v>
      </c>
    </row>
    <row r="839" spans="2:64" x14ac:dyDescent="0.25">
      <c r="B839" t="s">
        <v>390</v>
      </c>
      <c r="C839" s="17">
        <v>0.58127419821988602</v>
      </c>
      <c r="D839" s="17">
        <v>0.65106700079294799</v>
      </c>
      <c r="E839" s="17">
        <v>0.53849926616711297</v>
      </c>
      <c r="F839" s="17">
        <v>0.58290482468176197</v>
      </c>
      <c r="G839" s="17">
        <v>0.59797512467758596</v>
      </c>
      <c r="H839" s="17">
        <v>0.61973482995858697</v>
      </c>
      <c r="I839" s="17">
        <v>0.59800705724581305</v>
      </c>
      <c r="J839" s="17">
        <v>0.53325860068126496</v>
      </c>
      <c r="K839" s="17">
        <v>0.53809432951135705</v>
      </c>
      <c r="L839" s="17">
        <v>0.49228882817382003</v>
      </c>
      <c r="M839" s="17">
        <v>0.45171867084936601</v>
      </c>
      <c r="N839" s="17">
        <v>0.63904671580961103</v>
      </c>
      <c r="O839" s="17">
        <v>0.55100061193352501</v>
      </c>
      <c r="P839" s="17">
        <v>0.64803048213396297</v>
      </c>
      <c r="Q839" s="17"/>
      <c r="R839" s="17">
        <v>0.44119501612616302</v>
      </c>
      <c r="S839" s="17">
        <v>0.48515172533183498</v>
      </c>
      <c r="T839" s="17">
        <v>0.57792765832300697</v>
      </c>
      <c r="U839" s="17">
        <v>0.68682081164739595</v>
      </c>
      <c r="V839" s="17"/>
      <c r="W839" s="17">
        <v>0.40165787852052498</v>
      </c>
      <c r="X839" s="17">
        <v>0.53350872453750198</v>
      </c>
      <c r="Y839" s="17">
        <v>0.464271606744878</v>
      </c>
      <c r="Z839" s="17">
        <v>0.58473253274812997</v>
      </c>
      <c r="AA839" s="17">
        <v>0.51887568172545095</v>
      </c>
      <c r="AB839" s="17">
        <v>0.57204808161199905</v>
      </c>
      <c r="AC839" s="17">
        <v>0.70618309628630505</v>
      </c>
      <c r="AD839" s="17">
        <v>0.74336050982192203</v>
      </c>
      <c r="AE839" s="17">
        <v>0.71480348828644802</v>
      </c>
      <c r="AF839" s="17">
        <v>0.72619791329254102</v>
      </c>
      <c r="AG839" s="17"/>
      <c r="AH839" s="17">
        <v>0.447415245470628</v>
      </c>
      <c r="AI839" s="17">
        <v>0.62267392494083695</v>
      </c>
      <c r="AJ839" s="17">
        <v>0.55574281403487602</v>
      </c>
      <c r="AK839" s="17">
        <v>0.50801048721214404</v>
      </c>
      <c r="AL839" s="17">
        <v>0.70518277352287795</v>
      </c>
      <c r="AM839" s="17">
        <v>0.66205978550808697</v>
      </c>
      <c r="AN839" s="17">
        <v>0.64180321073194502</v>
      </c>
      <c r="AO839" s="17"/>
      <c r="AP839" s="17">
        <v>0.69427507071176597</v>
      </c>
      <c r="AQ839" s="17">
        <v>0.397938238721747</v>
      </c>
      <c r="AR839" s="17"/>
      <c r="AS839" s="17">
        <v>0.67474056528981097</v>
      </c>
      <c r="AT839" s="17">
        <v>0.82960304149493802</v>
      </c>
      <c r="AU839" s="17">
        <v>0.66902742093662604</v>
      </c>
      <c r="AV839" s="17"/>
      <c r="AW839" s="17">
        <v>0.80809635376783495</v>
      </c>
      <c r="AX839" s="17">
        <v>0.54630345059691698</v>
      </c>
      <c r="AY839" s="17"/>
      <c r="AZ839" s="17">
        <v>0.52476017602116298</v>
      </c>
      <c r="BA839" s="17">
        <v>0.60967079474351404</v>
      </c>
      <c r="BB839" s="17"/>
      <c r="BC839" s="17">
        <v>0.48663780539389001</v>
      </c>
      <c r="BD839" s="17">
        <v>0.68682081164739595</v>
      </c>
      <c r="BE839" s="17"/>
      <c r="BF839" s="17">
        <v>0.726411595751985</v>
      </c>
      <c r="BG839" s="17">
        <v>0.50718290002897803</v>
      </c>
      <c r="BH839" s="17"/>
      <c r="BI839" s="17">
        <v>0.16125419173136701</v>
      </c>
      <c r="BJ839" s="17">
        <v>0.50483114134192097</v>
      </c>
      <c r="BK839" s="17">
        <v>0.78024890335592401</v>
      </c>
      <c r="BL839" s="17">
        <v>0.97964084707936305</v>
      </c>
    </row>
    <row r="840" spans="2:64" x14ac:dyDescent="0.25">
      <c r="B840" t="s">
        <v>109</v>
      </c>
      <c r="C840" s="17">
        <v>0.200421545546807</v>
      </c>
      <c r="D840" s="17">
        <v>0.175983701922974</v>
      </c>
      <c r="E840" s="17">
        <v>0.24561430276966301</v>
      </c>
      <c r="F840" s="17">
        <v>0.24398312237901701</v>
      </c>
      <c r="G840" s="17">
        <v>0.18682083878934699</v>
      </c>
      <c r="H840" s="17">
        <v>0.19803119333567601</v>
      </c>
      <c r="I840" s="17">
        <v>0.167076131982758</v>
      </c>
      <c r="J840" s="17">
        <v>0.26998350405485</v>
      </c>
      <c r="K840" s="17">
        <v>0.21407453431148399</v>
      </c>
      <c r="L840" s="17">
        <v>0.19769496919533</v>
      </c>
      <c r="M840" s="17">
        <v>0.21915391133945999</v>
      </c>
      <c r="N840" s="17">
        <v>0.187527965321165</v>
      </c>
      <c r="O840" s="17">
        <v>0.21507094781257899</v>
      </c>
      <c r="P840" s="17">
        <v>0.35196951786603697</v>
      </c>
      <c r="Q840" s="17"/>
      <c r="R840" s="17">
        <v>0.220150114010985</v>
      </c>
      <c r="S840" s="17">
        <v>0.21635601047860001</v>
      </c>
      <c r="T840" s="17">
        <v>0.20275510793144699</v>
      </c>
      <c r="U840" s="17">
        <v>0.18429394099098201</v>
      </c>
      <c r="V840" s="17"/>
      <c r="W840" s="17">
        <v>0.242914818969383</v>
      </c>
      <c r="X840" s="17">
        <v>0.182546341208598</v>
      </c>
      <c r="Y840" s="17">
        <v>0.21920363529206099</v>
      </c>
      <c r="Z840" s="17">
        <v>0.134180753155726</v>
      </c>
      <c r="AA840" s="17">
        <v>0.198992929773294</v>
      </c>
      <c r="AB840" s="17">
        <v>0.197504590792763</v>
      </c>
      <c r="AC840" s="17">
        <v>7.5184066433901603E-2</v>
      </c>
      <c r="AD840" s="17">
        <v>0.12626397633221401</v>
      </c>
      <c r="AE840" s="17">
        <v>0.17784856214888201</v>
      </c>
      <c r="AF840" s="17">
        <v>0.169817162940437</v>
      </c>
      <c r="AG840" s="17"/>
      <c r="AH840" s="17">
        <v>0.27275726122250699</v>
      </c>
      <c r="AI840" s="17">
        <v>0.17639590747585701</v>
      </c>
      <c r="AJ840" s="17">
        <v>0.134704101919811</v>
      </c>
      <c r="AK840" s="17">
        <v>0.233668750378451</v>
      </c>
      <c r="AL840" s="17">
        <v>0.15708250032663601</v>
      </c>
      <c r="AM840" s="17">
        <v>0.14379051250431901</v>
      </c>
      <c r="AN840" s="17">
        <v>0.16073332519983199</v>
      </c>
      <c r="AO840" s="17"/>
      <c r="AP840" s="17">
        <v>0.12595639200179101</v>
      </c>
      <c r="AQ840" s="17">
        <v>0.32123601426104498</v>
      </c>
      <c r="AR840" s="17"/>
      <c r="AS840" s="17">
        <v>0.15015931691843901</v>
      </c>
      <c r="AT840" s="17">
        <v>5.0309680677636699E-2</v>
      </c>
      <c r="AU840" s="17">
        <v>0.117688287075067</v>
      </c>
      <c r="AV840" s="17"/>
      <c r="AW840" s="17">
        <v>7.8957416555998097E-2</v>
      </c>
      <c r="AX840" s="17">
        <v>0.21914851421492401</v>
      </c>
      <c r="AY840" s="17"/>
      <c r="AZ840" s="17">
        <v>0.24211954081753601</v>
      </c>
      <c r="BA840" s="17">
        <v>0.179469556969823</v>
      </c>
      <c r="BB840" s="17"/>
      <c r="BC840" s="17">
        <v>0.21488205991599299</v>
      </c>
      <c r="BD840" s="17">
        <v>0.18429394099098201</v>
      </c>
      <c r="BE840" s="17"/>
      <c r="BF840" s="17">
        <v>0.137577062361916</v>
      </c>
      <c r="BG840" s="17">
        <v>0.23250307258587</v>
      </c>
      <c r="BH840" s="17"/>
      <c r="BI840" s="17">
        <v>0.389193571031207</v>
      </c>
      <c r="BJ840" s="17">
        <v>0.26684264958798498</v>
      </c>
      <c r="BK840" s="17">
        <v>9.0297199509728698E-2</v>
      </c>
      <c r="BL840" s="17">
        <v>7.0315015602386201E-3</v>
      </c>
    </row>
    <row r="841" spans="2:64" x14ac:dyDescent="0.25">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c r="AV841" s="17"/>
      <c r="AW841" s="17"/>
      <c r="AX841" s="17"/>
      <c r="AY841" s="17"/>
      <c r="AZ841" s="17"/>
      <c r="BA841" s="17"/>
      <c r="BB841" s="17"/>
      <c r="BC841" s="17"/>
      <c r="BD841" s="17"/>
      <c r="BE841" s="17"/>
      <c r="BF841" s="17"/>
      <c r="BG841" s="17"/>
      <c r="BH841" s="17"/>
      <c r="BI841" s="17"/>
      <c r="BJ841" s="17"/>
      <c r="BK841" s="17"/>
      <c r="BL841" s="17"/>
    </row>
    <row r="842" spans="2:64" x14ac:dyDescent="0.25">
      <c r="B842" s="6" t="s">
        <v>395</v>
      </c>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c r="AX842" s="17"/>
      <c r="AY842" s="17"/>
      <c r="AZ842" s="17"/>
      <c r="BA842" s="17"/>
      <c r="BB842" s="17"/>
      <c r="BC842" s="17"/>
      <c r="BD842" s="17"/>
      <c r="BE842" s="17"/>
      <c r="BF842" s="17"/>
      <c r="BG842" s="17"/>
      <c r="BH842" s="17"/>
      <c r="BI842" s="17"/>
      <c r="BJ842" s="17"/>
      <c r="BK842" s="17"/>
      <c r="BL842" s="17"/>
    </row>
    <row r="843" spans="2:64" x14ac:dyDescent="0.25">
      <c r="B843" s="24" t="s">
        <v>82</v>
      </c>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c r="AX843" s="17"/>
      <c r="AY843" s="17"/>
      <c r="AZ843" s="17"/>
      <c r="BA843" s="17"/>
      <c r="BB843" s="17"/>
      <c r="BC843" s="17"/>
      <c r="BD843" s="17"/>
      <c r="BE843" s="17"/>
      <c r="BF843" s="17"/>
      <c r="BG843" s="17"/>
      <c r="BH843" s="17"/>
      <c r="BI843" s="17"/>
      <c r="BJ843" s="17"/>
      <c r="BK843" s="17"/>
      <c r="BL843" s="17"/>
    </row>
    <row r="844" spans="2:64" x14ac:dyDescent="0.25">
      <c r="B844" t="s">
        <v>389</v>
      </c>
      <c r="C844" s="17">
        <v>0.32855641843357802</v>
      </c>
      <c r="D844" s="17">
        <v>0.24390418980317999</v>
      </c>
      <c r="E844" s="17">
        <v>0.34763548904307601</v>
      </c>
      <c r="F844" s="17">
        <v>0.42009609694456901</v>
      </c>
      <c r="G844" s="17">
        <v>0.33746719968667599</v>
      </c>
      <c r="H844" s="17">
        <v>0.34723227241446603</v>
      </c>
      <c r="I844" s="17">
        <v>0.33627781884725699</v>
      </c>
      <c r="J844" s="17">
        <v>0.35566933276325002</v>
      </c>
      <c r="K844" s="17">
        <v>0.30305754110435101</v>
      </c>
      <c r="L844" s="17">
        <v>0.44117111090482097</v>
      </c>
      <c r="M844" s="17">
        <v>0.370353930858697</v>
      </c>
      <c r="N844" s="17">
        <v>0.26803973834828199</v>
      </c>
      <c r="O844" s="17">
        <v>0.41101470351096298</v>
      </c>
      <c r="P844" s="17">
        <v>0</v>
      </c>
      <c r="Q844" s="17"/>
      <c r="R844" s="17">
        <v>0.57959696233330305</v>
      </c>
      <c r="S844" s="17">
        <v>0.32875182780045897</v>
      </c>
      <c r="T844" s="17">
        <v>0.30267827821506199</v>
      </c>
      <c r="U844" s="17">
        <v>0.20272408071452699</v>
      </c>
      <c r="V844" s="17"/>
      <c r="W844" s="17">
        <v>0.54388061455213799</v>
      </c>
      <c r="X844" s="17">
        <v>0.44597415626711501</v>
      </c>
      <c r="Y844" s="17">
        <v>0.50146017087703598</v>
      </c>
      <c r="Z844" s="17">
        <v>0.352183426693712</v>
      </c>
      <c r="AA844" s="17">
        <v>0.34445494939624699</v>
      </c>
      <c r="AB844" s="17">
        <v>0.34859176783561502</v>
      </c>
      <c r="AC844" s="17">
        <v>0.173847331211891</v>
      </c>
      <c r="AD844" s="17">
        <v>0.20340499192065001</v>
      </c>
      <c r="AE844" s="17">
        <v>0.22552956846583899</v>
      </c>
      <c r="AF844" s="17">
        <v>0.16115416955423201</v>
      </c>
      <c r="AG844" s="17"/>
      <c r="AH844" s="17">
        <v>0.44498849975766103</v>
      </c>
      <c r="AI844" s="17">
        <v>0.32477874852861399</v>
      </c>
      <c r="AJ844" s="17">
        <v>0.41411929086607902</v>
      </c>
      <c r="AK844" s="17">
        <v>0.33565756285280601</v>
      </c>
      <c r="AL844" s="17">
        <v>0.223865435755773</v>
      </c>
      <c r="AM844" s="17">
        <v>0.25671013452550001</v>
      </c>
      <c r="AN844" s="17">
        <v>0.33230280452206201</v>
      </c>
      <c r="AO844" s="17"/>
      <c r="AP844" s="17">
        <v>0.215351467214597</v>
      </c>
      <c r="AQ844" s="17">
        <v>0.51222348129774598</v>
      </c>
      <c r="AR844" s="17"/>
      <c r="AS844" s="17">
        <v>0.19775724778775799</v>
      </c>
      <c r="AT844" s="17">
        <v>0.16850962793690499</v>
      </c>
      <c r="AU844" s="17">
        <v>0.234317523479566</v>
      </c>
      <c r="AV844" s="17"/>
      <c r="AW844" s="17">
        <v>0.1532682010701</v>
      </c>
      <c r="AX844" s="17">
        <v>0.35558182076206601</v>
      </c>
      <c r="AY844" s="17"/>
      <c r="AZ844" s="17">
        <v>0.38104068914790301</v>
      </c>
      <c r="BA844" s="17">
        <v>0.30218465083807899</v>
      </c>
      <c r="BB844" s="17"/>
      <c r="BC844" s="17">
        <v>0.44138162576031098</v>
      </c>
      <c r="BD844" s="17">
        <v>0.20272408071452699</v>
      </c>
      <c r="BE844" s="17"/>
      <c r="BF844" s="17">
        <v>0.20430400025364301</v>
      </c>
      <c r="BG844" s="17">
        <v>0.39198612795606602</v>
      </c>
      <c r="BH844" s="17"/>
      <c r="BI844" s="17">
        <v>0.77070778098113202</v>
      </c>
      <c r="BJ844" s="17">
        <v>0.37260285428444001</v>
      </c>
      <c r="BK844" s="17">
        <v>0.109983066337421</v>
      </c>
      <c r="BL844" s="17">
        <v>6.2960677924425402E-3</v>
      </c>
    </row>
    <row r="845" spans="2:64" x14ac:dyDescent="0.25">
      <c r="B845" t="s">
        <v>390</v>
      </c>
      <c r="C845" s="17">
        <v>0.61631098688368602</v>
      </c>
      <c r="D845" s="17">
        <v>0.71466685912143202</v>
      </c>
      <c r="E845" s="17">
        <v>0.55706486088777996</v>
      </c>
      <c r="F845" s="17">
        <v>0.53160113778058904</v>
      </c>
      <c r="G845" s="17">
        <v>0.600574073415021</v>
      </c>
      <c r="H845" s="17">
        <v>0.60784770879863403</v>
      </c>
      <c r="I845" s="17">
        <v>0.61612802694968805</v>
      </c>
      <c r="J845" s="17">
        <v>0.52159393717511704</v>
      </c>
      <c r="K845" s="17">
        <v>0.64284913988318404</v>
      </c>
      <c r="L845" s="17">
        <v>0.51517104258500401</v>
      </c>
      <c r="M845" s="17">
        <v>0.549406431292917</v>
      </c>
      <c r="N845" s="17">
        <v>0.70181590489545698</v>
      </c>
      <c r="O845" s="17">
        <v>0.52506587701027196</v>
      </c>
      <c r="P845" s="17">
        <v>0.64803048213396297</v>
      </c>
      <c r="Q845" s="17"/>
      <c r="R845" s="17">
        <v>0.37564253179218299</v>
      </c>
      <c r="S845" s="17">
        <v>0.61328086599360598</v>
      </c>
      <c r="T845" s="17">
        <v>0.65387901488841804</v>
      </c>
      <c r="U845" s="17">
        <v>0.734425456617537</v>
      </c>
      <c r="V845" s="17"/>
      <c r="W845" s="17">
        <v>0.40024076320704199</v>
      </c>
      <c r="X845" s="17">
        <v>0.53543353373295</v>
      </c>
      <c r="Y845" s="17">
        <v>0.475884936449462</v>
      </c>
      <c r="Z845" s="17">
        <v>0.61077711207583196</v>
      </c>
      <c r="AA845" s="17">
        <v>0.56466771277366401</v>
      </c>
      <c r="AB845" s="17">
        <v>0.62321421144355804</v>
      </c>
      <c r="AC845" s="17">
        <v>0.77936378614664403</v>
      </c>
      <c r="AD845" s="17">
        <v>0.76869468153638898</v>
      </c>
      <c r="AE845" s="17">
        <v>0.74820550744991299</v>
      </c>
      <c r="AF845" s="17">
        <v>0.77445896131984604</v>
      </c>
      <c r="AG845" s="17"/>
      <c r="AH845" s="17">
        <v>0.48820258909515002</v>
      </c>
      <c r="AI845" s="17">
        <v>0.62725269249547599</v>
      </c>
      <c r="AJ845" s="17">
        <v>0.56644784560532702</v>
      </c>
      <c r="AK845" s="17">
        <v>0.59751957779570597</v>
      </c>
      <c r="AL845" s="17">
        <v>0.709329368702597</v>
      </c>
      <c r="AM845" s="17">
        <v>0.72119451789594702</v>
      </c>
      <c r="AN845" s="17">
        <v>0.63194281517202</v>
      </c>
      <c r="AO845" s="17"/>
      <c r="AP845" s="17">
        <v>0.74678629858183698</v>
      </c>
      <c r="AQ845" s="17">
        <v>0.40462398010665301</v>
      </c>
      <c r="AR845" s="17"/>
      <c r="AS845" s="17">
        <v>0.75978294541172697</v>
      </c>
      <c r="AT845" s="17">
        <v>0.81916487378494995</v>
      </c>
      <c r="AU845" s="17">
        <v>0.72578908659687602</v>
      </c>
      <c r="AV845" s="17"/>
      <c r="AW845" s="17">
        <v>0.83475156040773002</v>
      </c>
      <c r="AX845" s="17">
        <v>0.58263248599442496</v>
      </c>
      <c r="AY845" s="17"/>
      <c r="AZ845" s="17">
        <v>0.54358005442042101</v>
      </c>
      <c r="BA845" s="17">
        <v>0.65285609309970205</v>
      </c>
      <c r="BB845" s="17"/>
      <c r="BC845" s="17">
        <v>0.51040586124131804</v>
      </c>
      <c r="BD845" s="17">
        <v>0.734425456617537</v>
      </c>
      <c r="BE845" s="17"/>
      <c r="BF845" s="17">
        <v>0.74603668564814896</v>
      </c>
      <c r="BG845" s="17">
        <v>0.55008721827810703</v>
      </c>
      <c r="BH845" s="17"/>
      <c r="BI845" s="17">
        <v>0.104712207842604</v>
      </c>
      <c r="BJ845" s="17">
        <v>0.56196451004002501</v>
      </c>
      <c r="BK845" s="17">
        <v>0.869340503977171</v>
      </c>
      <c r="BL845" s="17">
        <v>0.99370393220755704</v>
      </c>
    </row>
    <row r="846" spans="2:64" x14ac:dyDescent="0.25">
      <c r="B846" t="s">
        <v>109</v>
      </c>
      <c r="C846" s="17">
        <v>5.5132594682736097E-2</v>
      </c>
      <c r="D846" s="17">
        <v>4.1428951075387799E-2</v>
      </c>
      <c r="E846" s="17">
        <v>9.5299650069143801E-2</v>
      </c>
      <c r="F846" s="17">
        <v>4.8302765274841897E-2</v>
      </c>
      <c r="G846" s="17">
        <v>6.1958726898302799E-2</v>
      </c>
      <c r="H846" s="17">
        <v>4.4920018786899399E-2</v>
      </c>
      <c r="I846" s="17">
        <v>4.75941542030551E-2</v>
      </c>
      <c r="J846" s="17">
        <v>0.12273673006163199</v>
      </c>
      <c r="K846" s="17">
        <v>5.4093319012465099E-2</v>
      </c>
      <c r="L846" s="17">
        <v>4.36578465101745E-2</v>
      </c>
      <c r="M846" s="17">
        <v>8.0239637848385503E-2</v>
      </c>
      <c r="N846" s="17">
        <v>3.0144356756261401E-2</v>
      </c>
      <c r="O846" s="17">
        <v>6.3919419478764603E-2</v>
      </c>
      <c r="P846" s="17">
        <v>0.35196951786603697</v>
      </c>
      <c r="Q846" s="17"/>
      <c r="R846" s="17">
        <v>4.4760505874514099E-2</v>
      </c>
      <c r="S846" s="17">
        <v>5.7967306205935001E-2</v>
      </c>
      <c r="T846" s="17">
        <v>4.3442706896520501E-2</v>
      </c>
      <c r="U846" s="17">
        <v>6.2850462667936299E-2</v>
      </c>
      <c r="V846" s="17"/>
      <c r="W846" s="17">
        <v>5.5878622240819999E-2</v>
      </c>
      <c r="X846" s="17">
        <v>1.85923099999349E-2</v>
      </c>
      <c r="Y846" s="17">
        <v>2.2654892673502101E-2</v>
      </c>
      <c r="Z846" s="17">
        <v>3.7039461230455401E-2</v>
      </c>
      <c r="AA846" s="17">
        <v>9.0877337830088306E-2</v>
      </c>
      <c r="AB846" s="17">
        <v>2.8194020720826701E-2</v>
      </c>
      <c r="AC846" s="17">
        <v>4.6788882641465197E-2</v>
      </c>
      <c r="AD846" s="17">
        <v>2.79003265429606E-2</v>
      </c>
      <c r="AE846" s="17">
        <v>2.6264924084247802E-2</v>
      </c>
      <c r="AF846" s="17">
        <v>6.4386869125922494E-2</v>
      </c>
      <c r="AG846" s="17"/>
      <c r="AH846" s="17">
        <v>6.6808911147189495E-2</v>
      </c>
      <c r="AI846" s="17">
        <v>4.796855897591E-2</v>
      </c>
      <c r="AJ846" s="17">
        <v>1.9432863528594399E-2</v>
      </c>
      <c r="AK846" s="17">
        <v>6.6822859351487393E-2</v>
      </c>
      <c r="AL846" s="17">
        <v>6.68051955416301E-2</v>
      </c>
      <c r="AM846" s="17">
        <v>2.2095347578553599E-2</v>
      </c>
      <c r="AN846" s="17">
        <v>3.5754380305918002E-2</v>
      </c>
      <c r="AO846" s="17"/>
      <c r="AP846" s="17">
        <v>3.7862234203566603E-2</v>
      </c>
      <c r="AQ846" s="17">
        <v>8.3152538595601094E-2</v>
      </c>
      <c r="AR846" s="17"/>
      <c r="AS846" s="17">
        <v>4.24598068005154E-2</v>
      </c>
      <c r="AT846" s="17">
        <v>1.23254982781454E-2</v>
      </c>
      <c r="AU846" s="17">
        <v>3.9893389923558897E-2</v>
      </c>
      <c r="AV846" s="17"/>
      <c r="AW846" s="17">
        <v>1.19802385221702E-2</v>
      </c>
      <c r="AX846" s="17">
        <v>6.1785693243509597E-2</v>
      </c>
      <c r="AY846" s="17"/>
      <c r="AZ846" s="17">
        <v>7.5379256431676298E-2</v>
      </c>
      <c r="BA846" s="17">
        <v>4.4959256062218803E-2</v>
      </c>
      <c r="BB846" s="17"/>
      <c r="BC846" s="17">
        <v>4.8212512998370101E-2</v>
      </c>
      <c r="BD846" s="17">
        <v>6.2850462667936299E-2</v>
      </c>
      <c r="BE846" s="17"/>
      <c r="BF846" s="17">
        <v>4.9659314098207299E-2</v>
      </c>
      <c r="BG846" s="17">
        <v>5.7926653765827701E-2</v>
      </c>
      <c r="BH846" s="17"/>
      <c r="BI846" s="17">
        <v>0.12458001117626299</v>
      </c>
      <c r="BJ846" s="17">
        <v>6.5432635675534895E-2</v>
      </c>
      <c r="BK846" s="17">
        <v>2.06764296854079E-2</v>
      </c>
      <c r="BL846" s="17">
        <v>0</v>
      </c>
    </row>
    <row r="847" spans="2:64" x14ac:dyDescent="0.25">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c r="AN847" s="17"/>
      <c r="AO847" s="17"/>
      <c r="AP847" s="17"/>
      <c r="AQ847" s="17"/>
      <c r="AR847" s="17"/>
      <c r="AS847" s="17"/>
      <c r="AT847" s="17"/>
      <c r="AU847" s="17"/>
      <c r="AV847" s="17"/>
      <c r="AW847" s="17"/>
      <c r="AX847" s="17"/>
      <c r="AY847" s="17"/>
      <c r="AZ847" s="17"/>
      <c r="BA847" s="17"/>
      <c r="BB847" s="17"/>
      <c r="BC847" s="17"/>
      <c r="BD847" s="17"/>
      <c r="BE847" s="17"/>
      <c r="BF847" s="17"/>
      <c r="BG847" s="17"/>
      <c r="BH847" s="17"/>
      <c r="BI847" s="17"/>
      <c r="BJ847" s="17"/>
      <c r="BK847" s="17"/>
      <c r="BL847" s="17"/>
    </row>
    <row r="848" spans="2:64" x14ac:dyDescent="0.25">
      <c r="B848" s="6" t="s">
        <v>396</v>
      </c>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c r="AK848" s="17"/>
      <c r="AL848" s="17"/>
      <c r="AM848" s="17"/>
      <c r="AN848" s="17"/>
      <c r="AO848" s="17"/>
      <c r="AP848" s="17"/>
      <c r="AQ848" s="17"/>
      <c r="AR848" s="17"/>
      <c r="AS848" s="17"/>
      <c r="AT848" s="17"/>
      <c r="AU848" s="17"/>
      <c r="AV848" s="17"/>
      <c r="AW848" s="17"/>
      <c r="AX848" s="17"/>
      <c r="AY848" s="17"/>
      <c r="AZ848" s="17"/>
      <c r="BA848" s="17"/>
      <c r="BB848" s="17"/>
      <c r="BC848" s="17"/>
      <c r="BD848" s="17"/>
      <c r="BE848" s="17"/>
      <c r="BF848" s="17"/>
      <c r="BG848" s="17"/>
      <c r="BH848" s="17"/>
      <c r="BI848" s="17"/>
      <c r="BJ848" s="17"/>
      <c r="BK848" s="17"/>
      <c r="BL848" s="17"/>
    </row>
    <row r="849" spans="2:64" x14ac:dyDescent="0.25">
      <c r="B849" s="24" t="s">
        <v>82</v>
      </c>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7"/>
      <c r="AL849" s="17"/>
      <c r="AM849" s="17"/>
      <c r="AN849" s="17"/>
      <c r="AO849" s="17"/>
      <c r="AP849" s="17"/>
      <c r="AQ849" s="17"/>
      <c r="AR849" s="17"/>
      <c r="AS849" s="17"/>
      <c r="AT849" s="17"/>
      <c r="AU849" s="17"/>
      <c r="AV849" s="17"/>
      <c r="AW849" s="17"/>
      <c r="AX849" s="17"/>
      <c r="AY849" s="17"/>
      <c r="AZ849" s="17"/>
      <c r="BA849" s="17"/>
      <c r="BB849" s="17"/>
      <c r="BC849" s="17"/>
      <c r="BD849" s="17"/>
      <c r="BE849" s="17"/>
      <c r="BF849" s="17"/>
      <c r="BG849" s="17"/>
      <c r="BH849" s="17"/>
      <c r="BI849" s="17"/>
      <c r="BJ849" s="17"/>
      <c r="BK849" s="17"/>
      <c r="BL849" s="17"/>
    </row>
    <row r="850" spans="2:64" x14ac:dyDescent="0.25">
      <c r="B850" t="s">
        <v>389</v>
      </c>
      <c r="C850" s="17">
        <v>0.211053319743708</v>
      </c>
      <c r="D850" s="17">
        <v>0.13367379189543899</v>
      </c>
      <c r="E850" s="17">
        <v>0.27655898596704798</v>
      </c>
      <c r="F850" s="17">
        <v>0.193347599390497</v>
      </c>
      <c r="G850" s="17">
        <v>0.25066888187652903</v>
      </c>
      <c r="H850" s="17">
        <v>0.187985337735292</v>
      </c>
      <c r="I850" s="17">
        <v>0.203649601709392</v>
      </c>
      <c r="J850" s="17">
        <v>0.255771132786692</v>
      </c>
      <c r="K850" s="17">
        <v>0.19430436012205801</v>
      </c>
      <c r="L850" s="17">
        <v>0.312513126807687</v>
      </c>
      <c r="M850" s="17">
        <v>0.21260500886215</v>
      </c>
      <c r="N850" s="17">
        <v>0.22650194305572999</v>
      </c>
      <c r="O850" s="17">
        <v>0.25359772895684002</v>
      </c>
      <c r="P850" s="17">
        <v>0.296060964267926</v>
      </c>
      <c r="Q850" s="17"/>
      <c r="R850" s="17">
        <v>0.41891245100341701</v>
      </c>
      <c r="S850" s="17">
        <v>0.21573849339583001</v>
      </c>
      <c r="T850" s="17">
        <v>0.21550777520467301</v>
      </c>
      <c r="U850" s="17">
        <v>9.8480655494275093E-2</v>
      </c>
      <c r="V850" s="17"/>
      <c r="W850" s="17">
        <v>0.42265207457361498</v>
      </c>
      <c r="X850" s="17">
        <v>0.3844697317063</v>
      </c>
      <c r="Y850" s="17">
        <v>0.31930073824486899</v>
      </c>
      <c r="Z850" s="17">
        <v>0.209564076555284</v>
      </c>
      <c r="AA850" s="17">
        <v>0.262469681228577</v>
      </c>
      <c r="AB850" s="17">
        <v>0.207154860340129</v>
      </c>
      <c r="AC850" s="17">
        <v>0.121524892316959</v>
      </c>
      <c r="AD850" s="17">
        <v>0.13135630259557199</v>
      </c>
      <c r="AE850" s="17">
        <v>9.4316115307298595E-2</v>
      </c>
      <c r="AF850" s="17">
        <v>6.3318741410473098E-2</v>
      </c>
      <c r="AG850" s="17"/>
      <c r="AH850" s="17">
        <v>0.30410438684149699</v>
      </c>
      <c r="AI850" s="17">
        <v>0.154574036103858</v>
      </c>
      <c r="AJ850" s="17">
        <v>0.18675106533379601</v>
      </c>
      <c r="AK850" s="17">
        <v>0.28938668439753501</v>
      </c>
      <c r="AL850" s="17">
        <v>0.16296788883086599</v>
      </c>
      <c r="AM850" s="17">
        <v>0.14444450330334799</v>
      </c>
      <c r="AN850" s="17">
        <v>0.16694729961981999</v>
      </c>
      <c r="AO850" s="17"/>
      <c r="AP850" s="17">
        <v>0.12990213382899801</v>
      </c>
      <c r="AQ850" s="17">
        <v>0.34271540523030097</v>
      </c>
      <c r="AR850" s="17"/>
      <c r="AS850" s="17">
        <v>0.147769662741466</v>
      </c>
      <c r="AT850" s="17">
        <v>6.5751103516699799E-2</v>
      </c>
      <c r="AU850" s="17">
        <v>0.14749823992317501</v>
      </c>
      <c r="AV850" s="17"/>
      <c r="AW850" s="17">
        <v>0.11363068478204801</v>
      </c>
      <c r="AX850" s="17">
        <v>0.22607364424321999</v>
      </c>
      <c r="AY850" s="17"/>
      <c r="AZ850" s="17">
        <v>0.291657735478207</v>
      </c>
      <c r="BA850" s="17">
        <v>0.17055202497500699</v>
      </c>
      <c r="BB850" s="17"/>
      <c r="BC850" s="17">
        <v>0.311989489360322</v>
      </c>
      <c r="BD850" s="17">
        <v>9.8480655494275093E-2</v>
      </c>
      <c r="BE850" s="17"/>
      <c r="BF850" s="17">
        <v>0.116886484698106</v>
      </c>
      <c r="BG850" s="17">
        <v>0.259124617518734</v>
      </c>
      <c r="BH850" s="17"/>
      <c r="BI850" s="17">
        <v>0.51846935002945704</v>
      </c>
      <c r="BJ850" s="17">
        <v>0.20241369675958901</v>
      </c>
      <c r="BK850" s="17">
        <v>9.0846522898805904E-2</v>
      </c>
      <c r="BL850" s="17">
        <v>0</v>
      </c>
    </row>
    <row r="851" spans="2:64" x14ac:dyDescent="0.25">
      <c r="B851" t="s">
        <v>390</v>
      </c>
      <c r="C851" s="17">
        <v>0.76460527774222797</v>
      </c>
      <c r="D851" s="17">
        <v>0.84265447969035401</v>
      </c>
      <c r="E851" s="17">
        <v>0.68790276249493798</v>
      </c>
      <c r="F851" s="17">
        <v>0.76931641079947999</v>
      </c>
      <c r="G851" s="17">
        <v>0.74933111812347097</v>
      </c>
      <c r="H851" s="17">
        <v>0.77619838138181496</v>
      </c>
      <c r="I851" s="17">
        <v>0.769223222313559</v>
      </c>
      <c r="J851" s="17">
        <v>0.698551807043159</v>
      </c>
      <c r="K851" s="17">
        <v>0.80569563987794202</v>
      </c>
      <c r="L851" s="17">
        <v>0.65647719458799203</v>
      </c>
      <c r="M851" s="17">
        <v>0.77882624482347296</v>
      </c>
      <c r="N851" s="17">
        <v>0.75853990879588695</v>
      </c>
      <c r="O851" s="17">
        <v>0.71704603077814799</v>
      </c>
      <c r="P851" s="17">
        <v>0.35196951786603697</v>
      </c>
      <c r="Q851" s="17"/>
      <c r="R851" s="17">
        <v>0.55967577989668005</v>
      </c>
      <c r="S851" s="17">
        <v>0.75184521034125695</v>
      </c>
      <c r="T851" s="17">
        <v>0.75932314951086999</v>
      </c>
      <c r="U851" s="17">
        <v>0.87842142581446603</v>
      </c>
      <c r="V851" s="17"/>
      <c r="W851" s="17">
        <v>0.55635666556859498</v>
      </c>
      <c r="X851" s="17">
        <v>0.57097985942266205</v>
      </c>
      <c r="Y851" s="17">
        <v>0.64096801717184704</v>
      </c>
      <c r="Z851" s="17">
        <v>0.76831066462710196</v>
      </c>
      <c r="AA851" s="17">
        <v>0.69267154224181704</v>
      </c>
      <c r="AB851" s="17">
        <v>0.79284513965987102</v>
      </c>
      <c r="AC851" s="17">
        <v>0.87847510768304105</v>
      </c>
      <c r="AD851" s="17">
        <v>0.86864369740442804</v>
      </c>
      <c r="AE851" s="17">
        <v>0.905683884692701</v>
      </c>
      <c r="AF851" s="17">
        <v>0.91183369445112705</v>
      </c>
      <c r="AG851" s="17"/>
      <c r="AH851" s="17">
        <v>0.67405760714780505</v>
      </c>
      <c r="AI851" s="17">
        <v>0.82663277565341897</v>
      </c>
      <c r="AJ851" s="17">
        <v>0.80385889455718396</v>
      </c>
      <c r="AK851" s="17">
        <v>0.67211564591225903</v>
      </c>
      <c r="AL851" s="17">
        <v>0.81641473376368801</v>
      </c>
      <c r="AM851" s="17">
        <v>0.84847279323402003</v>
      </c>
      <c r="AN851" s="17">
        <v>0.82496445181191203</v>
      </c>
      <c r="AO851" s="17"/>
      <c r="AP851" s="17">
        <v>0.84918866661849102</v>
      </c>
      <c r="AQ851" s="17">
        <v>0.62737468460368095</v>
      </c>
      <c r="AR851" s="17"/>
      <c r="AS851" s="17">
        <v>0.83479215349586999</v>
      </c>
      <c r="AT851" s="17">
        <v>0.92792369395818597</v>
      </c>
      <c r="AU851" s="17">
        <v>0.83213848732248996</v>
      </c>
      <c r="AV851" s="17"/>
      <c r="AW851" s="17">
        <v>0.87986240097113599</v>
      </c>
      <c r="AX851" s="17">
        <v>0.74683528627710605</v>
      </c>
      <c r="AY851" s="17"/>
      <c r="AZ851" s="17">
        <v>0.68099075109070395</v>
      </c>
      <c r="BA851" s="17">
        <v>0.80661906271913797</v>
      </c>
      <c r="BB851" s="17"/>
      <c r="BC851" s="17">
        <v>0.66255416166067105</v>
      </c>
      <c r="BD851" s="17">
        <v>0.87842142581446603</v>
      </c>
      <c r="BE851" s="17"/>
      <c r="BF851" s="17">
        <v>0.863808601809406</v>
      </c>
      <c r="BG851" s="17">
        <v>0.71396289893448395</v>
      </c>
      <c r="BH851" s="17"/>
      <c r="BI851" s="17">
        <v>0.41629382312894703</v>
      </c>
      <c r="BJ851" s="17">
        <v>0.769565104760218</v>
      </c>
      <c r="BK851" s="17">
        <v>0.90645005554594005</v>
      </c>
      <c r="BL851" s="17">
        <v>1</v>
      </c>
    </row>
    <row r="852" spans="2:64" x14ac:dyDescent="0.25">
      <c r="B852" t="s">
        <v>109</v>
      </c>
      <c r="C852" s="17">
        <v>2.4341402514064098E-2</v>
      </c>
      <c r="D852" s="17">
        <v>2.36717284142068E-2</v>
      </c>
      <c r="E852" s="17">
        <v>3.5538251538014001E-2</v>
      </c>
      <c r="F852" s="17">
        <v>3.7335989810023E-2</v>
      </c>
      <c r="G852" s="17">
        <v>0</v>
      </c>
      <c r="H852" s="17">
        <v>3.5816280882892702E-2</v>
      </c>
      <c r="I852" s="17">
        <v>2.7127175977048602E-2</v>
      </c>
      <c r="J852" s="17">
        <v>4.5677060170148998E-2</v>
      </c>
      <c r="K852" s="17">
        <v>0</v>
      </c>
      <c r="L852" s="17">
        <v>3.1009678604320998E-2</v>
      </c>
      <c r="M852" s="17">
        <v>8.5687463143761904E-3</v>
      </c>
      <c r="N852" s="17">
        <v>1.4958148148382901E-2</v>
      </c>
      <c r="O852" s="17">
        <v>2.93562402650119E-2</v>
      </c>
      <c r="P852" s="17">
        <v>0.35196951786603697</v>
      </c>
      <c r="Q852" s="17"/>
      <c r="R852" s="17">
        <v>2.1411769099903201E-2</v>
      </c>
      <c r="S852" s="17">
        <v>3.2416296262913001E-2</v>
      </c>
      <c r="T852" s="17">
        <v>2.5169075284456902E-2</v>
      </c>
      <c r="U852" s="17">
        <v>2.3097918691259201E-2</v>
      </c>
      <c r="V852" s="17"/>
      <c r="W852" s="17">
        <v>2.0991259857790701E-2</v>
      </c>
      <c r="X852" s="17">
        <v>4.4550408871038297E-2</v>
      </c>
      <c r="Y852" s="17">
        <v>3.9731244583284399E-2</v>
      </c>
      <c r="Z852" s="17">
        <v>2.2125258817613899E-2</v>
      </c>
      <c r="AA852" s="17">
        <v>4.4858776529606903E-2</v>
      </c>
      <c r="AB852" s="17">
        <v>0</v>
      </c>
      <c r="AC852" s="17">
        <v>0</v>
      </c>
      <c r="AD852" s="17">
        <v>0</v>
      </c>
      <c r="AE852" s="17">
        <v>0</v>
      </c>
      <c r="AF852" s="17">
        <v>2.4847564138399999E-2</v>
      </c>
      <c r="AG852" s="17"/>
      <c r="AH852" s="17">
        <v>2.1838006010697401E-2</v>
      </c>
      <c r="AI852" s="17">
        <v>1.8793188242723202E-2</v>
      </c>
      <c r="AJ852" s="17">
        <v>9.3900401090205692E-3</v>
      </c>
      <c r="AK852" s="17">
        <v>3.8497669690205301E-2</v>
      </c>
      <c r="AL852" s="17">
        <v>2.06173774054461E-2</v>
      </c>
      <c r="AM852" s="17">
        <v>7.08270346263167E-3</v>
      </c>
      <c r="AN852" s="17">
        <v>8.0882485682685704E-3</v>
      </c>
      <c r="AO852" s="17"/>
      <c r="AP852" s="17">
        <v>2.09091995525118E-2</v>
      </c>
      <c r="AQ852" s="17">
        <v>2.9909910166018398E-2</v>
      </c>
      <c r="AR852" s="17"/>
      <c r="AS852" s="17">
        <v>1.74381837626638E-2</v>
      </c>
      <c r="AT852" s="17">
        <v>6.3252025251144999E-3</v>
      </c>
      <c r="AU852" s="17">
        <v>2.0363272754335499E-2</v>
      </c>
      <c r="AV852" s="17"/>
      <c r="AW852" s="17">
        <v>6.5069142468157804E-3</v>
      </c>
      <c r="AX852" s="17">
        <v>2.70910694796745E-2</v>
      </c>
      <c r="AY852" s="17"/>
      <c r="AZ852" s="17">
        <v>2.73515134310887E-2</v>
      </c>
      <c r="BA852" s="17">
        <v>2.28289123058543E-2</v>
      </c>
      <c r="BB852" s="17"/>
      <c r="BC852" s="17">
        <v>2.54563489790074E-2</v>
      </c>
      <c r="BD852" s="17">
        <v>2.3097918691259201E-2</v>
      </c>
      <c r="BE852" s="17"/>
      <c r="BF852" s="17">
        <v>1.9304913492488199E-2</v>
      </c>
      <c r="BG852" s="17">
        <v>2.6912483546781999E-2</v>
      </c>
      <c r="BH852" s="17"/>
      <c r="BI852" s="17">
        <v>6.5236826841596096E-2</v>
      </c>
      <c r="BJ852" s="17">
        <v>2.8021198480192699E-2</v>
      </c>
      <c r="BK852" s="17">
        <v>2.7034215552543301E-3</v>
      </c>
      <c r="BL852" s="17">
        <v>0</v>
      </c>
    </row>
    <row r="853" spans="2:64" x14ac:dyDescent="0.25">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c r="BE853" s="17"/>
      <c r="BF853" s="17"/>
      <c r="BG853" s="17"/>
      <c r="BH853" s="17"/>
      <c r="BI853" s="17"/>
      <c r="BJ853" s="17"/>
      <c r="BK853" s="17"/>
      <c r="BL853" s="17"/>
    </row>
    <row r="854" spans="2:64" x14ac:dyDescent="0.25">
      <c r="B854" s="6" t="s">
        <v>397</v>
      </c>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17"/>
      <c r="BB854" s="17"/>
      <c r="BC854" s="17"/>
      <c r="BD854" s="17"/>
      <c r="BE854" s="17"/>
      <c r="BF854" s="17"/>
      <c r="BG854" s="17"/>
      <c r="BH854" s="17"/>
      <c r="BI854" s="17"/>
      <c r="BJ854" s="17"/>
      <c r="BK854" s="17"/>
      <c r="BL854" s="17"/>
    </row>
    <row r="855" spans="2:64" x14ac:dyDescent="0.25">
      <c r="B855" s="24" t="s">
        <v>82</v>
      </c>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c r="AX855" s="17"/>
      <c r="AY855" s="17"/>
      <c r="AZ855" s="17"/>
      <c r="BA855" s="17"/>
      <c r="BB855" s="17"/>
      <c r="BC855" s="17"/>
      <c r="BD855" s="17"/>
      <c r="BE855" s="17"/>
      <c r="BF855" s="17"/>
      <c r="BG855" s="17"/>
      <c r="BH855" s="17"/>
      <c r="BI855" s="17"/>
      <c r="BJ855" s="17"/>
      <c r="BK855" s="17"/>
      <c r="BL855" s="17"/>
    </row>
    <row r="856" spans="2:64" x14ac:dyDescent="0.25">
      <c r="B856" t="s">
        <v>389</v>
      </c>
      <c r="C856" s="17">
        <v>0.63110069515102696</v>
      </c>
      <c r="D856" s="17">
        <v>0.59587063788807204</v>
      </c>
      <c r="E856" s="17">
        <v>0.72541615433746698</v>
      </c>
      <c r="F856" s="17">
        <v>0.54373664892717799</v>
      </c>
      <c r="G856" s="17">
        <v>0.65241677279726396</v>
      </c>
      <c r="H856" s="17">
        <v>0.58751497504569705</v>
      </c>
      <c r="I856" s="17">
        <v>0.61721521289927495</v>
      </c>
      <c r="J856" s="17">
        <v>0.65273270407381101</v>
      </c>
      <c r="K856" s="17">
        <v>0.58353661186529204</v>
      </c>
      <c r="L856" s="17">
        <v>0.66057043812128502</v>
      </c>
      <c r="M856" s="17">
        <v>0.66181287577006498</v>
      </c>
      <c r="N856" s="17">
        <v>0.66905867653659901</v>
      </c>
      <c r="O856" s="17">
        <v>0.66048785968113999</v>
      </c>
      <c r="P856" s="17">
        <v>0.35196951786603697</v>
      </c>
      <c r="Q856" s="17"/>
      <c r="R856" s="17">
        <v>0.77623959743075899</v>
      </c>
      <c r="S856" s="17">
        <v>0.67410757044615499</v>
      </c>
      <c r="T856" s="17">
        <v>0.64383901635099905</v>
      </c>
      <c r="U856" s="17">
        <v>0.53726520270407296</v>
      </c>
      <c r="V856" s="17"/>
      <c r="W856" s="17">
        <v>0.75654444660959197</v>
      </c>
      <c r="X856" s="17">
        <v>0.68622257245447205</v>
      </c>
      <c r="Y856" s="17">
        <v>0.76482153408133402</v>
      </c>
      <c r="Z856" s="17">
        <v>0.54269438596356301</v>
      </c>
      <c r="AA856" s="17">
        <v>0.666820559585105</v>
      </c>
      <c r="AB856" s="17">
        <v>0.62774839635745106</v>
      </c>
      <c r="AC856" s="17">
        <v>0.57196535059103204</v>
      </c>
      <c r="AD856" s="17">
        <v>0.60128825713702805</v>
      </c>
      <c r="AE856" s="17">
        <v>0.61140509291953804</v>
      </c>
      <c r="AF856" s="17">
        <v>0.55142560139564101</v>
      </c>
      <c r="AG856" s="17"/>
      <c r="AH856" s="17">
        <v>0.68749188739631495</v>
      </c>
      <c r="AI856" s="17">
        <v>0.72251784046346801</v>
      </c>
      <c r="AJ856" s="17">
        <v>0.60944911446188998</v>
      </c>
      <c r="AK856" s="17">
        <v>0.64405300493934603</v>
      </c>
      <c r="AL856" s="17">
        <v>0.59762052928203102</v>
      </c>
      <c r="AM856" s="17">
        <v>0.62943021998364801</v>
      </c>
      <c r="AN856" s="17">
        <v>0.57657273178603496</v>
      </c>
      <c r="AO856" s="17"/>
      <c r="AP856" s="17">
        <v>0.56920751026336402</v>
      </c>
      <c r="AQ856" s="17">
        <v>0.73151802988081704</v>
      </c>
      <c r="AR856" s="17"/>
      <c r="AS856" s="17">
        <v>0.50233677479494698</v>
      </c>
      <c r="AT856" s="17">
        <v>0.54892513124360198</v>
      </c>
      <c r="AU856" s="17">
        <v>0.60859790608323205</v>
      </c>
      <c r="AV856" s="17"/>
      <c r="AW856" s="17">
        <v>0.49889303266738699</v>
      </c>
      <c r="AX856" s="17">
        <v>0.65148406902104805</v>
      </c>
      <c r="AY856" s="17"/>
      <c r="AZ856" s="17">
        <v>0.63419477855614603</v>
      </c>
      <c r="BA856" s="17">
        <v>0.62954601129298104</v>
      </c>
      <c r="BB856" s="17"/>
      <c r="BC856" s="17">
        <v>0.71523653083399497</v>
      </c>
      <c r="BD856" s="17">
        <v>0.53726520270407296</v>
      </c>
      <c r="BE856" s="17"/>
      <c r="BF856" s="17">
        <v>0.54756655868722304</v>
      </c>
      <c r="BG856" s="17">
        <v>0.67374409870586105</v>
      </c>
      <c r="BH856" s="17"/>
      <c r="BI856" s="17">
        <v>0.81376319470327496</v>
      </c>
      <c r="BJ856" s="17">
        <v>0.681572261859415</v>
      </c>
      <c r="BK856" s="17">
        <v>0.63409639617518498</v>
      </c>
      <c r="BL856" s="17">
        <v>0.20981255247722599</v>
      </c>
    </row>
    <row r="857" spans="2:64" x14ac:dyDescent="0.25">
      <c r="B857" t="s">
        <v>390</v>
      </c>
      <c r="C857" s="17">
        <v>0.30413201998927702</v>
      </c>
      <c r="D857" s="17">
        <v>0.34474731952925303</v>
      </c>
      <c r="E857" s="17">
        <v>0.14940349632782399</v>
      </c>
      <c r="F857" s="17">
        <v>0.43002831819381598</v>
      </c>
      <c r="G857" s="17">
        <v>0.217800202238499</v>
      </c>
      <c r="H857" s="17">
        <v>0.35633500147067898</v>
      </c>
      <c r="I857" s="17">
        <v>0.32280004917021199</v>
      </c>
      <c r="J857" s="17">
        <v>0.30838072236513198</v>
      </c>
      <c r="K857" s="17">
        <v>0.371135282343452</v>
      </c>
      <c r="L857" s="17">
        <v>0.246400526065752</v>
      </c>
      <c r="M857" s="17">
        <v>0.28881875628012899</v>
      </c>
      <c r="N857" s="17">
        <v>0.28725489159467199</v>
      </c>
      <c r="O857" s="17">
        <v>0.256218817715959</v>
      </c>
      <c r="P857" s="17">
        <v>0.296060964267926</v>
      </c>
      <c r="Q857" s="17"/>
      <c r="R857" s="17">
        <v>0.184716046448483</v>
      </c>
      <c r="S857" s="17">
        <v>0.30062002742888499</v>
      </c>
      <c r="T857" s="17">
        <v>0.311079607436822</v>
      </c>
      <c r="U857" s="17">
        <v>0.36651559323978899</v>
      </c>
      <c r="V857" s="17"/>
      <c r="W857" s="17">
        <v>0.21254077197937299</v>
      </c>
      <c r="X857" s="17">
        <v>0.28272339523031598</v>
      </c>
      <c r="Y857" s="17">
        <v>0.17021195820012999</v>
      </c>
      <c r="Z857" s="17">
        <v>0.41193574362899998</v>
      </c>
      <c r="AA857" s="17">
        <v>0.257557007173979</v>
      </c>
      <c r="AB857" s="17">
        <v>0.35585822355098601</v>
      </c>
      <c r="AC857" s="17">
        <v>0.37365546310891001</v>
      </c>
      <c r="AD857" s="17">
        <v>0.37073345099543098</v>
      </c>
      <c r="AE857" s="17">
        <v>0.353971076460046</v>
      </c>
      <c r="AF857" s="17">
        <v>0.34594643505632999</v>
      </c>
      <c r="AG857" s="17"/>
      <c r="AH857" s="17">
        <v>0.26373395625811802</v>
      </c>
      <c r="AI857" s="17">
        <v>0.27748215953653199</v>
      </c>
      <c r="AJ857" s="17">
        <v>0.36023275641427899</v>
      </c>
      <c r="AK857" s="17">
        <v>0.267685988413565</v>
      </c>
      <c r="AL857" s="17">
        <v>0.326959537353956</v>
      </c>
      <c r="AM857" s="17">
        <v>0.32915413971157298</v>
      </c>
      <c r="AN857" s="17">
        <v>0.39215447395408298</v>
      </c>
      <c r="AO857" s="17"/>
      <c r="AP857" s="17">
        <v>0.37367116990583898</v>
      </c>
      <c r="AQ857" s="17">
        <v>0.191309645334127</v>
      </c>
      <c r="AR857" s="17"/>
      <c r="AS857" s="17">
        <v>0.43413041392298901</v>
      </c>
      <c r="AT857" s="17">
        <v>0.42039029368666397</v>
      </c>
      <c r="AU857" s="17">
        <v>0.32658491205481599</v>
      </c>
      <c r="AV857" s="17"/>
      <c r="AW857" s="17">
        <v>0.475679807721054</v>
      </c>
      <c r="AX857" s="17">
        <v>0.27768330568465399</v>
      </c>
      <c r="AY857" s="17"/>
      <c r="AZ857" s="17">
        <v>0.29775948746998698</v>
      </c>
      <c r="BA857" s="17">
        <v>0.30733402592946102</v>
      </c>
      <c r="BB857" s="17"/>
      <c r="BC857" s="17">
        <v>0.24819695819708101</v>
      </c>
      <c r="BD857" s="17">
        <v>0.36651559323978899</v>
      </c>
      <c r="BE857" s="17"/>
      <c r="BF857" s="17">
        <v>0.387337052155034</v>
      </c>
      <c r="BG857" s="17">
        <v>0.26165662113273003</v>
      </c>
      <c r="BH857" s="17"/>
      <c r="BI857" s="17">
        <v>7.5521786592609205E-2</v>
      </c>
      <c r="BJ857" s="17">
        <v>0.222410586193349</v>
      </c>
      <c r="BK857" s="17">
        <v>0.33983868505773801</v>
      </c>
      <c r="BL857" s="17">
        <v>0.77689503598006404</v>
      </c>
    </row>
    <row r="858" spans="2:64" x14ac:dyDescent="0.25">
      <c r="B858" t="s">
        <v>109</v>
      </c>
      <c r="C858" s="17">
        <v>6.4767284859695906E-2</v>
      </c>
      <c r="D858" s="17">
        <v>5.9382042582675001E-2</v>
      </c>
      <c r="E858" s="17">
        <v>0.12518034933470901</v>
      </c>
      <c r="F858" s="17">
        <v>2.6235032879005801E-2</v>
      </c>
      <c r="G858" s="17">
        <v>0.12978302496423699</v>
      </c>
      <c r="H858" s="17">
        <v>5.6150023483624197E-2</v>
      </c>
      <c r="I858" s="17">
        <v>5.9984737930513801E-2</v>
      </c>
      <c r="J858" s="17">
        <v>3.8886573561057097E-2</v>
      </c>
      <c r="K858" s="17">
        <v>4.5328105791255902E-2</v>
      </c>
      <c r="L858" s="17">
        <v>9.3029035812962999E-2</v>
      </c>
      <c r="M858" s="17">
        <v>4.9368367949805397E-2</v>
      </c>
      <c r="N858" s="17">
        <v>4.36864318687291E-2</v>
      </c>
      <c r="O858" s="17">
        <v>8.3293322602900205E-2</v>
      </c>
      <c r="P858" s="17">
        <v>0.35196951786603697</v>
      </c>
      <c r="Q858" s="17"/>
      <c r="R858" s="17">
        <v>3.9044356120758898E-2</v>
      </c>
      <c r="S858" s="17">
        <v>2.5272402124959899E-2</v>
      </c>
      <c r="T858" s="17">
        <v>4.5081376212179003E-2</v>
      </c>
      <c r="U858" s="17">
        <v>9.6219204056137805E-2</v>
      </c>
      <c r="V858" s="17"/>
      <c r="W858" s="17">
        <v>3.0914781411035101E-2</v>
      </c>
      <c r="X858" s="17">
        <v>3.1054032315212001E-2</v>
      </c>
      <c r="Y858" s="17">
        <v>6.4966507718536196E-2</v>
      </c>
      <c r="Z858" s="17">
        <v>4.5369870407437403E-2</v>
      </c>
      <c r="AA858" s="17">
        <v>7.5622433240916206E-2</v>
      </c>
      <c r="AB858" s="17">
        <v>1.6393380091562899E-2</v>
      </c>
      <c r="AC858" s="17">
        <v>5.4379186300058099E-2</v>
      </c>
      <c r="AD858" s="17">
        <v>2.7978291867540601E-2</v>
      </c>
      <c r="AE858" s="17">
        <v>3.4623830620416199E-2</v>
      </c>
      <c r="AF858" s="17">
        <v>0.102627963548029</v>
      </c>
      <c r="AG858" s="17"/>
      <c r="AH858" s="17">
        <v>4.8774156345566699E-2</v>
      </c>
      <c r="AI858" s="17">
        <v>0</v>
      </c>
      <c r="AJ858" s="17">
        <v>3.0318129123830501E-2</v>
      </c>
      <c r="AK858" s="17">
        <v>8.8261006647088705E-2</v>
      </c>
      <c r="AL858" s="17">
        <v>7.5419933364012995E-2</v>
      </c>
      <c r="AM858" s="17">
        <v>4.1415640304779101E-2</v>
      </c>
      <c r="AN858" s="17">
        <v>3.12727942598819E-2</v>
      </c>
      <c r="AO858" s="17"/>
      <c r="AP858" s="17">
        <v>5.7121319830797497E-2</v>
      </c>
      <c r="AQ858" s="17">
        <v>7.7172324785056104E-2</v>
      </c>
      <c r="AR858" s="17"/>
      <c r="AS858" s="17">
        <v>6.3532811282064505E-2</v>
      </c>
      <c r="AT858" s="17">
        <v>3.06845750697342E-2</v>
      </c>
      <c r="AU858" s="17">
        <v>6.4817181861952705E-2</v>
      </c>
      <c r="AV858" s="17"/>
      <c r="AW858" s="17">
        <v>2.5427159611558801E-2</v>
      </c>
      <c r="AX858" s="17">
        <v>7.0832625294297999E-2</v>
      </c>
      <c r="AY858" s="17"/>
      <c r="AZ858" s="17">
        <v>6.8045733973867595E-2</v>
      </c>
      <c r="BA858" s="17">
        <v>6.3119962777558103E-2</v>
      </c>
      <c r="BB858" s="17"/>
      <c r="BC858" s="17">
        <v>3.6566510968923799E-2</v>
      </c>
      <c r="BD858" s="17">
        <v>9.6219204056137805E-2</v>
      </c>
      <c r="BE858" s="17"/>
      <c r="BF858" s="17">
        <v>6.5096389157743004E-2</v>
      </c>
      <c r="BG858" s="17">
        <v>6.4599280161409103E-2</v>
      </c>
      <c r="BH858" s="17"/>
      <c r="BI858" s="17">
        <v>0.110715018704116</v>
      </c>
      <c r="BJ858" s="17">
        <v>9.6017151947235799E-2</v>
      </c>
      <c r="BK858" s="17">
        <v>2.60649187670766E-2</v>
      </c>
      <c r="BL858" s="17">
        <v>1.3292411542709499E-2</v>
      </c>
    </row>
    <row r="859" spans="2:64" x14ac:dyDescent="0.25">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c r="AV859" s="17"/>
      <c r="AW859" s="17"/>
      <c r="AX859" s="17"/>
      <c r="AY859" s="17"/>
      <c r="AZ859" s="17"/>
      <c r="BA859" s="17"/>
      <c r="BB859" s="17"/>
      <c r="BC859" s="17"/>
      <c r="BD859" s="17"/>
      <c r="BE859" s="17"/>
      <c r="BF859" s="17"/>
      <c r="BG859" s="17"/>
      <c r="BH859" s="17"/>
      <c r="BI859" s="17"/>
      <c r="BJ859" s="17"/>
      <c r="BK859" s="17"/>
      <c r="BL859" s="17"/>
    </row>
    <row r="860" spans="2:64" x14ac:dyDescent="0.25">
      <c r="B860" s="6" t="s">
        <v>398</v>
      </c>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c r="AV860" s="17"/>
      <c r="AW860" s="17"/>
      <c r="AX860" s="17"/>
      <c r="AY860" s="17"/>
      <c r="AZ860" s="17"/>
      <c r="BA860" s="17"/>
      <c r="BB860" s="17"/>
      <c r="BC860" s="17"/>
      <c r="BD860" s="17"/>
      <c r="BE860" s="17"/>
      <c r="BF860" s="17"/>
      <c r="BG860" s="17"/>
      <c r="BH860" s="17"/>
      <c r="BI860" s="17"/>
      <c r="BJ860" s="17"/>
      <c r="BK860" s="17"/>
      <c r="BL860" s="17"/>
    </row>
    <row r="861" spans="2:64" x14ac:dyDescent="0.25">
      <c r="B861" s="24" t="s">
        <v>82</v>
      </c>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c r="AZ861" s="17"/>
      <c r="BA861" s="17"/>
      <c r="BB861" s="17"/>
      <c r="BC861" s="17"/>
      <c r="BD861" s="17"/>
      <c r="BE861" s="17"/>
      <c r="BF861" s="17"/>
      <c r="BG861" s="17"/>
      <c r="BH861" s="17"/>
      <c r="BI861" s="17"/>
      <c r="BJ861" s="17"/>
      <c r="BK861" s="17"/>
      <c r="BL861" s="17"/>
    </row>
    <row r="862" spans="2:64" x14ac:dyDescent="0.25">
      <c r="B862" t="s">
        <v>389</v>
      </c>
      <c r="C862" s="17">
        <v>0.372948600894422</v>
      </c>
      <c r="D862" s="17">
        <v>0.32977743967828199</v>
      </c>
      <c r="E862" s="17">
        <v>0.34763548904307601</v>
      </c>
      <c r="F862" s="17">
        <v>0.37442550616820702</v>
      </c>
      <c r="G862" s="17">
        <v>0.44213643236939298</v>
      </c>
      <c r="H862" s="17">
        <v>0.33214960913005498</v>
      </c>
      <c r="I862" s="17">
        <v>0.28213425026757699</v>
      </c>
      <c r="J862" s="17">
        <v>0.41356037530886303</v>
      </c>
      <c r="K862" s="17">
        <v>0.54609541058832201</v>
      </c>
      <c r="L862" s="17">
        <v>0.43329366015155402</v>
      </c>
      <c r="M862" s="17">
        <v>0.495845881157496</v>
      </c>
      <c r="N862" s="17">
        <v>0.28023261032230501</v>
      </c>
      <c r="O862" s="17">
        <v>0.41135963388621199</v>
      </c>
      <c r="P862" s="17">
        <v>0</v>
      </c>
      <c r="Q862" s="17"/>
      <c r="R862" s="17">
        <v>0.59959399054531404</v>
      </c>
      <c r="S862" s="17">
        <v>0.430654530643306</v>
      </c>
      <c r="T862" s="17">
        <v>0.31107103348148402</v>
      </c>
      <c r="U862" s="17">
        <v>0.25136796089364899</v>
      </c>
      <c r="V862" s="17"/>
      <c r="W862" s="17">
        <v>0.586563551377285</v>
      </c>
      <c r="X862" s="17">
        <v>0.49946146258580298</v>
      </c>
      <c r="Y862" s="17">
        <v>0.50748329757091803</v>
      </c>
      <c r="Z862" s="17">
        <v>0.35333957039763603</v>
      </c>
      <c r="AA862" s="17">
        <v>0.38131093581144498</v>
      </c>
      <c r="AB862" s="17">
        <v>0.40426773680873801</v>
      </c>
      <c r="AC862" s="17">
        <v>0.30010214507063099</v>
      </c>
      <c r="AD862" s="17">
        <v>0.35209796573277802</v>
      </c>
      <c r="AE862" s="17">
        <v>0.29612899428782202</v>
      </c>
      <c r="AF862" s="17">
        <v>0.205694647160235</v>
      </c>
      <c r="AG862" s="17"/>
      <c r="AH862" s="17">
        <v>0.49419858734967897</v>
      </c>
      <c r="AI862" s="17">
        <v>0.29184617974230997</v>
      </c>
      <c r="AJ862" s="17">
        <v>0.43662144426160299</v>
      </c>
      <c r="AK862" s="17">
        <v>0.51259934144522401</v>
      </c>
      <c r="AL862" s="17">
        <v>0.230985014539978</v>
      </c>
      <c r="AM862" s="17">
        <v>0.26294084575876098</v>
      </c>
      <c r="AN862" s="17">
        <v>0.340407871103729</v>
      </c>
      <c r="AO862" s="17"/>
      <c r="AP862" s="17">
        <v>0.26832911293551298</v>
      </c>
      <c r="AQ862" s="17">
        <v>0.542686354100965</v>
      </c>
      <c r="AR862" s="17"/>
      <c r="AS862" s="17">
        <v>0.28991221201746498</v>
      </c>
      <c r="AT862" s="17">
        <v>0.231193714721879</v>
      </c>
      <c r="AU862" s="17">
        <v>0.26830686713580199</v>
      </c>
      <c r="AV862" s="17"/>
      <c r="AW862" s="17">
        <v>0.22114394041188501</v>
      </c>
      <c r="AX862" s="17">
        <v>0.39635338010084797</v>
      </c>
      <c r="AY862" s="17"/>
      <c r="AZ862" s="17">
        <v>0.38902924077884299</v>
      </c>
      <c r="BA862" s="17">
        <v>0.36486856296978198</v>
      </c>
      <c r="BB862" s="17"/>
      <c r="BC862" s="17">
        <v>0.48196160314533298</v>
      </c>
      <c r="BD862" s="17">
        <v>0.25136796089364899</v>
      </c>
      <c r="BE862" s="17"/>
      <c r="BF862" s="17">
        <v>0.22440250331822101</v>
      </c>
      <c r="BG862" s="17">
        <v>0.44878000891026398</v>
      </c>
      <c r="BH862" s="17"/>
      <c r="BI862" s="17">
        <v>0.78813069722296003</v>
      </c>
      <c r="BJ862" s="17">
        <v>0.44632129046269398</v>
      </c>
      <c r="BK862" s="17">
        <v>0.16809949498497101</v>
      </c>
      <c r="BL862" s="17">
        <v>1.6298692086944601E-2</v>
      </c>
    </row>
    <row r="863" spans="2:64" x14ac:dyDescent="0.25">
      <c r="B863" t="s">
        <v>390</v>
      </c>
      <c r="C863" s="17">
        <v>0.54828480930273105</v>
      </c>
      <c r="D863" s="17">
        <v>0.58338896908026205</v>
      </c>
      <c r="E863" s="17">
        <v>0.52718416162221504</v>
      </c>
      <c r="F863" s="17">
        <v>0.56200347114276406</v>
      </c>
      <c r="G863" s="17">
        <v>0.42808054266636902</v>
      </c>
      <c r="H863" s="17">
        <v>0.56559619950308004</v>
      </c>
      <c r="I863" s="17">
        <v>0.65788101180190905</v>
      </c>
      <c r="J863" s="17">
        <v>0.54076256452098803</v>
      </c>
      <c r="K863" s="17">
        <v>0.43158089627607099</v>
      </c>
      <c r="L863" s="17">
        <v>0.53363013874963305</v>
      </c>
      <c r="M863" s="17">
        <v>0.44950537363022097</v>
      </c>
      <c r="N863" s="17">
        <v>0.59308870920852597</v>
      </c>
      <c r="O863" s="17">
        <v>0.52612438428184005</v>
      </c>
      <c r="P863" s="17">
        <v>0.64803048213396297</v>
      </c>
      <c r="Q863" s="17"/>
      <c r="R863" s="17">
        <v>0.35398908064283402</v>
      </c>
      <c r="S863" s="17">
        <v>0.50193058937736701</v>
      </c>
      <c r="T863" s="17">
        <v>0.60416733316913496</v>
      </c>
      <c r="U863" s="17">
        <v>0.65075915535305096</v>
      </c>
      <c r="V863" s="17"/>
      <c r="W863" s="17">
        <v>0.365812391193298</v>
      </c>
      <c r="X863" s="17">
        <v>0.48194622741426202</v>
      </c>
      <c r="Y863" s="17">
        <v>0.38965651957493103</v>
      </c>
      <c r="Z863" s="17">
        <v>0.56239633666715405</v>
      </c>
      <c r="AA863" s="17">
        <v>0.58104553175422102</v>
      </c>
      <c r="AB863" s="17">
        <v>0.56466010766040997</v>
      </c>
      <c r="AC863" s="17">
        <v>0.62831355844813097</v>
      </c>
      <c r="AD863" s="17">
        <v>0.63868181850023198</v>
      </c>
      <c r="AE863" s="17">
        <v>0.64940599615033501</v>
      </c>
      <c r="AF863" s="17">
        <v>0.68943093909157005</v>
      </c>
      <c r="AG863" s="17"/>
      <c r="AH863" s="17">
        <v>0.43969233869699198</v>
      </c>
      <c r="AI863" s="17">
        <v>0.64139674231075305</v>
      </c>
      <c r="AJ863" s="17">
        <v>0.53366309791369904</v>
      </c>
      <c r="AK863" s="17">
        <v>0.39196427992233701</v>
      </c>
      <c r="AL863" s="17">
        <v>0.67219127788246402</v>
      </c>
      <c r="AM863" s="17">
        <v>0.705068273013296</v>
      </c>
      <c r="AN863" s="17">
        <v>0.61196525674317703</v>
      </c>
      <c r="AO863" s="17"/>
      <c r="AP863" s="17">
        <v>0.668700312574661</v>
      </c>
      <c r="AQ863" s="17">
        <v>0.35291913341029901</v>
      </c>
      <c r="AR863" s="17"/>
      <c r="AS863" s="17">
        <v>0.62588602646712999</v>
      </c>
      <c r="AT863" s="17">
        <v>0.74253947578628099</v>
      </c>
      <c r="AU863" s="17">
        <v>0.67655739721649</v>
      </c>
      <c r="AV863" s="17"/>
      <c r="AW863" s="17">
        <v>0.72856048365655302</v>
      </c>
      <c r="AX863" s="17">
        <v>0.52049045607847</v>
      </c>
      <c r="AY863" s="17"/>
      <c r="AZ863" s="17">
        <v>0.52540024967870802</v>
      </c>
      <c r="BA863" s="17">
        <v>0.55978361227200402</v>
      </c>
      <c r="BB863" s="17"/>
      <c r="BC863" s="17">
        <v>0.456403107441537</v>
      </c>
      <c r="BD863" s="17">
        <v>0.65075915535305096</v>
      </c>
      <c r="BE863" s="17"/>
      <c r="BF863" s="17">
        <v>0.71157332819796604</v>
      </c>
      <c r="BG863" s="17">
        <v>0.46492753164489697</v>
      </c>
      <c r="BH863" s="17"/>
      <c r="BI863" s="17">
        <v>7.6432933926434493E-2</v>
      </c>
      <c r="BJ863" s="17">
        <v>0.42698290933027999</v>
      </c>
      <c r="BK863" s="17">
        <v>0.80310978440814595</v>
      </c>
      <c r="BL863" s="17">
        <v>0.98370130791305499</v>
      </c>
    </row>
    <row r="864" spans="2:64" x14ac:dyDescent="0.25">
      <c r="B864" t="s">
        <v>109</v>
      </c>
      <c r="C864" s="17">
        <v>7.8766589802846995E-2</v>
      </c>
      <c r="D864" s="17">
        <v>8.6833591241456606E-2</v>
      </c>
      <c r="E864" s="17">
        <v>0.12518034933470901</v>
      </c>
      <c r="F864" s="17">
        <v>6.3571022689028797E-2</v>
      </c>
      <c r="G864" s="17">
        <v>0.12978302496423699</v>
      </c>
      <c r="H864" s="17">
        <v>0.10225419136686401</v>
      </c>
      <c r="I864" s="17">
        <v>5.9984737930513801E-2</v>
      </c>
      <c r="J864" s="17">
        <v>4.5677060170148998E-2</v>
      </c>
      <c r="K864" s="17">
        <v>2.2323693135606702E-2</v>
      </c>
      <c r="L864" s="17">
        <v>3.3076201098813901E-2</v>
      </c>
      <c r="M864" s="17">
        <v>5.4648745212282503E-2</v>
      </c>
      <c r="N864" s="17">
        <v>0.126678680469168</v>
      </c>
      <c r="O864" s="17">
        <v>6.2515981831948605E-2</v>
      </c>
      <c r="P864" s="17">
        <v>0.35196951786603697</v>
      </c>
      <c r="Q864" s="17"/>
      <c r="R864" s="17">
        <v>4.6416928811851201E-2</v>
      </c>
      <c r="S864" s="17">
        <v>6.7414879979327394E-2</v>
      </c>
      <c r="T864" s="17">
        <v>8.4761633349380902E-2</v>
      </c>
      <c r="U864" s="17">
        <v>9.7872883753299306E-2</v>
      </c>
      <c r="V864" s="17"/>
      <c r="W864" s="17">
        <v>4.7624057429416999E-2</v>
      </c>
      <c r="X864" s="17">
        <v>1.85923099999349E-2</v>
      </c>
      <c r="Y864" s="17">
        <v>0.10286018285415099</v>
      </c>
      <c r="Z864" s="17">
        <v>8.4264092935210394E-2</v>
      </c>
      <c r="AA864" s="17">
        <v>3.7643532434334499E-2</v>
      </c>
      <c r="AB864" s="17">
        <v>3.1072155530852599E-2</v>
      </c>
      <c r="AC864" s="17">
        <v>7.1584296481237694E-2</v>
      </c>
      <c r="AD864" s="17">
        <v>9.2202157669893092E-3</v>
      </c>
      <c r="AE864" s="17">
        <v>5.4465009561842602E-2</v>
      </c>
      <c r="AF864" s="17">
        <v>0.10487441374819501</v>
      </c>
      <c r="AG864" s="17"/>
      <c r="AH864" s="17">
        <v>6.61090739533296E-2</v>
      </c>
      <c r="AI864" s="17">
        <v>6.6757077946937193E-2</v>
      </c>
      <c r="AJ864" s="17">
        <v>2.9715457824697401E-2</v>
      </c>
      <c r="AK864" s="17">
        <v>9.5436378632438798E-2</v>
      </c>
      <c r="AL864" s="17">
        <v>9.6823707577558302E-2</v>
      </c>
      <c r="AM864" s="17">
        <v>3.19908812279436E-2</v>
      </c>
      <c r="AN864" s="17">
        <v>4.7626872153094399E-2</v>
      </c>
      <c r="AO864" s="17"/>
      <c r="AP864" s="17">
        <v>6.2970574489826403E-2</v>
      </c>
      <c r="AQ864" s="17">
        <v>0.104394512488736</v>
      </c>
      <c r="AR864" s="17"/>
      <c r="AS864" s="17">
        <v>8.4201761515405593E-2</v>
      </c>
      <c r="AT864" s="17">
        <v>2.6266809491840099E-2</v>
      </c>
      <c r="AU864" s="17">
        <v>5.5135735647708302E-2</v>
      </c>
      <c r="AV864" s="17"/>
      <c r="AW864" s="17">
        <v>5.0295575931562503E-2</v>
      </c>
      <c r="AX864" s="17">
        <v>8.3156163820682499E-2</v>
      </c>
      <c r="AY864" s="17"/>
      <c r="AZ864" s="17">
        <v>8.55705095424487E-2</v>
      </c>
      <c r="BA864" s="17">
        <v>7.5347824758213694E-2</v>
      </c>
      <c r="BB864" s="17"/>
      <c r="BC864" s="17">
        <v>6.1635289413130498E-2</v>
      </c>
      <c r="BD864" s="17">
        <v>9.7872883753299306E-2</v>
      </c>
      <c r="BE864" s="17"/>
      <c r="BF864" s="17">
        <v>6.4024168483812399E-2</v>
      </c>
      <c r="BG864" s="17">
        <v>8.6292459444839306E-2</v>
      </c>
      <c r="BH864" s="17"/>
      <c r="BI864" s="17">
        <v>0.135436368850605</v>
      </c>
      <c r="BJ864" s="17">
        <v>0.126695800207026</v>
      </c>
      <c r="BK864" s="17">
        <v>2.8790720606883199E-2</v>
      </c>
      <c r="BL864" s="17">
        <v>0</v>
      </c>
    </row>
    <row r="865" spans="2:64" x14ac:dyDescent="0.25">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c r="AV865" s="17"/>
      <c r="AW865" s="17"/>
      <c r="AX865" s="17"/>
      <c r="AY865" s="17"/>
      <c r="AZ865" s="17"/>
      <c r="BA865" s="17"/>
      <c r="BB865" s="17"/>
      <c r="BC865" s="17"/>
      <c r="BD865" s="17"/>
      <c r="BE865" s="17"/>
      <c r="BF865" s="17"/>
      <c r="BG865" s="17"/>
      <c r="BH865" s="17"/>
      <c r="BI865" s="17"/>
      <c r="BJ865" s="17"/>
      <c r="BK865" s="17"/>
      <c r="BL865" s="17"/>
    </row>
    <row r="866" spans="2:64" x14ac:dyDescent="0.25">
      <c r="B866" s="6" t="s">
        <v>399</v>
      </c>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c r="AV866" s="17"/>
      <c r="AW866" s="17"/>
      <c r="AX866" s="17"/>
      <c r="AY866" s="17"/>
      <c r="AZ866" s="17"/>
      <c r="BA866" s="17"/>
      <c r="BB866" s="17"/>
      <c r="BC866" s="17"/>
      <c r="BD866" s="17"/>
      <c r="BE866" s="17"/>
      <c r="BF866" s="17"/>
      <c r="BG866" s="17"/>
      <c r="BH866" s="17"/>
      <c r="BI866" s="17"/>
      <c r="BJ866" s="17"/>
      <c r="BK866" s="17"/>
      <c r="BL866" s="17"/>
    </row>
    <row r="867" spans="2:64" x14ac:dyDescent="0.25">
      <c r="B867" s="24" t="s">
        <v>82</v>
      </c>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c r="AK867" s="17"/>
      <c r="AL867" s="17"/>
      <c r="AM867" s="17"/>
      <c r="AN867" s="17"/>
      <c r="AO867" s="17"/>
      <c r="AP867" s="17"/>
      <c r="AQ867" s="17"/>
      <c r="AR867" s="17"/>
      <c r="AS867" s="17"/>
      <c r="AT867" s="17"/>
      <c r="AU867" s="17"/>
      <c r="AV867" s="17"/>
      <c r="AW867" s="17"/>
      <c r="AX867" s="17"/>
      <c r="AY867" s="17"/>
      <c r="AZ867" s="17"/>
      <c r="BA867" s="17"/>
      <c r="BB867" s="17"/>
      <c r="BC867" s="17"/>
      <c r="BD867" s="17"/>
      <c r="BE867" s="17"/>
      <c r="BF867" s="17"/>
      <c r="BG867" s="17"/>
      <c r="BH867" s="17"/>
      <c r="BI867" s="17"/>
      <c r="BJ867" s="17"/>
      <c r="BK867" s="17"/>
      <c r="BL867" s="17"/>
    </row>
    <row r="868" spans="2:64" x14ac:dyDescent="0.25">
      <c r="B868" t="s">
        <v>389</v>
      </c>
      <c r="C868" s="17">
        <v>0.57962028704263702</v>
      </c>
      <c r="D868" s="17">
        <v>0.50628758648151495</v>
      </c>
      <c r="E868" s="17">
        <v>0.652100033971174</v>
      </c>
      <c r="F868" s="17">
        <v>0.48930021575840799</v>
      </c>
      <c r="G868" s="17">
        <v>0.54326205822023599</v>
      </c>
      <c r="H868" s="17">
        <v>0.61384211007594802</v>
      </c>
      <c r="I868" s="17">
        <v>0.58615167550866598</v>
      </c>
      <c r="J868" s="17">
        <v>0.63293267867796699</v>
      </c>
      <c r="K868" s="17">
        <v>0.53664947784707095</v>
      </c>
      <c r="L868" s="17">
        <v>0.72249319036473902</v>
      </c>
      <c r="M868" s="17">
        <v>0.63017807914379897</v>
      </c>
      <c r="N868" s="17">
        <v>0.51192161616688603</v>
      </c>
      <c r="O868" s="17">
        <v>0.67157824889002404</v>
      </c>
      <c r="P868" s="17">
        <v>0</v>
      </c>
      <c r="Q868" s="17"/>
      <c r="R868" s="17">
        <v>0.82125564378328397</v>
      </c>
      <c r="S868" s="17">
        <v>0.62316774200189595</v>
      </c>
      <c r="T868" s="17">
        <v>0.598142120405324</v>
      </c>
      <c r="U868" s="17">
        <v>0.433047296742197</v>
      </c>
      <c r="V868" s="17"/>
      <c r="W868" s="17">
        <v>0.78071178028995203</v>
      </c>
      <c r="X868" s="17">
        <v>0.73080561483738904</v>
      </c>
      <c r="Y868" s="17">
        <v>0.74022996151754406</v>
      </c>
      <c r="Z868" s="17">
        <v>0.68510668341288605</v>
      </c>
      <c r="AA868" s="17">
        <v>0.53894209476603705</v>
      </c>
      <c r="AB868" s="17">
        <v>0.58072844149884595</v>
      </c>
      <c r="AC868" s="17">
        <v>0.46513481599454098</v>
      </c>
      <c r="AD868" s="17">
        <v>0.59738092820577704</v>
      </c>
      <c r="AE868" s="17">
        <v>0.46109046828178502</v>
      </c>
      <c r="AF868" s="17">
        <v>0.37694920606649601</v>
      </c>
      <c r="AG868" s="17"/>
      <c r="AH868" s="17">
        <v>0.694689774835895</v>
      </c>
      <c r="AI868" s="17">
        <v>0.62903991847871199</v>
      </c>
      <c r="AJ868" s="17">
        <v>0.57285975662395805</v>
      </c>
      <c r="AK868" s="17">
        <v>0.692322543362756</v>
      </c>
      <c r="AL868" s="17">
        <v>0.51293690897889399</v>
      </c>
      <c r="AM868" s="17">
        <v>0.47069252427951003</v>
      </c>
      <c r="AN868" s="17">
        <v>0.47604106285356701</v>
      </c>
      <c r="AO868" s="17"/>
      <c r="AP868" s="17">
        <v>0.49708924538106802</v>
      </c>
      <c r="AQ868" s="17">
        <v>0.71352109132617902</v>
      </c>
      <c r="AR868" s="17"/>
      <c r="AS868" s="17">
        <v>0.478829579048481</v>
      </c>
      <c r="AT868" s="17">
        <v>0.45244411548445501</v>
      </c>
      <c r="AU868" s="17">
        <v>0.548885130095776</v>
      </c>
      <c r="AV868" s="17"/>
      <c r="AW868" s="17">
        <v>0.43488955789643302</v>
      </c>
      <c r="AX868" s="17">
        <v>0.60193442910707995</v>
      </c>
      <c r="AY868" s="17"/>
      <c r="AZ868" s="17">
        <v>0.59872136481013405</v>
      </c>
      <c r="BA868" s="17">
        <v>0.57002256991992395</v>
      </c>
      <c r="BB868" s="17"/>
      <c r="BC868" s="17">
        <v>0.71104221179515403</v>
      </c>
      <c r="BD868" s="17">
        <v>0.433047296742197</v>
      </c>
      <c r="BE868" s="17"/>
      <c r="BF868" s="17">
        <v>0.45370087359594002</v>
      </c>
      <c r="BG868" s="17">
        <v>0.643900982220736</v>
      </c>
      <c r="BH868" s="17"/>
      <c r="BI868" s="17">
        <v>0.83297598708688902</v>
      </c>
      <c r="BJ868" s="17">
        <v>0.67431174553520801</v>
      </c>
      <c r="BK868" s="17">
        <v>0.52201758269250198</v>
      </c>
      <c r="BL868" s="17">
        <v>9.1002856089692497E-2</v>
      </c>
    </row>
    <row r="869" spans="2:64" x14ac:dyDescent="0.25">
      <c r="B869" t="s">
        <v>390</v>
      </c>
      <c r="C869" s="17">
        <v>0.34940361095442402</v>
      </c>
      <c r="D869" s="17">
        <v>0.40768515685488899</v>
      </c>
      <c r="E869" s="17">
        <v>0.31236171449081201</v>
      </c>
      <c r="F869" s="17">
        <v>0.38772503934670399</v>
      </c>
      <c r="G869" s="17">
        <v>0.29597555336637499</v>
      </c>
      <c r="H869" s="17">
        <v>0.30754785704697801</v>
      </c>
      <c r="I869" s="17">
        <v>0.356697093164276</v>
      </c>
      <c r="J869" s="17">
        <v>0.30534221767590197</v>
      </c>
      <c r="K869" s="17">
        <v>0.41802241636167398</v>
      </c>
      <c r="L869" s="17">
        <v>0.23384896312508599</v>
      </c>
      <c r="M869" s="17">
        <v>0.338950650957621</v>
      </c>
      <c r="N869" s="17">
        <v>0.42943380381600199</v>
      </c>
      <c r="O869" s="17">
        <v>0.24845171448352699</v>
      </c>
      <c r="P869" s="17">
        <v>0.64803048213396297</v>
      </c>
      <c r="Q869" s="17"/>
      <c r="R869" s="17">
        <v>0.13577891644262</v>
      </c>
      <c r="S869" s="17">
        <v>0.30733932660730501</v>
      </c>
      <c r="T869" s="17">
        <v>0.36346153166329298</v>
      </c>
      <c r="U869" s="17">
        <v>0.47195407738550299</v>
      </c>
      <c r="V869" s="17"/>
      <c r="W869" s="17">
        <v>0.16985434357575799</v>
      </c>
      <c r="X869" s="17">
        <v>0.233425701115693</v>
      </c>
      <c r="Y869" s="17">
        <v>0.21785687800520701</v>
      </c>
      <c r="Z869" s="17">
        <v>0.24666672593001701</v>
      </c>
      <c r="AA869" s="17">
        <v>0.40509156925302803</v>
      </c>
      <c r="AB869" s="17">
        <v>0.37360259513595601</v>
      </c>
      <c r="AC869" s="17">
        <v>0.49083032570634999</v>
      </c>
      <c r="AD869" s="17">
        <v>0.37535850463433401</v>
      </c>
      <c r="AE869" s="17">
        <v>0.48397155492218302</v>
      </c>
      <c r="AF869" s="17">
        <v>0.51789233389558997</v>
      </c>
      <c r="AG869" s="17"/>
      <c r="AH869" s="17">
        <v>0.24298937993914799</v>
      </c>
      <c r="AI869" s="17">
        <v>0.28340086622204502</v>
      </c>
      <c r="AJ869" s="17">
        <v>0.374941635222314</v>
      </c>
      <c r="AK869" s="17">
        <v>0.23388364144302701</v>
      </c>
      <c r="AL869" s="17">
        <v>0.45215415074527798</v>
      </c>
      <c r="AM869" s="17">
        <v>0.46948648850531399</v>
      </c>
      <c r="AN869" s="17">
        <v>0.44622544166237998</v>
      </c>
      <c r="AO869" s="17"/>
      <c r="AP869" s="17">
        <v>0.43677951041261198</v>
      </c>
      <c r="AQ869" s="17">
        <v>0.20764236601066499</v>
      </c>
      <c r="AR869" s="17"/>
      <c r="AS869" s="17">
        <v>0.45248071183356098</v>
      </c>
      <c r="AT869" s="17">
        <v>0.48213260217486897</v>
      </c>
      <c r="AU869" s="17">
        <v>0.40614341152197903</v>
      </c>
      <c r="AV869" s="17"/>
      <c r="AW869" s="17">
        <v>0.50167538698257497</v>
      </c>
      <c r="AX869" s="17">
        <v>0.32592681329893203</v>
      </c>
      <c r="AY869" s="17"/>
      <c r="AZ869" s="17">
        <v>0.32571363041367302</v>
      </c>
      <c r="BA869" s="17">
        <v>0.36130711371171897</v>
      </c>
      <c r="BB869" s="17"/>
      <c r="BC869" s="17">
        <v>0.23952103201079999</v>
      </c>
      <c r="BD869" s="17">
        <v>0.47195407738550299</v>
      </c>
      <c r="BE869" s="17"/>
      <c r="BF869" s="17">
        <v>0.46759542704926299</v>
      </c>
      <c r="BG869" s="17">
        <v>0.28906778270539601</v>
      </c>
      <c r="BH869" s="17"/>
      <c r="BI869" s="17">
        <v>4.4868430146054003E-2</v>
      </c>
      <c r="BJ869" s="17">
        <v>0.24972002617501901</v>
      </c>
      <c r="BK869" s="17">
        <v>0.42569114592860402</v>
      </c>
      <c r="BL869" s="17">
        <v>0.88777306847664506</v>
      </c>
    </row>
    <row r="870" spans="2:64" x14ac:dyDescent="0.25">
      <c r="B870" t="s">
        <v>109</v>
      </c>
      <c r="C870" s="17">
        <v>7.0976102002938898E-2</v>
      </c>
      <c r="D870" s="17">
        <v>8.6027256663595703E-2</v>
      </c>
      <c r="E870" s="17">
        <v>3.5538251538014001E-2</v>
      </c>
      <c r="F870" s="17">
        <v>0.12297474489488799</v>
      </c>
      <c r="G870" s="17">
        <v>0.160762388413389</v>
      </c>
      <c r="H870" s="17">
        <v>7.8610032877073993E-2</v>
      </c>
      <c r="I870" s="17">
        <v>5.71512313270581E-2</v>
      </c>
      <c r="J870" s="17">
        <v>6.1725103646131499E-2</v>
      </c>
      <c r="K870" s="17">
        <v>4.5328105791255902E-2</v>
      </c>
      <c r="L870" s="17">
        <v>4.36578465101745E-2</v>
      </c>
      <c r="M870" s="17">
        <v>3.0871269898580099E-2</v>
      </c>
      <c r="N870" s="17">
        <v>5.8644580017112001E-2</v>
      </c>
      <c r="O870" s="17">
        <v>7.9970036626449303E-2</v>
      </c>
      <c r="P870" s="17">
        <v>0.35196951786603697</v>
      </c>
      <c r="Q870" s="17"/>
      <c r="R870" s="17">
        <v>4.2965439774096302E-2</v>
      </c>
      <c r="S870" s="17">
        <v>6.9492931390798707E-2</v>
      </c>
      <c r="T870" s="17">
        <v>3.8396347931383502E-2</v>
      </c>
      <c r="U870" s="17">
        <v>9.4998625872299805E-2</v>
      </c>
      <c r="V870" s="17"/>
      <c r="W870" s="17">
        <v>4.9433876134289997E-2</v>
      </c>
      <c r="X870" s="17">
        <v>3.5768684046917999E-2</v>
      </c>
      <c r="Y870" s="17">
        <v>4.1913160477248898E-2</v>
      </c>
      <c r="Z870" s="17">
        <v>6.8226590657096894E-2</v>
      </c>
      <c r="AA870" s="17">
        <v>5.59663359809352E-2</v>
      </c>
      <c r="AB870" s="17">
        <v>4.5668963365198399E-2</v>
      </c>
      <c r="AC870" s="17">
        <v>4.4034858299109497E-2</v>
      </c>
      <c r="AD870" s="17">
        <v>2.72605671598888E-2</v>
      </c>
      <c r="AE870" s="17">
        <v>5.4937976796031497E-2</v>
      </c>
      <c r="AF870" s="17">
        <v>0.105158460037914</v>
      </c>
      <c r="AG870" s="17"/>
      <c r="AH870" s="17">
        <v>6.2320845224956699E-2</v>
      </c>
      <c r="AI870" s="17">
        <v>8.7559215299242696E-2</v>
      </c>
      <c r="AJ870" s="17">
        <v>5.2198608153728003E-2</v>
      </c>
      <c r="AK870" s="17">
        <v>7.3793815194217002E-2</v>
      </c>
      <c r="AL870" s="17">
        <v>3.4908940275828401E-2</v>
      </c>
      <c r="AM870" s="17">
        <v>5.98209872151753E-2</v>
      </c>
      <c r="AN870" s="17">
        <v>7.7733495484053505E-2</v>
      </c>
      <c r="AO870" s="17"/>
      <c r="AP870" s="17">
        <v>6.6131244206320203E-2</v>
      </c>
      <c r="AQ870" s="17">
        <v>7.8836542663155706E-2</v>
      </c>
      <c r="AR870" s="17"/>
      <c r="AS870" s="17">
        <v>6.8689709117957798E-2</v>
      </c>
      <c r="AT870" s="17">
        <v>6.5423282340676001E-2</v>
      </c>
      <c r="AU870" s="17">
        <v>4.4971458382245103E-2</v>
      </c>
      <c r="AV870" s="17"/>
      <c r="AW870" s="17">
        <v>6.3435055120992206E-2</v>
      </c>
      <c r="AX870" s="17">
        <v>7.2138757593987607E-2</v>
      </c>
      <c r="AY870" s="17"/>
      <c r="AZ870" s="17">
        <v>7.5565004776192907E-2</v>
      </c>
      <c r="BA870" s="17">
        <v>6.8670316368357104E-2</v>
      </c>
      <c r="BB870" s="17"/>
      <c r="BC870" s="17">
        <v>4.9436756194045903E-2</v>
      </c>
      <c r="BD870" s="17">
        <v>9.4998625872299805E-2</v>
      </c>
      <c r="BE870" s="17"/>
      <c r="BF870" s="17">
        <v>7.8703699354796597E-2</v>
      </c>
      <c r="BG870" s="17">
        <v>6.7031235073868295E-2</v>
      </c>
      <c r="BH870" s="17"/>
      <c r="BI870" s="17">
        <v>0.122155582767057</v>
      </c>
      <c r="BJ870" s="17">
        <v>7.5968228289772399E-2</v>
      </c>
      <c r="BK870" s="17">
        <v>5.2291271378894597E-2</v>
      </c>
      <c r="BL870" s="17">
        <v>2.12240754336625E-2</v>
      </c>
    </row>
    <row r="871" spans="2:64" x14ac:dyDescent="0.25">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c r="AR871" s="17"/>
      <c r="AS871" s="17"/>
      <c r="AT871" s="17"/>
      <c r="AU871" s="17"/>
      <c r="AV871" s="17"/>
      <c r="AW871" s="17"/>
      <c r="AX871" s="17"/>
      <c r="AY871" s="17"/>
      <c r="AZ871" s="17"/>
      <c r="BA871" s="17"/>
      <c r="BB871" s="17"/>
      <c r="BC871" s="17"/>
      <c r="BD871" s="17"/>
      <c r="BE871" s="17"/>
      <c r="BF871" s="17"/>
      <c r="BG871" s="17"/>
      <c r="BH871" s="17"/>
      <c r="BI871" s="17"/>
      <c r="BJ871" s="17"/>
      <c r="BK871" s="17"/>
      <c r="BL871" s="17"/>
    </row>
    <row r="872" spans="2:64" x14ac:dyDescent="0.25">
      <c r="B872" s="6" t="s">
        <v>400</v>
      </c>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c r="AN872" s="17"/>
      <c r="AO872" s="17"/>
      <c r="AP872" s="17"/>
      <c r="AQ872" s="17"/>
      <c r="AR872" s="17"/>
      <c r="AS872" s="17"/>
      <c r="AT872" s="17"/>
      <c r="AU872" s="17"/>
      <c r="AV872" s="17"/>
      <c r="AW872" s="17"/>
      <c r="AX872" s="17"/>
      <c r="AY872" s="17"/>
      <c r="AZ872" s="17"/>
      <c r="BA872" s="17"/>
      <c r="BB872" s="17"/>
      <c r="BC872" s="17"/>
      <c r="BD872" s="17"/>
      <c r="BE872" s="17"/>
      <c r="BF872" s="17"/>
      <c r="BG872" s="17"/>
      <c r="BH872" s="17"/>
      <c r="BI872" s="17"/>
      <c r="BJ872" s="17"/>
      <c r="BK872" s="17"/>
      <c r="BL872" s="17"/>
    </row>
    <row r="873" spans="2:64" x14ac:dyDescent="0.25">
      <c r="B873" s="24" t="s">
        <v>82</v>
      </c>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c r="AV873" s="17"/>
      <c r="AW873" s="17"/>
      <c r="AX873" s="17"/>
      <c r="AY873" s="17"/>
      <c r="AZ873" s="17"/>
      <c r="BA873" s="17"/>
      <c r="BB873" s="17"/>
      <c r="BC873" s="17"/>
      <c r="BD873" s="17"/>
      <c r="BE873" s="17"/>
      <c r="BF873" s="17"/>
      <c r="BG873" s="17"/>
      <c r="BH873" s="17"/>
      <c r="BI873" s="17"/>
      <c r="BJ873" s="17"/>
      <c r="BK873" s="17"/>
      <c r="BL873" s="17"/>
    </row>
    <row r="874" spans="2:64" x14ac:dyDescent="0.25">
      <c r="B874" t="s">
        <v>389</v>
      </c>
      <c r="C874" s="17">
        <v>0.36979181172015402</v>
      </c>
      <c r="D874" s="17">
        <v>0.33614870111084</v>
      </c>
      <c r="E874" s="17">
        <v>0.47756223427753902</v>
      </c>
      <c r="F874" s="17">
        <v>0.42872775787077899</v>
      </c>
      <c r="G874" s="17">
        <v>0.35273916582180997</v>
      </c>
      <c r="H874" s="17">
        <v>0.34841642151080698</v>
      </c>
      <c r="I874" s="17">
        <v>0.32306820671959002</v>
      </c>
      <c r="J874" s="17">
        <v>0.30010187599979099</v>
      </c>
      <c r="K874" s="17">
        <v>0.41056345960923901</v>
      </c>
      <c r="L874" s="17">
        <v>0.52237003921800496</v>
      </c>
      <c r="M874" s="17">
        <v>0.44722791669126999</v>
      </c>
      <c r="N874" s="17">
        <v>0.27937710862586501</v>
      </c>
      <c r="O874" s="17">
        <v>0.37607039856461699</v>
      </c>
      <c r="P874" s="17">
        <v>0.296060964267926</v>
      </c>
      <c r="Q874" s="17"/>
      <c r="R874" s="17">
        <v>0.538050473994098</v>
      </c>
      <c r="S874" s="17">
        <v>0.36028588070807299</v>
      </c>
      <c r="T874" s="17">
        <v>0.40019299494945698</v>
      </c>
      <c r="U874" s="17">
        <v>0.27570856292526702</v>
      </c>
      <c r="V874" s="17"/>
      <c r="W874" s="17">
        <v>0.51472963035520602</v>
      </c>
      <c r="X874" s="17">
        <v>0.51413531637395404</v>
      </c>
      <c r="Y874" s="17">
        <v>0.457659344820673</v>
      </c>
      <c r="Z874" s="17">
        <v>0.33074233066195202</v>
      </c>
      <c r="AA874" s="17">
        <v>0.34140740185912699</v>
      </c>
      <c r="AB874" s="17">
        <v>0.48199715327680298</v>
      </c>
      <c r="AC874" s="17">
        <v>0.236336493165724</v>
      </c>
      <c r="AD874" s="17">
        <v>0.31761748890810998</v>
      </c>
      <c r="AE874" s="17">
        <v>0.25123876745972901</v>
      </c>
      <c r="AF874" s="17">
        <v>0.25785912554270202</v>
      </c>
      <c r="AG874" s="17"/>
      <c r="AH874" s="17">
        <v>0.44735590766446498</v>
      </c>
      <c r="AI874" s="17">
        <v>0.385260488366515</v>
      </c>
      <c r="AJ874" s="17">
        <v>0.37129593061899402</v>
      </c>
      <c r="AK874" s="17">
        <v>0.40882716039086803</v>
      </c>
      <c r="AL874" s="17">
        <v>0.342807288796872</v>
      </c>
      <c r="AM874" s="17">
        <v>0.28445494764358498</v>
      </c>
      <c r="AN874" s="17">
        <v>0.294044648197689</v>
      </c>
      <c r="AO874" s="17"/>
      <c r="AP874" s="17">
        <v>0.27250198348132498</v>
      </c>
      <c r="AQ874" s="17">
        <v>0.52763770809459698</v>
      </c>
      <c r="AR874" s="17"/>
      <c r="AS874" s="17">
        <v>0.27075775899114701</v>
      </c>
      <c r="AT874" s="17">
        <v>0.215816465158265</v>
      </c>
      <c r="AU874" s="17">
        <v>0.30138455703256001</v>
      </c>
      <c r="AV874" s="17"/>
      <c r="AW874" s="17">
        <v>0.236059645968066</v>
      </c>
      <c r="AX874" s="17">
        <v>0.39041022885093002</v>
      </c>
      <c r="AY874" s="17"/>
      <c r="AZ874" s="17">
        <v>0.36622059713331501</v>
      </c>
      <c r="BA874" s="17">
        <v>0.37158623964753101</v>
      </c>
      <c r="BB874" s="17"/>
      <c r="BC874" s="17">
        <v>0.45414979348916601</v>
      </c>
      <c r="BD874" s="17">
        <v>0.27570856292526702</v>
      </c>
      <c r="BE874" s="17"/>
      <c r="BF874" s="17">
        <v>0.263895490666747</v>
      </c>
      <c r="BG874" s="17">
        <v>0.42385090354555899</v>
      </c>
      <c r="BH874" s="17"/>
      <c r="BI874" s="17">
        <v>0.70670418716958305</v>
      </c>
      <c r="BJ874" s="17">
        <v>0.41175163496536199</v>
      </c>
      <c r="BK874" s="17">
        <v>0.22893126361703001</v>
      </c>
      <c r="BL874" s="17">
        <v>4.6951463727722201E-2</v>
      </c>
    </row>
    <row r="875" spans="2:64" x14ac:dyDescent="0.25">
      <c r="B875" t="s">
        <v>390</v>
      </c>
      <c r="C875" s="17">
        <v>0.52871209222406901</v>
      </c>
      <c r="D875" s="17">
        <v>0.57413730979730204</v>
      </c>
      <c r="E875" s="17">
        <v>0.367376717122187</v>
      </c>
      <c r="F875" s="17">
        <v>0.47453253011333901</v>
      </c>
      <c r="G875" s="17">
        <v>0.461384653483281</v>
      </c>
      <c r="H875" s="17">
        <v>0.53122130918200705</v>
      </c>
      <c r="I875" s="17">
        <v>0.58685962723038199</v>
      </c>
      <c r="J875" s="17">
        <v>0.59002888992613001</v>
      </c>
      <c r="K875" s="17">
        <v>0.52178474146389797</v>
      </c>
      <c r="L875" s="17">
        <v>0.41007666852224001</v>
      </c>
      <c r="M875" s="17">
        <v>0.49645310270756099</v>
      </c>
      <c r="N875" s="17">
        <v>0.59990276152276001</v>
      </c>
      <c r="O875" s="17">
        <v>0.49962369387932798</v>
      </c>
      <c r="P875" s="17">
        <v>0.35196951786603697</v>
      </c>
      <c r="Q875" s="17"/>
      <c r="R875" s="17">
        <v>0.42110686122922703</v>
      </c>
      <c r="S875" s="17">
        <v>0.48701695035797998</v>
      </c>
      <c r="T875" s="17">
        <v>0.54468294447452703</v>
      </c>
      <c r="U875" s="17">
        <v>0.59458385342796805</v>
      </c>
      <c r="V875" s="17"/>
      <c r="W875" s="17">
        <v>0.44315268125583401</v>
      </c>
      <c r="X875" s="17">
        <v>0.44965231804742301</v>
      </c>
      <c r="Y875" s="17">
        <v>0.48246915816416402</v>
      </c>
      <c r="Z875" s="17">
        <v>0.58466698667356298</v>
      </c>
      <c r="AA875" s="17">
        <v>0.49540014907248198</v>
      </c>
      <c r="AB875" s="17">
        <v>0.41360617528412502</v>
      </c>
      <c r="AC875" s="17">
        <v>0.68497966762461204</v>
      </c>
      <c r="AD875" s="17">
        <v>0.58056898602428897</v>
      </c>
      <c r="AE875" s="17">
        <v>0.70179247078906104</v>
      </c>
      <c r="AF875" s="17">
        <v>0.65630849751544196</v>
      </c>
      <c r="AG875" s="17"/>
      <c r="AH875" s="17">
        <v>0.50227855699125001</v>
      </c>
      <c r="AI875" s="17">
        <v>0.56884987306034196</v>
      </c>
      <c r="AJ875" s="17">
        <v>0.580939655383795</v>
      </c>
      <c r="AK875" s="17">
        <v>0.46949925260993602</v>
      </c>
      <c r="AL875" s="17">
        <v>0.55086634627042597</v>
      </c>
      <c r="AM875" s="17">
        <v>0.66524504102422499</v>
      </c>
      <c r="AN875" s="17">
        <v>0.62263446616445794</v>
      </c>
      <c r="AO875" s="17"/>
      <c r="AP875" s="17">
        <v>0.64467607962710505</v>
      </c>
      <c r="AQ875" s="17">
        <v>0.34056868740838198</v>
      </c>
      <c r="AR875" s="17"/>
      <c r="AS875" s="17">
        <v>0.63818806164259301</v>
      </c>
      <c r="AT875" s="17">
        <v>0.75203220892206402</v>
      </c>
      <c r="AU875" s="17">
        <v>0.61811640186882699</v>
      </c>
      <c r="AV875" s="17"/>
      <c r="AW875" s="17">
        <v>0.74502010866719104</v>
      </c>
      <c r="AX875" s="17">
        <v>0.49536238247643299</v>
      </c>
      <c r="AY875" s="17"/>
      <c r="AZ875" s="17">
        <v>0.496415794832754</v>
      </c>
      <c r="BA875" s="17">
        <v>0.54494001036805495</v>
      </c>
      <c r="BB875" s="17"/>
      <c r="BC875" s="17">
        <v>0.46964941207740701</v>
      </c>
      <c r="BD875" s="17">
        <v>0.59458385342796805</v>
      </c>
      <c r="BE875" s="17"/>
      <c r="BF875" s="17">
        <v>0.648776291544783</v>
      </c>
      <c r="BG875" s="17">
        <v>0.46742042966717201</v>
      </c>
      <c r="BH875" s="17"/>
      <c r="BI875" s="17">
        <v>0.13358572037737601</v>
      </c>
      <c r="BJ875" s="17">
        <v>0.43621181003624598</v>
      </c>
      <c r="BK875" s="17">
        <v>0.71703083744630403</v>
      </c>
      <c r="BL875" s="17">
        <v>0.94378134574557204</v>
      </c>
    </row>
    <row r="876" spans="2:64" x14ac:dyDescent="0.25">
      <c r="B876" t="s">
        <v>109</v>
      </c>
      <c r="C876" s="17">
        <v>0.101496096055777</v>
      </c>
      <c r="D876" s="17">
        <v>8.9713989091858196E-2</v>
      </c>
      <c r="E876" s="17">
        <v>0.155061048600274</v>
      </c>
      <c r="F876" s="17">
        <v>9.6739712015882204E-2</v>
      </c>
      <c r="G876" s="17">
        <v>0.18587618069490799</v>
      </c>
      <c r="H876" s="17">
        <v>0.12036226930718601</v>
      </c>
      <c r="I876" s="17">
        <v>9.0072166050028504E-2</v>
      </c>
      <c r="J876" s="17">
        <v>0.109869234074079</v>
      </c>
      <c r="K876" s="17">
        <v>6.76517989268626E-2</v>
      </c>
      <c r="L876" s="17">
        <v>6.7553292259754705E-2</v>
      </c>
      <c r="M876" s="17">
        <v>5.6318980601168897E-2</v>
      </c>
      <c r="N876" s="17">
        <v>0.12072012985137499</v>
      </c>
      <c r="O876" s="17">
        <v>0.124305907556055</v>
      </c>
      <c r="P876" s="17">
        <v>0.35196951786603697</v>
      </c>
      <c r="Q876" s="17"/>
      <c r="R876" s="17">
        <v>4.0842664776675301E-2</v>
      </c>
      <c r="S876" s="17">
        <v>0.152697168933947</v>
      </c>
      <c r="T876" s="17">
        <v>5.5124060576016903E-2</v>
      </c>
      <c r="U876" s="17">
        <v>0.12970758364676499</v>
      </c>
      <c r="V876" s="17"/>
      <c r="W876" s="17">
        <v>4.2117688388959899E-2</v>
      </c>
      <c r="X876" s="17">
        <v>3.62123655786235E-2</v>
      </c>
      <c r="Y876" s="17">
        <v>5.9871497015163498E-2</v>
      </c>
      <c r="Z876" s="17">
        <v>8.4590682664485203E-2</v>
      </c>
      <c r="AA876" s="17">
        <v>0.163192449068391</v>
      </c>
      <c r="AB876" s="17">
        <v>0.104396671439071</v>
      </c>
      <c r="AC876" s="17">
        <v>7.8683839209664694E-2</v>
      </c>
      <c r="AD876" s="17">
        <v>0.101813525067601</v>
      </c>
      <c r="AE876" s="17">
        <v>4.6968761751209898E-2</v>
      </c>
      <c r="AF876" s="17">
        <v>8.5832376941855998E-2</v>
      </c>
      <c r="AG876" s="17"/>
      <c r="AH876" s="17">
        <v>5.0365535344285499E-2</v>
      </c>
      <c r="AI876" s="17">
        <v>4.5889638573142703E-2</v>
      </c>
      <c r="AJ876" s="17">
        <v>4.77644139972105E-2</v>
      </c>
      <c r="AK876" s="17">
        <v>0.121673586999196</v>
      </c>
      <c r="AL876" s="17">
        <v>0.106326364932703</v>
      </c>
      <c r="AM876" s="17">
        <v>5.0300011332190503E-2</v>
      </c>
      <c r="AN876" s="17">
        <v>8.3320885637852796E-2</v>
      </c>
      <c r="AO876" s="17"/>
      <c r="AP876" s="17">
        <v>8.2821936891570594E-2</v>
      </c>
      <c r="AQ876" s="17">
        <v>0.13179360449702099</v>
      </c>
      <c r="AR876" s="17"/>
      <c r="AS876" s="17">
        <v>9.1054179366259605E-2</v>
      </c>
      <c r="AT876" s="17">
        <v>3.2151325919670903E-2</v>
      </c>
      <c r="AU876" s="17">
        <v>8.0499041098612903E-2</v>
      </c>
      <c r="AV876" s="17"/>
      <c r="AW876" s="17">
        <v>1.8920245364743099E-2</v>
      </c>
      <c r="AX876" s="17">
        <v>0.114227388672638</v>
      </c>
      <c r="AY876" s="17"/>
      <c r="AZ876" s="17">
        <v>0.137363608033931</v>
      </c>
      <c r="BA876" s="17">
        <v>8.3473749984413995E-2</v>
      </c>
      <c r="BB876" s="17"/>
      <c r="BC876" s="17">
        <v>7.6200794433426894E-2</v>
      </c>
      <c r="BD876" s="17">
        <v>0.12970758364676499</v>
      </c>
      <c r="BE876" s="17"/>
      <c r="BF876" s="17">
        <v>8.7328217788469303E-2</v>
      </c>
      <c r="BG876" s="17">
        <v>0.108728666787269</v>
      </c>
      <c r="BH876" s="17"/>
      <c r="BI876" s="17">
        <v>0.15971009245304099</v>
      </c>
      <c r="BJ876" s="17">
        <v>0.152036554998391</v>
      </c>
      <c r="BK876" s="17">
        <v>5.4037898936666003E-2</v>
      </c>
      <c r="BL876" s="17">
        <v>9.2671905267060293E-3</v>
      </c>
    </row>
    <row r="877" spans="2:64" x14ac:dyDescent="0.25">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c r="AX877" s="17"/>
      <c r="AY877" s="17"/>
      <c r="AZ877" s="17"/>
      <c r="BA877" s="17"/>
      <c r="BB877" s="17"/>
      <c r="BC877" s="17"/>
      <c r="BD877" s="17"/>
      <c r="BE877" s="17"/>
      <c r="BF877" s="17"/>
      <c r="BG877" s="17"/>
      <c r="BH877" s="17"/>
      <c r="BI877" s="17"/>
      <c r="BJ877" s="17"/>
      <c r="BK877" s="17"/>
      <c r="BL877" s="17"/>
    </row>
    <row r="878" spans="2:64" x14ac:dyDescent="0.25">
      <c r="B878" s="6" t="s">
        <v>401</v>
      </c>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c r="BA878" s="17"/>
      <c r="BB878" s="17"/>
      <c r="BC878" s="17"/>
      <c r="BD878" s="17"/>
      <c r="BE878" s="17"/>
      <c r="BF878" s="17"/>
      <c r="BG878" s="17"/>
      <c r="BH878" s="17"/>
      <c r="BI878" s="17"/>
      <c r="BJ878" s="17"/>
      <c r="BK878" s="17"/>
      <c r="BL878" s="17"/>
    </row>
    <row r="879" spans="2:64" x14ac:dyDescent="0.25">
      <c r="B879" s="24" t="s">
        <v>82</v>
      </c>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c r="AV879" s="17"/>
      <c r="AW879" s="17"/>
      <c r="AX879" s="17"/>
      <c r="AY879" s="17"/>
      <c r="AZ879" s="17"/>
      <c r="BA879" s="17"/>
      <c r="BB879" s="17"/>
      <c r="BC879" s="17"/>
      <c r="BD879" s="17"/>
      <c r="BE879" s="17"/>
      <c r="BF879" s="17"/>
      <c r="BG879" s="17"/>
      <c r="BH879" s="17"/>
      <c r="BI879" s="17"/>
      <c r="BJ879" s="17"/>
      <c r="BK879" s="17"/>
      <c r="BL879" s="17"/>
    </row>
    <row r="880" spans="2:64" x14ac:dyDescent="0.25">
      <c r="B880" t="s">
        <v>389</v>
      </c>
      <c r="C880" s="17">
        <v>0.40309258600039499</v>
      </c>
      <c r="D880" s="17">
        <v>0.33273721994289202</v>
      </c>
      <c r="E880" s="17">
        <v>0.43727758683977103</v>
      </c>
      <c r="F880" s="17">
        <v>0.37025820568503698</v>
      </c>
      <c r="G880" s="17">
        <v>0.43229460622300803</v>
      </c>
      <c r="H880" s="17">
        <v>0.34015439458769198</v>
      </c>
      <c r="I880" s="17">
        <v>0.392500351508134</v>
      </c>
      <c r="J880" s="17">
        <v>0.50102047093010105</v>
      </c>
      <c r="K880" s="17">
        <v>0.53398178233821103</v>
      </c>
      <c r="L880" s="17">
        <v>0.47001766204946199</v>
      </c>
      <c r="M880" s="17">
        <v>0.49505634908063101</v>
      </c>
      <c r="N880" s="17">
        <v>0.32486953643486299</v>
      </c>
      <c r="O880" s="17">
        <v>0.45676649129890801</v>
      </c>
      <c r="P880" s="17">
        <v>0.35196951786603697</v>
      </c>
      <c r="Q880" s="17"/>
      <c r="R880" s="17">
        <v>0.70268336090361205</v>
      </c>
      <c r="S880" s="17">
        <v>0.46709957537675201</v>
      </c>
      <c r="T880" s="17">
        <v>0.426476263252829</v>
      </c>
      <c r="U880" s="17">
        <v>0.21806439136420999</v>
      </c>
      <c r="V880" s="17"/>
      <c r="W880" s="17">
        <v>0.67773961507882696</v>
      </c>
      <c r="X880" s="17">
        <v>0.58957359234874396</v>
      </c>
      <c r="Y880" s="17">
        <v>0.67151885840515302</v>
      </c>
      <c r="Z880" s="17">
        <v>0.44111093205594398</v>
      </c>
      <c r="AA880" s="17">
        <v>0.368769445271665</v>
      </c>
      <c r="AB880" s="17">
        <v>0.41993781295212701</v>
      </c>
      <c r="AC880" s="17">
        <v>0.339282020167884</v>
      </c>
      <c r="AD880" s="17">
        <v>0.35840035020926703</v>
      </c>
      <c r="AE880" s="17">
        <v>0.32282180912085601</v>
      </c>
      <c r="AF880" s="17">
        <v>0.143975995495183</v>
      </c>
      <c r="AG880" s="17"/>
      <c r="AH880" s="17">
        <v>0.55133468781123895</v>
      </c>
      <c r="AI880" s="17">
        <v>0.36794783745472598</v>
      </c>
      <c r="AJ880" s="17">
        <v>0.40190243024607802</v>
      </c>
      <c r="AK880" s="17">
        <v>0.49078092760608</v>
      </c>
      <c r="AL880" s="17">
        <v>0.34021042693180298</v>
      </c>
      <c r="AM880" s="17">
        <v>0.31407937728258301</v>
      </c>
      <c r="AN880" s="17">
        <v>0.32680960226400801</v>
      </c>
      <c r="AO880" s="17"/>
      <c r="AP880" s="17">
        <v>0.29132732336995698</v>
      </c>
      <c r="AQ880" s="17">
        <v>0.58442385549466602</v>
      </c>
      <c r="AR880" s="17"/>
      <c r="AS880" s="17">
        <v>0.27183134674781001</v>
      </c>
      <c r="AT880" s="17">
        <v>0.230077169540259</v>
      </c>
      <c r="AU880" s="17">
        <v>0.34541347743638201</v>
      </c>
      <c r="AV880" s="17"/>
      <c r="AW880" s="17">
        <v>0.19006422966946401</v>
      </c>
      <c r="AX880" s="17">
        <v>0.43593664776229701</v>
      </c>
      <c r="AY880" s="17"/>
      <c r="AZ880" s="17">
        <v>0.435769872422544</v>
      </c>
      <c r="BA880" s="17">
        <v>0.38667323232647</v>
      </c>
      <c r="BB880" s="17"/>
      <c r="BC880" s="17">
        <v>0.56899464901164398</v>
      </c>
      <c r="BD880" s="17">
        <v>0.21806439136420999</v>
      </c>
      <c r="BE880" s="17"/>
      <c r="BF880" s="17">
        <v>0.27277810217889997</v>
      </c>
      <c r="BG880" s="17">
        <v>0.46961692392837201</v>
      </c>
      <c r="BH880" s="17"/>
      <c r="BI880" s="17">
        <v>0.74891101334750698</v>
      </c>
      <c r="BJ880" s="17">
        <v>0.51745282674943305</v>
      </c>
      <c r="BK880" s="17">
        <v>0.205163139997983</v>
      </c>
      <c r="BL880" s="17">
        <v>4.4761424253425899E-2</v>
      </c>
    </row>
    <row r="881" spans="2:64" x14ac:dyDescent="0.25">
      <c r="B881" t="s">
        <v>390</v>
      </c>
      <c r="C881" s="17">
        <v>0.44292499954944797</v>
      </c>
      <c r="D881" s="17">
        <v>0.53867409023364099</v>
      </c>
      <c r="E881" s="17">
        <v>0.37212311302194201</v>
      </c>
      <c r="F881" s="17">
        <v>0.42806195078305798</v>
      </c>
      <c r="G881" s="17">
        <v>0.40694300536360301</v>
      </c>
      <c r="H881" s="17">
        <v>0.51736576482712204</v>
      </c>
      <c r="I881" s="17">
        <v>0.47901257754743398</v>
      </c>
      <c r="J881" s="17">
        <v>0.33488915518941098</v>
      </c>
      <c r="K881" s="17">
        <v>0.379588729815102</v>
      </c>
      <c r="L881" s="17">
        <v>0.37992583228066001</v>
      </c>
      <c r="M881" s="17">
        <v>0.35470335692586002</v>
      </c>
      <c r="N881" s="17">
        <v>0.489208379333536</v>
      </c>
      <c r="O881" s="17">
        <v>0.36046096139738099</v>
      </c>
      <c r="P881" s="17">
        <v>0</v>
      </c>
      <c r="Q881" s="17"/>
      <c r="R881" s="17">
        <v>0.222891736367788</v>
      </c>
      <c r="S881" s="17">
        <v>0.32459852081929003</v>
      </c>
      <c r="T881" s="17">
        <v>0.43040745185582102</v>
      </c>
      <c r="U881" s="17">
        <v>0.60026812204158198</v>
      </c>
      <c r="V881" s="17"/>
      <c r="W881" s="17">
        <v>0.25115873273783701</v>
      </c>
      <c r="X881" s="17">
        <v>0.35562173207269798</v>
      </c>
      <c r="Y881" s="17">
        <v>0.19699721873264001</v>
      </c>
      <c r="Z881" s="17">
        <v>0.41670892241683999</v>
      </c>
      <c r="AA881" s="17">
        <v>0.33982750821758501</v>
      </c>
      <c r="AB881" s="17">
        <v>0.46021829411203202</v>
      </c>
      <c r="AC881" s="17">
        <v>0.51816060879759296</v>
      </c>
      <c r="AD881" s="17">
        <v>0.50408210048818902</v>
      </c>
      <c r="AE881" s="17">
        <v>0.59765158981994504</v>
      </c>
      <c r="AF881" s="17">
        <v>0.70955027617934097</v>
      </c>
      <c r="AG881" s="17"/>
      <c r="AH881" s="17">
        <v>0.303022399503594</v>
      </c>
      <c r="AI881" s="17">
        <v>0.53390682664515698</v>
      </c>
      <c r="AJ881" s="17">
        <v>0.50329246858794496</v>
      </c>
      <c r="AK881" s="17">
        <v>0.34494905993638297</v>
      </c>
      <c r="AL881" s="17">
        <v>0.53548356096150596</v>
      </c>
      <c r="AM881" s="17">
        <v>0.55005842761694801</v>
      </c>
      <c r="AN881" s="17">
        <v>0.51929943037516801</v>
      </c>
      <c r="AO881" s="17"/>
      <c r="AP881" s="17">
        <v>0.592177364179304</v>
      </c>
      <c r="AQ881" s="17">
        <v>0.20077354643790499</v>
      </c>
      <c r="AR881" s="17"/>
      <c r="AS881" s="17">
        <v>0.60709941213829899</v>
      </c>
      <c r="AT881" s="17">
        <v>0.74026903186334203</v>
      </c>
      <c r="AU881" s="17">
        <v>0.54316054002879399</v>
      </c>
      <c r="AV881" s="17"/>
      <c r="AW881" s="17">
        <v>0.76952924385075305</v>
      </c>
      <c r="AX881" s="17">
        <v>0.39257015404302298</v>
      </c>
      <c r="AY881" s="17"/>
      <c r="AZ881" s="17">
        <v>0.41030139358400802</v>
      </c>
      <c r="BA881" s="17">
        <v>0.45931738040828801</v>
      </c>
      <c r="BB881" s="17"/>
      <c r="BC881" s="17">
        <v>0.30184623761587698</v>
      </c>
      <c r="BD881" s="17">
        <v>0.60026812204158198</v>
      </c>
      <c r="BE881" s="17"/>
      <c r="BF881" s="17">
        <v>0.62315238167670595</v>
      </c>
      <c r="BG881" s="17">
        <v>0.35092058898115103</v>
      </c>
      <c r="BH881" s="17"/>
      <c r="BI881" s="17">
        <v>3.8220174408767002E-2</v>
      </c>
      <c r="BJ881" s="17">
        <v>0.237383677960043</v>
      </c>
      <c r="BK881" s="17">
        <v>0.69955243760215802</v>
      </c>
      <c r="BL881" s="17">
        <v>0.955238575746574</v>
      </c>
    </row>
    <row r="882" spans="2:64" x14ac:dyDescent="0.25">
      <c r="B882" t="s">
        <v>109</v>
      </c>
      <c r="C882" s="17">
        <v>0.15398241445015801</v>
      </c>
      <c r="D882" s="17">
        <v>0.128588689823467</v>
      </c>
      <c r="E882" s="17">
        <v>0.19059930013828799</v>
      </c>
      <c r="F882" s="17">
        <v>0.20167984353190499</v>
      </c>
      <c r="G882" s="17">
        <v>0.160762388413389</v>
      </c>
      <c r="H882" s="17">
        <v>0.14247984058518601</v>
      </c>
      <c r="I882" s="17">
        <v>0.12848707094443201</v>
      </c>
      <c r="J882" s="17">
        <v>0.164090373880488</v>
      </c>
      <c r="K882" s="17">
        <v>8.64294878466869E-2</v>
      </c>
      <c r="L882" s="17">
        <v>0.15005650566987799</v>
      </c>
      <c r="M882" s="17">
        <v>0.150240293993508</v>
      </c>
      <c r="N882" s="17">
        <v>0.185922084231601</v>
      </c>
      <c r="O882" s="17">
        <v>0.18277254730371001</v>
      </c>
      <c r="P882" s="17">
        <v>0.64803048213396297</v>
      </c>
      <c r="Q882" s="17"/>
      <c r="R882" s="17">
        <v>7.4424902728600098E-2</v>
      </c>
      <c r="S882" s="17">
        <v>0.20830190380395799</v>
      </c>
      <c r="T882" s="17">
        <v>0.143116284891349</v>
      </c>
      <c r="U882" s="17">
        <v>0.181667486594209</v>
      </c>
      <c r="V882" s="17"/>
      <c r="W882" s="17">
        <v>7.1101652183335501E-2</v>
      </c>
      <c r="X882" s="17">
        <v>5.48046755785584E-2</v>
      </c>
      <c r="Y882" s="17">
        <v>0.131483922862207</v>
      </c>
      <c r="Z882" s="17">
        <v>0.142180145527216</v>
      </c>
      <c r="AA882" s="17">
        <v>0.29140304651075</v>
      </c>
      <c r="AB882" s="17">
        <v>0.11984389293584199</v>
      </c>
      <c r="AC882" s="17">
        <v>0.14255737103452201</v>
      </c>
      <c r="AD882" s="17">
        <v>0.13751754930254401</v>
      </c>
      <c r="AE882" s="17">
        <v>7.9526601059199301E-2</v>
      </c>
      <c r="AF882" s="17">
        <v>0.146473728325476</v>
      </c>
      <c r="AG882" s="17"/>
      <c r="AH882" s="17">
        <v>0.14564291268516799</v>
      </c>
      <c r="AI882" s="17">
        <v>9.8145335900117106E-2</v>
      </c>
      <c r="AJ882" s="17">
        <v>9.4805101165977207E-2</v>
      </c>
      <c r="AK882" s="17">
        <v>0.164270012457537</v>
      </c>
      <c r="AL882" s="17">
        <v>0.124306012106691</v>
      </c>
      <c r="AM882" s="17">
        <v>0.13586219510046901</v>
      </c>
      <c r="AN882" s="17">
        <v>0.153890967360824</v>
      </c>
      <c r="AO882" s="17"/>
      <c r="AP882" s="17">
        <v>0.11649531245073901</v>
      </c>
      <c r="AQ882" s="17">
        <v>0.21480259806742899</v>
      </c>
      <c r="AR882" s="17"/>
      <c r="AS882" s="17">
        <v>0.12106924111389</v>
      </c>
      <c r="AT882" s="17">
        <v>2.9653798596398301E-2</v>
      </c>
      <c r="AU882" s="17">
        <v>0.111425982534824</v>
      </c>
      <c r="AV882" s="17"/>
      <c r="AW882" s="17">
        <v>4.04065264797836E-2</v>
      </c>
      <c r="AX882" s="17">
        <v>0.17149319819468001</v>
      </c>
      <c r="AY882" s="17"/>
      <c r="AZ882" s="17">
        <v>0.153928733993448</v>
      </c>
      <c r="BA882" s="17">
        <v>0.15400938726524099</v>
      </c>
      <c r="BB882" s="17"/>
      <c r="BC882" s="17">
        <v>0.12915911337247901</v>
      </c>
      <c r="BD882" s="17">
        <v>0.181667486594209</v>
      </c>
      <c r="BE882" s="17"/>
      <c r="BF882" s="17">
        <v>0.104069516144394</v>
      </c>
      <c r="BG882" s="17">
        <v>0.17946248709047699</v>
      </c>
      <c r="BH882" s="17"/>
      <c r="BI882" s="17">
        <v>0.212868812243726</v>
      </c>
      <c r="BJ882" s="17">
        <v>0.245163495290524</v>
      </c>
      <c r="BK882" s="17">
        <v>9.5284422399859098E-2</v>
      </c>
      <c r="BL882" s="17">
        <v>0</v>
      </c>
    </row>
    <row r="883" spans="2:64" x14ac:dyDescent="0.25">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c r="AV883" s="17"/>
      <c r="AW883" s="17"/>
      <c r="AX883" s="17"/>
      <c r="AY883" s="17"/>
      <c r="AZ883" s="17"/>
      <c r="BA883" s="17"/>
      <c r="BB883" s="17"/>
      <c r="BC883" s="17"/>
      <c r="BD883" s="17"/>
      <c r="BE883" s="17"/>
      <c r="BF883" s="17"/>
      <c r="BG883" s="17"/>
      <c r="BH883" s="17"/>
      <c r="BI883" s="17"/>
      <c r="BJ883" s="17"/>
      <c r="BK883" s="17"/>
      <c r="BL883" s="17"/>
    </row>
    <row r="884" spans="2:64" x14ac:dyDescent="0.25">
      <c r="B884" s="6" t="s">
        <v>406</v>
      </c>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c r="AQ884" s="17"/>
      <c r="AR884" s="17"/>
      <c r="AS884" s="17"/>
      <c r="AT884" s="17"/>
      <c r="AU884" s="17"/>
      <c r="AV884" s="17"/>
      <c r="AW884" s="17"/>
      <c r="AX884" s="17"/>
      <c r="AY884" s="17"/>
      <c r="AZ884" s="17"/>
      <c r="BA884" s="17"/>
      <c r="BB884" s="17"/>
      <c r="BC884" s="17"/>
      <c r="BD884" s="17"/>
      <c r="BE884" s="17"/>
      <c r="BF884" s="17"/>
      <c r="BG884" s="17"/>
      <c r="BH884" s="17"/>
      <c r="BI884" s="17"/>
      <c r="BJ884" s="17"/>
      <c r="BK884" s="17"/>
      <c r="BL884" s="17"/>
    </row>
    <row r="885" spans="2:64" x14ac:dyDescent="0.25">
      <c r="B885" s="24" t="s">
        <v>718</v>
      </c>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c r="AN885" s="17"/>
      <c r="AO885" s="17"/>
      <c r="AP885" s="17"/>
      <c r="AQ885" s="17"/>
      <c r="AR885" s="17"/>
      <c r="AS885" s="17"/>
      <c r="AT885" s="17"/>
      <c r="AU885" s="17"/>
      <c r="AV885" s="17"/>
      <c r="AW885" s="17"/>
      <c r="AX885" s="17"/>
      <c r="AY885" s="17"/>
      <c r="AZ885" s="17"/>
      <c r="BA885" s="17"/>
      <c r="BB885" s="17"/>
      <c r="BC885" s="17"/>
      <c r="BD885" s="17"/>
      <c r="BE885" s="17"/>
      <c r="BF885" s="17"/>
      <c r="BG885" s="17"/>
      <c r="BH885" s="17"/>
      <c r="BI885" s="17"/>
      <c r="BJ885" s="17"/>
      <c r="BK885" s="17"/>
      <c r="BL885" s="17"/>
    </row>
    <row r="886" spans="2:64" x14ac:dyDescent="0.25">
      <c r="B886" t="s">
        <v>402</v>
      </c>
      <c r="C886" s="17">
        <v>0.54569741366093205</v>
      </c>
      <c r="D886" s="17">
        <v>0.58497788533358097</v>
      </c>
      <c r="E886" s="17">
        <v>0.54785287902440905</v>
      </c>
      <c r="F886" s="17">
        <v>0.38383011870671702</v>
      </c>
      <c r="G886" s="17">
        <v>0.50667279970210699</v>
      </c>
      <c r="H886" s="17">
        <v>0.62083603060573</v>
      </c>
      <c r="I886" s="17">
        <v>0.57313120224898595</v>
      </c>
      <c r="J886" s="17">
        <v>0.52675462379361904</v>
      </c>
      <c r="K886" s="17">
        <v>0.40730157223092001</v>
      </c>
      <c r="L886" s="17">
        <v>0.63262634338060997</v>
      </c>
      <c r="M886" s="17">
        <v>0.53685536411954204</v>
      </c>
      <c r="N886" s="17">
        <v>0.58425953542949205</v>
      </c>
      <c r="O886" s="17">
        <v>0.42164552768930602</v>
      </c>
      <c r="P886" s="17">
        <v>0</v>
      </c>
      <c r="Q886" s="17"/>
      <c r="R886" s="17">
        <v>0.56052403419969998</v>
      </c>
      <c r="S886" s="17">
        <v>0.51077264937486999</v>
      </c>
      <c r="T886" s="17">
        <v>0.45820251975163201</v>
      </c>
      <c r="U886" s="17">
        <v>0.57051287566157804</v>
      </c>
      <c r="V886" s="17"/>
      <c r="W886" s="17">
        <v>0.55409876796641</v>
      </c>
      <c r="X886" s="17">
        <v>0.58116614169804004</v>
      </c>
      <c r="Y886" s="17">
        <v>0.318225846382721</v>
      </c>
      <c r="Z886" s="17">
        <v>0.505514517356765</v>
      </c>
      <c r="AA886" s="17">
        <v>0.60024465020734596</v>
      </c>
      <c r="AB886" s="17">
        <v>0.50562099517145398</v>
      </c>
      <c r="AC886" s="17">
        <v>0.51153651373929698</v>
      </c>
      <c r="AD886" s="17">
        <v>0.42151564450108803</v>
      </c>
      <c r="AE886" s="17">
        <v>0.61945156882118702</v>
      </c>
      <c r="AF886" s="17">
        <v>0.62820116506374601</v>
      </c>
      <c r="AG886" s="17"/>
      <c r="AH886" s="17">
        <v>0.55057251371977201</v>
      </c>
      <c r="AI886" s="17">
        <v>0.57442030490254303</v>
      </c>
      <c r="AJ886" s="17">
        <v>0.56758017953220397</v>
      </c>
      <c r="AK886" s="17">
        <v>0.45272155807498898</v>
      </c>
      <c r="AL886" s="17">
        <v>0.55336364651365699</v>
      </c>
      <c r="AM886" s="17">
        <v>0.60932771729137003</v>
      </c>
      <c r="AN886" s="17">
        <v>0.62254265621475402</v>
      </c>
      <c r="AO886" s="17"/>
      <c r="AP886" s="17">
        <v>0.59467796797842398</v>
      </c>
      <c r="AQ886" s="17">
        <v>0.438133460762612</v>
      </c>
      <c r="AR886" s="17"/>
      <c r="AS886" s="17">
        <v>0.53722439581633796</v>
      </c>
      <c r="AT886" s="17">
        <v>0.70685736764363105</v>
      </c>
      <c r="AU886" s="17">
        <v>0.58176670572948896</v>
      </c>
      <c r="AV886" s="17"/>
      <c r="AW886" s="17">
        <v>0.60490287959069</v>
      </c>
      <c r="AX886" s="17">
        <v>0.53494338530827501</v>
      </c>
      <c r="AY886" s="17"/>
      <c r="AZ886" s="17">
        <v>0.54954402658552903</v>
      </c>
      <c r="BA886" s="17">
        <v>0.544065634841991</v>
      </c>
      <c r="BB886" s="17"/>
      <c r="BC886" s="17">
        <v>0.51619770178142199</v>
      </c>
      <c r="BD886" s="17">
        <v>0.57051287566157804</v>
      </c>
      <c r="BE886" s="17"/>
      <c r="BF886" s="17">
        <v>0.59223846387920798</v>
      </c>
      <c r="BG886" s="17">
        <v>0.51695217411413397</v>
      </c>
      <c r="BH886" s="17"/>
      <c r="BI886" s="17">
        <v>0.33754135037497501</v>
      </c>
      <c r="BJ886" s="17">
        <v>0.45534734779616398</v>
      </c>
      <c r="BK886" s="17">
        <v>0.62195121110833895</v>
      </c>
      <c r="BL886" s="17">
        <v>0.68536429889983097</v>
      </c>
    </row>
    <row r="887" spans="2:64" x14ac:dyDescent="0.25">
      <c r="B887" t="s">
        <v>403</v>
      </c>
      <c r="C887" s="17">
        <v>0.426705501470101</v>
      </c>
      <c r="D887" s="17">
        <v>0.444634681990763</v>
      </c>
      <c r="E887" s="17">
        <v>0.18197390119599899</v>
      </c>
      <c r="F887" s="17">
        <v>0.50684733478374799</v>
      </c>
      <c r="G887" s="17">
        <v>0.32543510701270001</v>
      </c>
      <c r="H887" s="17">
        <v>0.41184962153334398</v>
      </c>
      <c r="I887" s="17">
        <v>0.480801049414597</v>
      </c>
      <c r="J887" s="17">
        <v>0.42373747894415797</v>
      </c>
      <c r="K887" s="17">
        <v>0.44366955482163101</v>
      </c>
      <c r="L887" s="17">
        <v>0.43480578723864599</v>
      </c>
      <c r="M887" s="17">
        <v>0.49553717672188002</v>
      </c>
      <c r="N887" s="17">
        <v>0.366228816603825</v>
      </c>
      <c r="O887" s="17">
        <v>0.42487310779153797</v>
      </c>
      <c r="P887" s="17">
        <v>1</v>
      </c>
      <c r="Q887" s="17"/>
      <c r="R887" s="17">
        <v>0.30136953937000499</v>
      </c>
      <c r="S887" s="17">
        <v>0.36585529788325</v>
      </c>
      <c r="T887" s="17">
        <v>0.41789348811988902</v>
      </c>
      <c r="U887" s="17">
        <v>0.48754325733398601</v>
      </c>
      <c r="V887" s="17"/>
      <c r="W887" s="17">
        <v>0.28329496271279098</v>
      </c>
      <c r="X887" s="17">
        <v>0.31953935371231301</v>
      </c>
      <c r="Y887" s="17">
        <v>0.19347868546956601</v>
      </c>
      <c r="Z887" s="17">
        <v>0.42189797359395897</v>
      </c>
      <c r="AA887" s="17">
        <v>0.40521394872768601</v>
      </c>
      <c r="AB887" s="17">
        <v>0.40699883674841802</v>
      </c>
      <c r="AC887" s="17">
        <v>0.43828106909326497</v>
      </c>
      <c r="AD887" s="17">
        <v>0.46739748136687098</v>
      </c>
      <c r="AE887" s="17">
        <v>0.42702412604312601</v>
      </c>
      <c r="AF887" s="17">
        <v>0.53994578145056005</v>
      </c>
      <c r="AG887" s="17"/>
      <c r="AH887" s="17">
        <v>0.35539167534541199</v>
      </c>
      <c r="AI887" s="17">
        <v>0.41358328960107699</v>
      </c>
      <c r="AJ887" s="17">
        <v>0.54830970247120103</v>
      </c>
      <c r="AK887" s="17">
        <v>0.37372721588198099</v>
      </c>
      <c r="AL887" s="17">
        <v>0.49212856239825897</v>
      </c>
      <c r="AM887" s="17">
        <v>0.43636227154316398</v>
      </c>
      <c r="AN887" s="17">
        <v>0.39380197875455197</v>
      </c>
      <c r="AO887" s="17"/>
      <c r="AP887" s="17">
        <v>0.49180644839756998</v>
      </c>
      <c r="AQ887" s="17">
        <v>0.283740292388307</v>
      </c>
      <c r="AR887" s="17"/>
      <c r="AS887" s="17">
        <v>0.47556856134571801</v>
      </c>
      <c r="AT887" s="17">
        <v>0.56826884499560004</v>
      </c>
      <c r="AU887" s="17">
        <v>0.47450980065986598</v>
      </c>
      <c r="AV887" s="17"/>
      <c r="AW887" s="17">
        <v>0.52957080071505802</v>
      </c>
      <c r="AX887" s="17">
        <v>0.40802113969348303</v>
      </c>
      <c r="AY887" s="17"/>
      <c r="AZ887" s="17">
        <v>0.426270338342222</v>
      </c>
      <c r="BA887" s="17">
        <v>0.42689010282947198</v>
      </c>
      <c r="BB887" s="17"/>
      <c r="BC887" s="17">
        <v>0.35438380666007302</v>
      </c>
      <c r="BD887" s="17">
        <v>0.48754325733398601</v>
      </c>
      <c r="BE887" s="17"/>
      <c r="BF887" s="17">
        <v>0.50529970151497705</v>
      </c>
      <c r="BG887" s="17">
        <v>0.37816321252983498</v>
      </c>
      <c r="BH887" s="17"/>
      <c r="BI887" s="17">
        <v>0.152554624540233</v>
      </c>
      <c r="BJ887" s="17">
        <v>0.300364355567182</v>
      </c>
      <c r="BK887" s="17">
        <v>0.526409527347378</v>
      </c>
      <c r="BL887" s="17">
        <v>0.62170954511423504</v>
      </c>
    </row>
    <row r="888" spans="2:64" x14ac:dyDescent="0.25">
      <c r="B888" t="s">
        <v>404</v>
      </c>
      <c r="C888" s="17">
        <v>0.418823996700802</v>
      </c>
      <c r="D888" s="17">
        <v>0.413766727392401</v>
      </c>
      <c r="E888" s="17">
        <v>0.23556681354580999</v>
      </c>
      <c r="F888" s="17">
        <v>0.57864668931108398</v>
      </c>
      <c r="G888" s="17">
        <v>0.57496336100380196</v>
      </c>
      <c r="H888" s="17">
        <v>0.444738628383756</v>
      </c>
      <c r="I888" s="17">
        <v>0.50685701383790904</v>
      </c>
      <c r="J888" s="17">
        <v>0.45552772243246797</v>
      </c>
      <c r="K888" s="17">
        <v>0.25327437373718797</v>
      </c>
      <c r="L888" s="17">
        <v>0.34157894355372898</v>
      </c>
      <c r="M888" s="17">
        <v>0.34428008575868202</v>
      </c>
      <c r="N888" s="17">
        <v>0.48275473036389799</v>
      </c>
      <c r="O888" s="17">
        <v>0.39481514672613099</v>
      </c>
      <c r="P888" s="17">
        <v>0</v>
      </c>
      <c r="Q888" s="17"/>
      <c r="R888" s="17">
        <v>0.31856779507664401</v>
      </c>
      <c r="S888" s="17">
        <v>0.40754763502544</v>
      </c>
      <c r="T888" s="17">
        <v>0.36165931685729502</v>
      </c>
      <c r="U888" s="17">
        <v>0.46892475129121902</v>
      </c>
      <c r="V888" s="17"/>
      <c r="W888" s="17">
        <v>0.30566184209154401</v>
      </c>
      <c r="X888" s="17">
        <v>0.325912743202104</v>
      </c>
      <c r="Y888" s="17">
        <v>0.40206334052155301</v>
      </c>
      <c r="Z888" s="17">
        <v>0.38569157786348901</v>
      </c>
      <c r="AA888" s="17">
        <v>0.38738885012973601</v>
      </c>
      <c r="AB888" s="17">
        <v>0.26736066780289902</v>
      </c>
      <c r="AC888" s="17">
        <v>0.52086342225244697</v>
      </c>
      <c r="AD888" s="17">
        <v>0.41048921360318202</v>
      </c>
      <c r="AE888" s="17">
        <v>0.49777713664856899</v>
      </c>
      <c r="AF888" s="17">
        <v>0.54273973647515505</v>
      </c>
      <c r="AG888" s="17"/>
      <c r="AH888" s="17">
        <v>0.36457714664635699</v>
      </c>
      <c r="AI888" s="17">
        <v>0.44250343954761101</v>
      </c>
      <c r="AJ888" s="17">
        <v>0.477886512967304</v>
      </c>
      <c r="AK888" s="17">
        <v>0.28429354915794097</v>
      </c>
      <c r="AL888" s="17">
        <v>0.41848840583965902</v>
      </c>
      <c r="AM888" s="17">
        <v>0.53849970404803904</v>
      </c>
      <c r="AN888" s="17">
        <v>0.50350846511507696</v>
      </c>
      <c r="AO888" s="17"/>
      <c r="AP888" s="17">
        <v>0.49882552626982601</v>
      </c>
      <c r="AQ888" s="17">
        <v>0.243136300261583</v>
      </c>
      <c r="AR888" s="17"/>
      <c r="AS888" s="17">
        <v>0.45938972831311298</v>
      </c>
      <c r="AT888" s="17">
        <v>0.68426544641650999</v>
      </c>
      <c r="AU888" s="17">
        <v>0.44189746665569801</v>
      </c>
      <c r="AV888" s="17"/>
      <c r="AW888" s="17">
        <v>0.60393939640750605</v>
      </c>
      <c r="AX888" s="17">
        <v>0.38519979958154998</v>
      </c>
      <c r="AY888" s="17"/>
      <c r="AZ888" s="17">
        <v>0.40000988554745798</v>
      </c>
      <c r="BA888" s="17">
        <v>0.42680516576538902</v>
      </c>
      <c r="BB888" s="17"/>
      <c r="BC888" s="17">
        <v>0.35926605555407498</v>
      </c>
      <c r="BD888" s="17">
        <v>0.46892475129121902</v>
      </c>
      <c r="BE888" s="17"/>
      <c r="BF888" s="17">
        <v>0.519561464213395</v>
      </c>
      <c r="BG888" s="17">
        <v>0.35660531832103898</v>
      </c>
      <c r="BH888" s="17"/>
      <c r="BI888" s="17">
        <v>8.2988107667969296E-2</v>
      </c>
      <c r="BJ888" s="17">
        <v>0.29884735090493098</v>
      </c>
      <c r="BK888" s="17">
        <v>0.495874520932299</v>
      </c>
      <c r="BL888" s="17">
        <v>0.686045291946627</v>
      </c>
    </row>
    <row r="889" spans="2:64" x14ac:dyDescent="0.25">
      <c r="B889" t="s">
        <v>405</v>
      </c>
      <c r="C889" s="17">
        <v>0.339618365205126</v>
      </c>
      <c r="D889" s="17">
        <v>0.36985050738695502</v>
      </c>
      <c r="E889" s="17">
        <v>0.41754071474180898</v>
      </c>
      <c r="F889" s="17">
        <v>0.42031344134167598</v>
      </c>
      <c r="G889" s="17">
        <v>0.30158595082481299</v>
      </c>
      <c r="H889" s="17">
        <v>0.36519124559577898</v>
      </c>
      <c r="I889" s="17">
        <v>0.33578997987409698</v>
      </c>
      <c r="J889" s="17">
        <v>0.41746252563985098</v>
      </c>
      <c r="K889" s="17">
        <v>0.25313266195791601</v>
      </c>
      <c r="L889" s="17">
        <v>0.221036467787562</v>
      </c>
      <c r="M889" s="17">
        <v>0.32136119609894098</v>
      </c>
      <c r="N889" s="17">
        <v>0.35063076636912799</v>
      </c>
      <c r="O889" s="17">
        <v>0.31228178888890701</v>
      </c>
      <c r="P889" s="17">
        <v>0</v>
      </c>
      <c r="Q889" s="17"/>
      <c r="R889" s="17">
        <v>0.16817301044241401</v>
      </c>
      <c r="S889" s="17">
        <v>0.32867301447292702</v>
      </c>
      <c r="T889" s="17">
        <v>0.29924516570182402</v>
      </c>
      <c r="U889" s="17">
        <v>0.40971249215702998</v>
      </c>
      <c r="V889" s="17"/>
      <c r="W889" s="17">
        <v>0.23103526636485</v>
      </c>
      <c r="X889" s="17">
        <v>0.22320350888145199</v>
      </c>
      <c r="Y889" s="17">
        <v>0.27579551767424398</v>
      </c>
      <c r="Z889" s="17">
        <v>0.29382088450099703</v>
      </c>
      <c r="AA889" s="17">
        <v>0.30403946436373802</v>
      </c>
      <c r="AB889" s="17">
        <v>0.273288310147832</v>
      </c>
      <c r="AC889" s="17">
        <v>0.41866739137512798</v>
      </c>
      <c r="AD889" s="17">
        <v>0.35015962645881998</v>
      </c>
      <c r="AE889" s="17">
        <v>0.43968097524433902</v>
      </c>
      <c r="AF889" s="17">
        <v>0.44213177482890498</v>
      </c>
      <c r="AG889" s="17"/>
      <c r="AH889" s="17">
        <v>0.21161370916616801</v>
      </c>
      <c r="AI889" s="17">
        <v>0.34373986571436999</v>
      </c>
      <c r="AJ889" s="17">
        <v>0.34495941531055802</v>
      </c>
      <c r="AK889" s="17">
        <v>0.25270686126887698</v>
      </c>
      <c r="AL889" s="17">
        <v>0.37826941415586202</v>
      </c>
      <c r="AM889" s="17">
        <v>0.48811389045493703</v>
      </c>
      <c r="AN889" s="17">
        <v>0.371129918805227</v>
      </c>
      <c r="AO889" s="17"/>
      <c r="AP889" s="17">
        <v>0.42031635475859203</v>
      </c>
      <c r="AQ889" s="17">
        <v>0.162401204879557</v>
      </c>
      <c r="AR889" s="17"/>
      <c r="AS889" s="17">
        <v>0.42890993847259801</v>
      </c>
      <c r="AT889" s="17">
        <v>0.51408872066546396</v>
      </c>
      <c r="AU889" s="17">
        <v>0.374151629808405</v>
      </c>
      <c r="AV889" s="17"/>
      <c r="AW889" s="17">
        <v>0.50206529703810299</v>
      </c>
      <c r="AX889" s="17">
        <v>0.31011164849747402</v>
      </c>
      <c r="AY889" s="17"/>
      <c r="AZ889" s="17">
        <v>0.34292140828637102</v>
      </c>
      <c r="BA889" s="17">
        <v>0.33821717515983701</v>
      </c>
      <c r="BB889" s="17"/>
      <c r="BC889" s="17">
        <v>0.256293035639509</v>
      </c>
      <c r="BD889" s="17">
        <v>0.40971249215702998</v>
      </c>
      <c r="BE889" s="17"/>
      <c r="BF889" s="17">
        <v>0.41376617951405897</v>
      </c>
      <c r="BG889" s="17">
        <v>0.29382230615219002</v>
      </c>
      <c r="BH889" s="17"/>
      <c r="BI889" s="17">
        <v>8.4223881089954905E-2</v>
      </c>
      <c r="BJ889" s="17">
        <v>0.239168780220474</v>
      </c>
      <c r="BK889" s="17">
        <v>0.38090188901619298</v>
      </c>
      <c r="BL889" s="17">
        <v>0.587361738898171</v>
      </c>
    </row>
    <row r="890" spans="2:64" x14ac:dyDescent="0.25">
      <c r="B890" t="s">
        <v>121</v>
      </c>
      <c r="C890" s="17">
        <v>0.17022422490656</v>
      </c>
      <c r="D890" s="17">
        <v>0.16820261682000801</v>
      </c>
      <c r="E890" s="17">
        <v>0.22673583168539199</v>
      </c>
      <c r="F890" s="17">
        <v>0.17258846898233601</v>
      </c>
      <c r="G890" s="17">
        <v>0.166631424841575</v>
      </c>
      <c r="H890" s="17">
        <v>6.6733058549134194E-2</v>
      </c>
      <c r="I890" s="17">
        <v>0.110687939119544</v>
      </c>
      <c r="J890" s="17">
        <v>0.157981968140604</v>
      </c>
      <c r="K890" s="17">
        <v>0.30305607144118102</v>
      </c>
      <c r="L890" s="17">
        <v>0.164209130355984</v>
      </c>
      <c r="M890" s="17">
        <v>0.123535652982342</v>
      </c>
      <c r="N890" s="17">
        <v>0.20119319860940399</v>
      </c>
      <c r="O890" s="17">
        <v>0.226264299052923</v>
      </c>
      <c r="P890" s="17">
        <v>0</v>
      </c>
      <c r="Q890" s="17"/>
      <c r="R890" s="17">
        <v>0.25134558726108303</v>
      </c>
      <c r="S890" s="17">
        <v>0.19701878164702799</v>
      </c>
      <c r="T890" s="17">
        <v>0.17347550417347299</v>
      </c>
      <c r="U890" s="17">
        <v>0.13484664569983801</v>
      </c>
      <c r="V890" s="17"/>
      <c r="W890" s="17">
        <v>0.22986553548645899</v>
      </c>
      <c r="X890" s="17">
        <v>0.17238004608535201</v>
      </c>
      <c r="Y890" s="17">
        <v>0.404715074415751</v>
      </c>
      <c r="Z890" s="17">
        <v>0.135391812793345</v>
      </c>
      <c r="AA890" s="17">
        <v>0.163045447432037</v>
      </c>
      <c r="AB890" s="17">
        <v>0.19400024002364899</v>
      </c>
      <c r="AC890" s="17">
        <v>0.146319148803883</v>
      </c>
      <c r="AD890" s="17">
        <v>0.11009390928537501</v>
      </c>
      <c r="AE890" s="17">
        <v>9.9653387051561307E-2</v>
      </c>
      <c r="AF890" s="17">
        <v>0.13429790734352301</v>
      </c>
      <c r="AG890" s="17"/>
      <c r="AH890" s="17">
        <v>0.23354119020834699</v>
      </c>
      <c r="AI890" s="17">
        <v>7.5490085227012102E-2</v>
      </c>
      <c r="AJ890" s="17">
        <v>0.115612842769954</v>
      </c>
      <c r="AK890" s="17">
        <v>0.26748058336187203</v>
      </c>
      <c r="AL890" s="17">
        <v>0.150499361305308</v>
      </c>
      <c r="AM890" s="17">
        <v>7.2633976517942705E-2</v>
      </c>
      <c r="AN890" s="17">
        <v>0.149329708425845</v>
      </c>
      <c r="AO890" s="17"/>
      <c r="AP890" s="17">
        <v>0.100945310257626</v>
      </c>
      <c r="AQ890" s="17">
        <v>0.32236447762484</v>
      </c>
      <c r="AR890" s="17"/>
      <c r="AS890" s="17">
        <v>0.11186932946813299</v>
      </c>
      <c r="AT890" s="17">
        <v>2.66885062538861E-2</v>
      </c>
      <c r="AU890" s="17">
        <v>0.113441677851114</v>
      </c>
      <c r="AV890" s="17"/>
      <c r="AW890" s="17">
        <v>4.4162670899150699E-2</v>
      </c>
      <c r="AX890" s="17">
        <v>0.19312193383742199</v>
      </c>
      <c r="AY890" s="17"/>
      <c r="AZ890" s="17">
        <v>0.18641068130958</v>
      </c>
      <c r="BA890" s="17">
        <v>0.16335773814797</v>
      </c>
      <c r="BB890" s="17"/>
      <c r="BC890" s="17">
        <v>0.212279794678569</v>
      </c>
      <c r="BD890" s="17">
        <v>0.13484664569983801</v>
      </c>
      <c r="BE890" s="17"/>
      <c r="BF890" s="17">
        <v>0.121079653898633</v>
      </c>
      <c r="BG890" s="17">
        <v>0.20057748207248399</v>
      </c>
      <c r="BH890" s="17"/>
      <c r="BI890" s="17">
        <v>0.51447097407064502</v>
      </c>
      <c r="BJ890" s="17">
        <v>0.25975791263319198</v>
      </c>
      <c r="BK890" s="17">
        <v>5.9626237407558499E-2</v>
      </c>
      <c r="BL890" s="17">
        <v>1.5142991893209499E-2</v>
      </c>
    </row>
    <row r="891" spans="2:64" x14ac:dyDescent="0.25">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c r="BA891" s="17"/>
      <c r="BB891" s="17"/>
      <c r="BC891" s="17"/>
      <c r="BD891" s="17"/>
      <c r="BE891" s="17"/>
      <c r="BF891" s="17"/>
      <c r="BG891" s="17"/>
      <c r="BH891" s="17"/>
      <c r="BI891" s="17"/>
      <c r="BJ891" s="17"/>
      <c r="BK891" s="17"/>
      <c r="BL891" s="17"/>
    </row>
    <row r="892" spans="2:64" x14ac:dyDescent="0.25">
      <c r="B892" s="6" t="s">
        <v>413</v>
      </c>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c r="AK892" s="17"/>
      <c r="AL892" s="17"/>
      <c r="AM892" s="17"/>
      <c r="AN892" s="17"/>
      <c r="AO892" s="17"/>
      <c r="AP892" s="17"/>
      <c r="AQ892" s="17"/>
      <c r="AR892" s="17"/>
      <c r="AS892" s="17"/>
      <c r="AT892" s="17"/>
      <c r="AU892" s="17"/>
      <c r="AV892" s="17"/>
      <c r="AW892" s="17"/>
      <c r="AX892" s="17"/>
      <c r="AY892" s="17"/>
      <c r="AZ892" s="17"/>
      <c r="BA892" s="17"/>
      <c r="BB892" s="17"/>
      <c r="BC892" s="17"/>
      <c r="BD892" s="17"/>
      <c r="BE892" s="17"/>
      <c r="BF892" s="17"/>
      <c r="BG892" s="17"/>
      <c r="BH892" s="17"/>
      <c r="BI892" s="17"/>
      <c r="BJ892" s="17"/>
      <c r="BK892" s="17"/>
      <c r="BL892" s="17"/>
    </row>
    <row r="893" spans="2:64" x14ac:dyDescent="0.25">
      <c r="B893" s="24" t="s">
        <v>82</v>
      </c>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c r="AK893" s="17"/>
      <c r="AL893" s="17"/>
      <c r="AM893" s="17"/>
      <c r="AN893" s="17"/>
      <c r="AO893" s="17"/>
      <c r="AP893" s="17"/>
      <c r="AQ893" s="17"/>
      <c r="AR893" s="17"/>
      <c r="AS893" s="17"/>
      <c r="AT893" s="17"/>
      <c r="AU893" s="17"/>
      <c r="AV893" s="17"/>
      <c r="AW893" s="17"/>
      <c r="AX893" s="17"/>
      <c r="AY893" s="17"/>
      <c r="AZ893" s="17"/>
      <c r="BA893" s="17"/>
      <c r="BB893" s="17"/>
      <c r="BC893" s="17"/>
      <c r="BD893" s="17"/>
      <c r="BE893" s="17"/>
      <c r="BF893" s="17"/>
      <c r="BG893" s="17"/>
      <c r="BH893" s="17"/>
      <c r="BI893" s="17"/>
      <c r="BJ893" s="17"/>
      <c r="BK893" s="17"/>
      <c r="BL893" s="17"/>
    </row>
    <row r="894" spans="2:64" x14ac:dyDescent="0.25">
      <c r="B894" t="s">
        <v>407</v>
      </c>
      <c r="C894" s="17">
        <v>8.60383674325923E-2</v>
      </c>
      <c r="D894" s="17">
        <v>6.0043734073130399E-2</v>
      </c>
      <c r="E894" s="17">
        <v>7.8062516266047002E-2</v>
      </c>
      <c r="F894" s="17">
        <v>0.11867326294552</v>
      </c>
      <c r="G894" s="17">
        <v>2.6058450375958799E-2</v>
      </c>
      <c r="H894" s="17">
        <v>0.103596184060992</v>
      </c>
      <c r="I894" s="17">
        <v>0.17804940585426701</v>
      </c>
      <c r="J894" s="17">
        <v>0.118984748141771</v>
      </c>
      <c r="K894" s="17">
        <v>0.13697680264337</v>
      </c>
      <c r="L894" s="17">
        <v>0.100685316367089</v>
      </c>
      <c r="M894" s="17">
        <v>9.2808178216473206E-2</v>
      </c>
      <c r="N894" s="17">
        <v>7.05999336585445E-2</v>
      </c>
      <c r="O894" s="17">
        <v>5.0268865986188703E-2</v>
      </c>
      <c r="P894" s="17">
        <v>0</v>
      </c>
      <c r="Q894" s="17"/>
      <c r="R894" s="17">
        <v>6.02459953481869E-2</v>
      </c>
      <c r="S894" s="17">
        <v>0.126119958141619</v>
      </c>
      <c r="T894" s="17">
        <v>0.102409801954774</v>
      </c>
      <c r="U894" s="17">
        <v>8.2523015450761697E-2</v>
      </c>
      <c r="V894" s="17"/>
      <c r="W894" s="17">
        <v>9.0119912752352094E-2</v>
      </c>
      <c r="X894" s="17">
        <v>6.5242988695544304E-2</v>
      </c>
      <c r="Y894" s="17">
        <v>7.1908813178424194E-2</v>
      </c>
      <c r="Z894" s="17">
        <v>0.174119839537452</v>
      </c>
      <c r="AA894" s="17">
        <v>8.7148530795873605E-2</v>
      </c>
      <c r="AB894" s="17">
        <v>8.2877649138385995E-2</v>
      </c>
      <c r="AC894" s="17">
        <v>0.113845971114691</v>
      </c>
      <c r="AD894" s="17">
        <v>0.138693658591932</v>
      </c>
      <c r="AE894" s="17">
        <v>7.4647615142115695E-2</v>
      </c>
      <c r="AF894" s="17">
        <v>4.12905587294327E-2</v>
      </c>
      <c r="AG894" s="17"/>
      <c r="AH894" s="17">
        <v>0.114002947180292</v>
      </c>
      <c r="AI894" s="17">
        <v>9.6968663775393801E-2</v>
      </c>
      <c r="AJ894" s="17">
        <v>0.100487606392376</v>
      </c>
      <c r="AK894" s="17">
        <v>7.5632035235687206E-2</v>
      </c>
      <c r="AL894" s="17">
        <v>5.8685483566234702E-2</v>
      </c>
      <c r="AM894" s="17">
        <v>7.6750913725537606E-2</v>
      </c>
      <c r="AN894" s="17">
        <v>0.106719677773809</v>
      </c>
      <c r="AO894" s="17"/>
      <c r="AP894" s="17">
        <v>0.10599528784479501</v>
      </c>
      <c r="AQ894" s="17">
        <v>5.3659669182610399E-2</v>
      </c>
      <c r="AR894" s="17"/>
      <c r="AS894" s="17">
        <v>0.10487420156471799</v>
      </c>
      <c r="AT894" s="17">
        <v>0.10532042497633599</v>
      </c>
      <c r="AU894" s="17">
        <v>0.109000696606526</v>
      </c>
      <c r="AV894" s="17"/>
      <c r="AW894" s="17">
        <v>0.123676627624761</v>
      </c>
      <c r="AX894" s="17">
        <v>8.0235415357790593E-2</v>
      </c>
      <c r="AY894" s="17"/>
      <c r="AZ894" s="17">
        <v>8.6249338946253903E-2</v>
      </c>
      <c r="BA894" s="17">
        <v>8.5932360591841103E-2</v>
      </c>
      <c r="BB894" s="17"/>
      <c r="BC894" s="17">
        <v>8.9190341904067397E-2</v>
      </c>
      <c r="BD894" s="17">
        <v>8.2523015450761697E-2</v>
      </c>
      <c r="BE894" s="17"/>
      <c r="BF894" s="17">
        <v>0.117410241521041</v>
      </c>
      <c r="BG894" s="17">
        <v>7.0023316057698903E-2</v>
      </c>
      <c r="BH894" s="17"/>
      <c r="BI894" s="17">
        <v>7.5940466682756197E-2</v>
      </c>
      <c r="BJ894" s="17">
        <v>4.7222019067843797E-2</v>
      </c>
      <c r="BK894" s="17">
        <v>0.113734908158221</v>
      </c>
      <c r="BL894" s="17">
        <v>0.12531173790707401</v>
      </c>
    </row>
    <row r="895" spans="2:64" x14ac:dyDescent="0.25">
      <c r="B895" t="s">
        <v>408</v>
      </c>
      <c r="C895" s="17">
        <v>0.154926280580963</v>
      </c>
      <c r="D895" s="17">
        <v>0.205653001180645</v>
      </c>
      <c r="E895" s="17">
        <v>0.114776401162505</v>
      </c>
      <c r="F895" s="17">
        <v>0.244648929466739</v>
      </c>
      <c r="G895" s="17">
        <v>8.8017177274261602E-2</v>
      </c>
      <c r="H895" s="17">
        <v>0.104380458159583</v>
      </c>
      <c r="I895" s="17">
        <v>0.12521236375611999</v>
      </c>
      <c r="J895" s="17">
        <v>0.119698225372402</v>
      </c>
      <c r="K895" s="17">
        <v>0.118199113723545</v>
      </c>
      <c r="L895" s="17">
        <v>0.12947604450320899</v>
      </c>
      <c r="M895" s="17">
        <v>0.13579509172186799</v>
      </c>
      <c r="N895" s="17">
        <v>0.16180247610776899</v>
      </c>
      <c r="O895" s="17">
        <v>0.156111756272616</v>
      </c>
      <c r="P895" s="17">
        <v>0.35196951786603697</v>
      </c>
      <c r="Q895" s="17"/>
      <c r="R895" s="17">
        <v>6.53033292098745E-2</v>
      </c>
      <c r="S895" s="17">
        <v>0.20120474879571101</v>
      </c>
      <c r="T895" s="17">
        <v>0.207063875342957</v>
      </c>
      <c r="U895" s="17">
        <v>0.17358552697972399</v>
      </c>
      <c r="V895" s="17"/>
      <c r="W895" s="17">
        <v>7.3032807151162699E-2</v>
      </c>
      <c r="X895" s="17">
        <v>0.16654286872614699</v>
      </c>
      <c r="Y895" s="17">
        <v>0.102707130347597</v>
      </c>
      <c r="Z895" s="17">
        <v>0.15579988134213199</v>
      </c>
      <c r="AA895" s="17">
        <v>0.30944632724453203</v>
      </c>
      <c r="AB895" s="17">
        <v>0.157263570500178</v>
      </c>
      <c r="AC895" s="17">
        <v>0.24289661655368999</v>
      </c>
      <c r="AD895" s="17">
        <v>0.24750972042863201</v>
      </c>
      <c r="AE895" s="17">
        <v>0.213130995592582</v>
      </c>
      <c r="AF895" s="17">
        <v>0.13926470111570299</v>
      </c>
      <c r="AG895" s="17"/>
      <c r="AH895" s="17">
        <v>9.1720454766724593E-2</v>
      </c>
      <c r="AI895" s="17">
        <v>0.28943962386571598</v>
      </c>
      <c r="AJ895" s="17">
        <v>0.133650157087113</v>
      </c>
      <c r="AK895" s="17">
        <v>7.9266378678825203E-2</v>
      </c>
      <c r="AL895" s="17">
        <v>0.225501411238507</v>
      </c>
      <c r="AM895" s="17">
        <v>0.24808297421855999</v>
      </c>
      <c r="AN895" s="17">
        <v>0.13442647369065899</v>
      </c>
      <c r="AO895" s="17"/>
      <c r="AP895" s="17">
        <v>0.200763155901547</v>
      </c>
      <c r="AQ895" s="17">
        <v>8.0559177637579193E-2</v>
      </c>
      <c r="AR895" s="17"/>
      <c r="AS895" s="17">
        <v>0.20598968952206501</v>
      </c>
      <c r="AT895" s="17">
        <v>0.21794943300386599</v>
      </c>
      <c r="AU895" s="17">
        <v>0.20042771466436701</v>
      </c>
      <c r="AV895" s="17"/>
      <c r="AW895" s="17">
        <v>0.26106305569711302</v>
      </c>
      <c r="AX895" s="17">
        <v>0.13856243655022399</v>
      </c>
      <c r="AY895" s="17"/>
      <c r="AZ895" s="17">
        <v>0.154495143385773</v>
      </c>
      <c r="BA895" s="17">
        <v>0.155142914055308</v>
      </c>
      <c r="BB895" s="17"/>
      <c r="BC895" s="17">
        <v>0.13819581700012001</v>
      </c>
      <c r="BD895" s="17">
        <v>0.17358552697972399</v>
      </c>
      <c r="BE895" s="17"/>
      <c r="BF895" s="17">
        <v>0.19855493721425299</v>
      </c>
      <c r="BG895" s="17">
        <v>0.13265425515367099</v>
      </c>
      <c r="BH895" s="17"/>
      <c r="BI895" s="17">
        <v>6.8378749200153993E-2</v>
      </c>
      <c r="BJ895" s="17">
        <v>0.15278967612661701</v>
      </c>
      <c r="BK895" s="17">
        <v>0.17983822304383801</v>
      </c>
      <c r="BL895" s="17">
        <v>0.244205991301265</v>
      </c>
    </row>
    <row r="896" spans="2:64" x14ac:dyDescent="0.25">
      <c r="B896" t="s">
        <v>409</v>
      </c>
      <c r="C896" s="17">
        <v>0.25431567633110203</v>
      </c>
      <c r="D896" s="17">
        <v>0.16343713473047999</v>
      </c>
      <c r="E896" s="17">
        <v>0.26866181640433501</v>
      </c>
      <c r="F896" s="17">
        <v>0.27818636592144302</v>
      </c>
      <c r="G896" s="17">
        <v>0.37828838928221198</v>
      </c>
      <c r="H896" s="17">
        <v>0.23330523151994201</v>
      </c>
      <c r="I896" s="17">
        <v>0.19502233636001501</v>
      </c>
      <c r="J896" s="17">
        <v>0.27557115818253602</v>
      </c>
      <c r="K896" s="17">
        <v>0.35491111236980799</v>
      </c>
      <c r="L896" s="17">
        <v>0.29409481259972498</v>
      </c>
      <c r="M896" s="17">
        <v>0.33790259064021599</v>
      </c>
      <c r="N896" s="17">
        <v>0.25202664553558701</v>
      </c>
      <c r="O896" s="17">
        <v>0.29161947909726899</v>
      </c>
      <c r="P896" s="17">
        <v>0.35196951786603697</v>
      </c>
      <c r="Q896" s="17"/>
      <c r="R896" s="17">
        <v>0.41539025561815701</v>
      </c>
      <c r="S896" s="17">
        <v>0.24132711610475299</v>
      </c>
      <c r="T896" s="17">
        <v>0.21126881942980999</v>
      </c>
      <c r="U896" s="17">
        <v>0.18484780836936099</v>
      </c>
      <c r="V896" s="17"/>
      <c r="W896" s="17">
        <v>0.344471086382303</v>
      </c>
      <c r="X896" s="17">
        <v>0.32969969681343603</v>
      </c>
      <c r="Y896" s="17">
        <v>0.33890024764565102</v>
      </c>
      <c r="Z896" s="17">
        <v>0.27323832012613702</v>
      </c>
      <c r="AA896" s="17">
        <v>0.242990222843669</v>
      </c>
      <c r="AB896" s="17">
        <v>0.288535359534348</v>
      </c>
      <c r="AC896" s="17">
        <v>0.164586736169134</v>
      </c>
      <c r="AD896" s="17">
        <v>0.169453817243988</v>
      </c>
      <c r="AE896" s="17">
        <v>0.25787540791292701</v>
      </c>
      <c r="AF896" s="17">
        <v>0.15069211144032801</v>
      </c>
      <c r="AG896" s="17"/>
      <c r="AH896" s="17">
        <v>0.36838044178241802</v>
      </c>
      <c r="AI896" s="17">
        <v>0.19371000169281199</v>
      </c>
      <c r="AJ896" s="17">
        <v>0.244584879479564</v>
      </c>
      <c r="AK896" s="17">
        <v>0.35388949601613101</v>
      </c>
      <c r="AL896" s="17">
        <v>0.19735614534241899</v>
      </c>
      <c r="AM896" s="17">
        <v>0.198619006819334</v>
      </c>
      <c r="AN896" s="17">
        <v>0.163101280959245</v>
      </c>
      <c r="AO896" s="17"/>
      <c r="AP896" s="17">
        <v>0.17590907581140799</v>
      </c>
      <c r="AQ896" s="17">
        <v>0.38152486525394302</v>
      </c>
      <c r="AR896" s="17"/>
      <c r="AS896" s="17">
        <v>0.176737092682789</v>
      </c>
      <c r="AT896" s="17">
        <v>0.121946328802852</v>
      </c>
      <c r="AU896" s="17">
        <v>0.199995622289702</v>
      </c>
      <c r="AV896" s="17"/>
      <c r="AW896" s="17">
        <v>0.13405458347270199</v>
      </c>
      <c r="AX896" s="17">
        <v>0.27285716456029901</v>
      </c>
      <c r="AY896" s="17"/>
      <c r="AZ896" s="17">
        <v>0.29195373640085798</v>
      </c>
      <c r="BA896" s="17">
        <v>0.235403683092066</v>
      </c>
      <c r="BB896" s="17"/>
      <c r="BC896" s="17">
        <v>0.31660273820568202</v>
      </c>
      <c r="BD896" s="17">
        <v>0.18484780836936099</v>
      </c>
      <c r="BE896" s="17"/>
      <c r="BF896" s="17">
        <v>0.19509025234278499</v>
      </c>
      <c r="BG896" s="17">
        <v>0.28454970714477201</v>
      </c>
      <c r="BH896" s="17"/>
      <c r="BI896" s="17">
        <v>0.43507238036704099</v>
      </c>
      <c r="BJ896" s="17">
        <v>0.25985306674727099</v>
      </c>
      <c r="BK896" s="17">
        <v>0.18305575941083399</v>
      </c>
      <c r="BL896" s="17">
        <v>0.11759127681899501</v>
      </c>
    </row>
    <row r="897" spans="2:64" x14ac:dyDescent="0.25">
      <c r="B897" t="s">
        <v>410</v>
      </c>
      <c r="C897" s="17">
        <v>0.113787570944744</v>
      </c>
      <c r="D897" s="17">
        <v>0.11475593049426699</v>
      </c>
      <c r="E897" s="17">
        <v>0.100957202341593</v>
      </c>
      <c r="F897" s="17">
        <v>9.0606044121953999E-2</v>
      </c>
      <c r="G897" s="17">
        <v>0.11994119881785199</v>
      </c>
      <c r="H897" s="17">
        <v>0.12808205353167401</v>
      </c>
      <c r="I897" s="17">
        <v>0.161833244087666</v>
      </c>
      <c r="J897" s="17">
        <v>8.7520059239779499E-2</v>
      </c>
      <c r="K897" s="17">
        <v>4.1101382055430999E-2</v>
      </c>
      <c r="L897" s="17">
        <v>0.169666478456764</v>
      </c>
      <c r="M897" s="17">
        <v>0.127226345407492</v>
      </c>
      <c r="N897" s="17">
        <v>9.2342844746702901E-2</v>
      </c>
      <c r="O897" s="17">
        <v>8.5262715728975202E-2</v>
      </c>
      <c r="P897" s="17">
        <v>0.296060964267926</v>
      </c>
      <c r="Q897" s="17"/>
      <c r="R897" s="17">
        <v>9.4050480975704606E-2</v>
      </c>
      <c r="S897" s="17">
        <v>0.134196846527082</v>
      </c>
      <c r="T897" s="17">
        <v>0.15739556697872201</v>
      </c>
      <c r="U897" s="17">
        <v>0.106023918135858</v>
      </c>
      <c r="V897" s="17"/>
      <c r="W897" s="17">
        <v>8.09239284504744E-2</v>
      </c>
      <c r="X897" s="17">
        <v>0.162490131240216</v>
      </c>
      <c r="Y897" s="17">
        <v>0.11085873389755101</v>
      </c>
      <c r="Z897" s="17">
        <v>0.16393674801873601</v>
      </c>
      <c r="AA897" s="17">
        <v>0.15499215801399099</v>
      </c>
      <c r="AB897" s="17">
        <v>7.5565823753723005E-2</v>
      </c>
      <c r="AC897" s="17">
        <v>7.3412825211418994E-2</v>
      </c>
      <c r="AD897" s="17">
        <v>0.16482076336697399</v>
      </c>
      <c r="AE897" s="17">
        <v>9.29309984747166E-2</v>
      </c>
      <c r="AF897" s="17">
        <v>0.11655562753844299</v>
      </c>
      <c r="AG897" s="17"/>
      <c r="AH897" s="17">
        <v>8.8891448455980807E-2</v>
      </c>
      <c r="AI897" s="17">
        <v>6.3125491668726497E-2</v>
      </c>
      <c r="AJ897" s="17">
        <v>0.14286502980156099</v>
      </c>
      <c r="AK897" s="17">
        <v>0.14233689141490699</v>
      </c>
      <c r="AL897" s="17">
        <v>0.15287862813289901</v>
      </c>
      <c r="AM897" s="17">
        <v>8.9140690622079105E-2</v>
      </c>
      <c r="AN897" s="17">
        <v>0.111166335459007</v>
      </c>
      <c r="AO897" s="17"/>
      <c r="AP897" s="17">
        <v>0.12261768548622599</v>
      </c>
      <c r="AQ897" s="17">
        <v>9.9461331808340603E-2</v>
      </c>
      <c r="AR897" s="17"/>
      <c r="AS897" s="17">
        <v>0.126623477902925</v>
      </c>
      <c r="AT897" s="17">
        <v>9.1596402730324794E-2</v>
      </c>
      <c r="AU897" s="17">
        <v>0.13347030130336901</v>
      </c>
      <c r="AV897" s="17"/>
      <c r="AW897" s="17">
        <v>8.6954309716809397E-2</v>
      </c>
      <c r="AX897" s="17">
        <v>0.11792464125887001</v>
      </c>
      <c r="AY897" s="17"/>
      <c r="AZ897" s="17">
        <v>0.10447747257239</v>
      </c>
      <c r="BA897" s="17">
        <v>0.118465615380255</v>
      </c>
      <c r="BB897" s="17"/>
      <c r="BC897" s="17">
        <v>0.12074870473319101</v>
      </c>
      <c r="BD897" s="17">
        <v>0.106023918135858</v>
      </c>
      <c r="BE897" s="17"/>
      <c r="BF897" s="17">
        <v>0.105784919811178</v>
      </c>
      <c r="BG897" s="17">
        <v>0.11787285028375</v>
      </c>
      <c r="BH897" s="17"/>
      <c r="BI897" s="17">
        <v>8.7661699516344394E-2</v>
      </c>
      <c r="BJ897" s="17">
        <v>0.132792012329391</v>
      </c>
      <c r="BK897" s="17">
        <v>0.12929969896066201</v>
      </c>
      <c r="BL897" s="17">
        <v>8.29565323849316E-2</v>
      </c>
    </row>
    <row r="898" spans="2:64" x14ac:dyDescent="0.25">
      <c r="B898" t="s">
        <v>411</v>
      </c>
      <c r="C898" s="17">
        <v>0.187170191758843</v>
      </c>
      <c r="D898" s="17">
        <v>0.22104310489172899</v>
      </c>
      <c r="E898" s="17">
        <v>0.17928419559338901</v>
      </c>
      <c r="F898" s="17">
        <v>0.14804339891705501</v>
      </c>
      <c r="G898" s="17">
        <v>0.17603435454852301</v>
      </c>
      <c r="H898" s="17">
        <v>0.25071295733245502</v>
      </c>
      <c r="I898" s="17">
        <v>0.163423596979094</v>
      </c>
      <c r="J898" s="17">
        <v>0.25089695588963701</v>
      </c>
      <c r="K898" s="17">
        <v>0.24516344066830001</v>
      </c>
      <c r="L898" s="17">
        <v>0.16395313566415001</v>
      </c>
      <c r="M898" s="17">
        <v>0.163883906194351</v>
      </c>
      <c r="N898" s="17">
        <v>0.158827627209609</v>
      </c>
      <c r="O898" s="17">
        <v>0.13369747353931399</v>
      </c>
      <c r="P898" s="17">
        <v>0</v>
      </c>
      <c r="Q898" s="17"/>
      <c r="R898" s="17">
        <v>0.124512290123219</v>
      </c>
      <c r="S898" s="17">
        <v>0.12999437185371299</v>
      </c>
      <c r="T898" s="17">
        <v>0.15559225941514601</v>
      </c>
      <c r="U898" s="17">
        <v>0.24696678945720901</v>
      </c>
      <c r="V898" s="17"/>
      <c r="W898" s="17">
        <v>0.14477647537203001</v>
      </c>
      <c r="X898" s="17">
        <v>0.148066511652895</v>
      </c>
      <c r="Y898" s="17">
        <v>0.13531406323039499</v>
      </c>
      <c r="Z898" s="17">
        <v>0.117989032247936</v>
      </c>
      <c r="AA898" s="17">
        <v>8.3878013218769198E-2</v>
      </c>
      <c r="AB898" s="17">
        <v>0.187980634855238</v>
      </c>
      <c r="AC898" s="17">
        <v>0.215416652051341</v>
      </c>
      <c r="AD898" s="17">
        <v>0.15154917491772901</v>
      </c>
      <c r="AE898" s="17">
        <v>0.20002839423896901</v>
      </c>
      <c r="AF898" s="17">
        <v>0.320900376120971</v>
      </c>
      <c r="AG898" s="17"/>
      <c r="AH898" s="17">
        <v>0.12700887956680601</v>
      </c>
      <c r="AI898" s="17">
        <v>0.133242131088224</v>
      </c>
      <c r="AJ898" s="17">
        <v>0.25168347044836797</v>
      </c>
      <c r="AK898" s="17">
        <v>0.13928369856544401</v>
      </c>
      <c r="AL898" s="17">
        <v>0.20547939841517299</v>
      </c>
      <c r="AM898" s="17">
        <v>0.19249317813904601</v>
      </c>
      <c r="AN898" s="17">
        <v>0.29486826723215498</v>
      </c>
      <c r="AO898" s="17"/>
      <c r="AP898" s="17">
        <v>0.2200126062784</v>
      </c>
      <c r="AQ898" s="17">
        <v>0.13388568655635999</v>
      </c>
      <c r="AR898" s="17"/>
      <c r="AS898" s="17">
        <v>0.21863494682423801</v>
      </c>
      <c r="AT898" s="17">
        <v>0.251309367748282</v>
      </c>
      <c r="AU898" s="17">
        <v>0.20262761518414801</v>
      </c>
      <c r="AV898" s="17"/>
      <c r="AW898" s="17">
        <v>0.203763166085001</v>
      </c>
      <c r="AX898" s="17">
        <v>0.18461193762325101</v>
      </c>
      <c r="AY898" s="17"/>
      <c r="AZ898" s="17">
        <v>0.14712991260733699</v>
      </c>
      <c r="BA898" s="17">
        <v>0.207289227840909</v>
      </c>
      <c r="BB898" s="17"/>
      <c r="BC898" s="17">
        <v>0.13355469311163001</v>
      </c>
      <c r="BD898" s="17">
        <v>0.24696678945720901</v>
      </c>
      <c r="BE898" s="17"/>
      <c r="BF898" s="17">
        <v>0.20139003894785501</v>
      </c>
      <c r="BG898" s="17">
        <v>0.17991109137379399</v>
      </c>
      <c r="BH898" s="17"/>
      <c r="BI898" s="17">
        <v>6.3092689220491299E-2</v>
      </c>
      <c r="BJ898" s="17">
        <v>0.21495207656524101</v>
      </c>
      <c r="BK898" s="17">
        <v>0.21881647995642101</v>
      </c>
      <c r="BL898" s="17">
        <v>0.24270075290764101</v>
      </c>
    </row>
    <row r="899" spans="2:64" x14ac:dyDescent="0.25">
      <c r="B899" t="s">
        <v>412</v>
      </c>
      <c r="C899" s="17">
        <v>0.164166658027561</v>
      </c>
      <c r="D899" s="17">
        <v>0.21150721421015301</v>
      </c>
      <c r="E899" s="17">
        <v>0.192838917428552</v>
      </c>
      <c r="F899" s="17">
        <v>8.8639676711195506E-2</v>
      </c>
      <c r="G899" s="17">
        <v>0.14383613163525699</v>
      </c>
      <c r="H899" s="17">
        <v>0.14589066318973101</v>
      </c>
      <c r="I899" s="17">
        <v>0.153646066214701</v>
      </c>
      <c r="J899" s="17">
        <v>8.6317226758373999E-2</v>
      </c>
      <c r="K899" s="17">
        <v>0.103648148539546</v>
      </c>
      <c r="L899" s="17">
        <v>0.11616224416499001</v>
      </c>
      <c r="M899" s="17">
        <v>9.9396974314204398E-2</v>
      </c>
      <c r="N899" s="17">
        <v>0.22100829934718999</v>
      </c>
      <c r="O899" s="17">
        <v>0.19637355599984599</v>
      </c>
      <c r="P899" s="17">
        <v>0</v>
      </c>
      <c r="Q899" s="17"/>
      <c r="R899" s="17">
        <v>0.162456160729783</v>
      </c>
      <c r="S899" s="17">
        <v>0.14229294889421501</v>
      </c>
      <c r="T899" s="17">
        <v>0.14914270960694001</v>
      </c>
      <c r="U899" s="17">
        <v>0.176064617398111</v>
      </c>
      <c r="V899" s="17"/>
      <c r="W899" s="17">
        <v>0.20372315846211</v>
      </c>
      <c r="X899" s="17">
        <v>9.1745437293137999E-2</v>
      </c>
      <c r="Y899" s="17">
        <v>0.193842345536959</v>
      </c>
      <c r="Z899" s="17">
        <v>0.114916178727607</v>
      </c>
      <c r="AA899" s="17">
        <v>0.12154474788316499</v>
      </c>
      <c r="AB899" s="17">
        <v>0.16860007804572899</v>
      </c>
      <c r="AC899" s="17">
        <v>0.16792917559774101</v>
      </c>
      <c r="AD899" s="17">
        <v>0.103652503437312</v>
      </c>
      <c r="AE899" s="17">
        <v>0.150785650060659</v>
      </c>
      <c r="AF899" s="17">
        <v>0.197121777080006</v>
      </c>
      <c r="AG899" s="17"/>
      <c r="AH899" s="17">
        <v>0.189598539965836</v>
      </c>
      <c r="AI899" s="17">
        <v>0.223514087909127</v>
      </c>
      <c r="AJ899" s="17">
        <v>0.112719353754291</v>
      </c>
      <c r="AK899" s="17">
        <v>0.16065147372935501</v>
      </c>
      <c r="AL899" s="17">
        <v>0.11218126548292701</v>
      </c>
      <c r="AM899" s="17">
        <v>0.18954035431402599</v>
      </c>
      <c r="AN899" s="17">
        <v>0.17686275333566201</v>
      </c>
      <c r="AO899" s="17"/>
      <c r="AP899" s="17">
        <v>0.16007791480417699</v>
      </c>
      <c r="AQ899" s="17">
        <v>0.17080035602891599</v>
      </c>
      <c r="AR899" s="17"/>
      <c r="AS899" s="17">
        <v>0.14582704691206599</v>
      </c>
      <c r="AT899" s="17">
        <v>0.21187804273833899</v>
      </c>
      <c r="AU899" s="17">
        <v>0.144221539590977</v>
      </c>
      <c r="AV899" s="17"/>
      <c r="AW899" s="17">
        <v>0.17635172320755299</v>
      </c>
      <c r="AX899" s="17">
        <v>0.16228800187005499</v>
      </c>
      <c r="AY899" s="17"/>
      <c r="AZ899" s="17">
        <v>0.16692289938523999</v>
      </c>
      <c r="BA899" s="17">
        <v>0.16278172963792201</v>
      </c>
      <c r="BB899" s="17"/>
      <c r="BC899" s="17">
        <v>0.15349857574378001</v>
      </c>
      <c r="BD899" s="17">
        <v>0.176064617398111</v>
      </c>
      <c r="BE899" s="17"/>
      <c r="BF899" s="17">
        <v>0.173610186373065</v>
      </c>
      <c r="BG899" s="17">
        <v>0.159345824207207</v>
      </c>
      <c r="BH899" s="17"/>
      <c r="BI899" s="17">
        <v>0.14353800578737499</v>
      </c>
      <c r="BJ899" s="17">
        <v>0.174010943409415</v>
      </c>
      <c r="BK899" s="17">
        <v>0.163826066338423</v>
      </c>
      <c r="BL899" s="17">
        <v>0.17796651815338799</v>
      </c>
    </row>
    <row r="900" spans="2:64" x14ac:dyDescent="0.25">
      <c r="B900" t="s">
        <v>80</v>
      </c>
      <c r="C900" s="17">
        <v>3.9595254924194398E-2</v>
      </c>
      <c r="D900" s="17">
        <v>2.3559880419595999E-2</v>
      </c>
      <c r="E900" s="17">
        <v>6.5418950803578901E-2</v>
      </c>
      <c r="F900" s="17">
        <v>3.1202321916094799E-2</v>
      </c>
      <c r="G900" s="17">
        <v>6.7824298065934499E-2</v>
      </c>
      <c r="H900" s="17">
        <v>3.4032452205624002E-2</v>
      </c>
      <c r="I900" s="17">
        <v>2.2812986748137601E-2</v>
      </c>
      <c r="J900" s="17">
        <v>6.1011626415500703E-2</v>
      </c>
      <c r="K900" s="17">
        <v>0</v>
      </c>
      <c r="L900" s="17">
        <v>2.59619682440731E-2</v>
      </c>
      <c r="M900" s="17">
        <v>4.2986913505395102E-2</v>
      </c>
      <c r="N900" s="17">
        <v>4.3392173394596702E-2</v>
      </c>
      <c r="O900" s="17">
        <v>8.6666153375791199E-2</v>
      </c>
      <c r="P900" s="17">
        <v>0</v>
      </c>
      <c r="Q900" s="17"/>
      <c r="R900" s="17">
        <v>7.8041487995075695E-2</v>
      </c>
      <c r="S900" s="17">
        <v>2.48640096829062E-2</v>
      </c>
      <c r="T900" s="17">
        <v>1.7126967271651201E-2</v>
      </c>
      <c r="U900" s="17">
        <v>2.99883242089743E-2</v>
      </c>
      <c r="V900" s="17"/>
      <c r="W900" s="17">
        <v>6.2952631429567904E-2</v>
      </c>
      <c r="X900" s="17">
        <v>3.62123655786235E-2</v>
      </c>
      <c r="Y900" s="17">
        <v>4.6468666163423301E-2</v>
      </c>
      <c r="Z900" s="17">
        <v>0</v>
      </c>
      <c r="AA900" s="17">
        <v>0</v>
      </c>
      <c r="AB900" s="17">
        <v>3.9176884172398202E-2</v>
      </c>
      <c r="AC900" s="17">
        <v>2.1912023301984E-2</v>
      </c>
      <c r="AD900" s="17">
        <v>2.4320362013433201E-2</v>
      </c>
      <c r="AE900" s="17">
        <v>1.06009385780304E-2</v>
      </c>
      <c r="AF900" s="17">
        <v>3.4174847975116399E-2</v>
      </c>
      <c r="AG900" s="17"/>
      <c r="AH900" s="17">
        <v>2.0397288281942899E-2</v>
      </c>
      <c r="AI900" s="17">
        <v>0</v>
      </c>
      <c r="AJ900" s="17">
        <v>1.4009503036727799E-2</v>
      </c>
      <c r="AK900" s="17">
        <v>4.8940026359649703E-2</v>
      </c>
      <c r="AL900" s="17">
        <v>4.7917667821840398E-2</v>
      </c>
      <c r="AM900" s="17">
        <v>5.3728821614188503E-3</v>
      </c>
      <c r="AN900" s="17">
        <v>1.2855211549464E-2</v>
      </c>
      <c r="AO900" s="17"/>
      <c r="AP900" s="17">
        <v>1.4624273873447899E-2</v>
      </c>
      <c r="AQ900" s="17">
        <v>8.0108913532250206E-2</v>
      </c>
      <c r="AR900" s="17"/>
      <c r="AS900" s="17">
        <v>2.13135445911991E-2</v>
      </c>
      <c r="AT900" s="17">
        <v>0</v>
      </c>
      <c r="AU900" s="17">
        <v>1.02565103609121E-2</v>
      </c>
      <c r="AV900" s="17"/>
      <c r="AW900" s="17">
        <v>1.4136534196059701E-2</v>
      </c>
      <c r="AX900" s="17">
        <v>4.3520402779510699E-2</v>
      </c>
      <c r="AY900" s="17"/>
      <c r="AZ900" s="17">
        <v>4.8771496702147303E-2</v>
      </c>
      <c r="BA900" s="17">
        <v>3.4984469401700101E-2</v>
      </c>
      <c r="BB900" s="17"/>
      <c r="BC900" s="17">
        <v>4.8209129301529298E-2</v>
      </c>
      <c r="BD900" s="17">
        <v>2.99883242089743E-2</v>
      </c>
      <c r="BE900" s="17"/>
      <c r="BF900" s="17">
        <v>8.15942378982395E-3</v>
      </c>
      <c r="BG900" s="17">
        <v>5.5642955779107099E-2</v>
      </c>
      <c r="BH900" s="17"/>
      <c r="BI900" s="17">
        <v>0.12631600922583799</v>
      </c>
      <c r="BJ900" s="17">
        <v>1.8380205754221501E-2</v>
      </c>
      <c r="BK900" s="17">
        <v>1.1428864131601499E-2</v>
      </c>
      <c r="BL900" s="17">
        <v>9.2671905267060293E-3</v>
      </c>
    </row>
    <row r="901" spans="2:64" x14ac:dyDescent="0.25">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c r="AY901" s="17"/>
      <c r="AZ901" s="17"/>
      <c r="BA901" s="17"/>
      <c r="BB901" s="17"/>
      <c r="BC901" s="17"/>
      <c r="BD901" s="17"/>
      <c r="BE901" s="17"/>
      <c r="BF901" s="17"/>
      <c r="BG901" s="17"/>
      <c r="BH901" s="17"/>
      <c r="BI901" s="17"/>
      <c r="BJ901" s="17"/>
      <c r="BK901" s="17"/>
      <c r="BL901" s="17"/>
    </row>
    <row r="902" spans="2:64" x14ac:dyDescent="0.25">
      <c r="B902" s="6" t="s">
        <v>419</v>
      </c>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c r="AV902" s="17"/>
      <c r="AW902" s="17"/>
      <c r="AX902" s="17"/>
      <c r="AY902" s="17"/>
      <c r="AZ902" s="17"/>
      <c r="BA902" s="17"/>
      <c r="BB902" s="17"/>
      <c r="BC902" s="17"/>
      <c r="BD902" s="17"/>
      <c r="BE902" s="17"/>
      <c r="BF902" s="17"/>
      <c r="BG902" s="17"/>
      <c r="BH902" s="17"/>
      <c r="BI902" s="17"/>
      <c r="BJ902" s="17"/>
      <c r="BK902" s="17"/>
      <c r="BL902" s="17"/>
    </row>
    <row r="903" spans="2:64" x14ac:dyDescent="0.25">
      <c r="B903" s="24" t="s">
        <v>719</v>
      </c>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c r="AZ903" s="17"/>
      <c r="BA903" s="17"/>
      <c r="BB903" s="17"/>
      <c r="BC903" s="17"/>
      <c r="BD903" s="17"/>
      <c r="BE903" s="17"/>
      <c r="BF903" s="17"/>
      <c r="BG903" s="17"/>
      <c r="BH903" s="17"/>
      <c r="BI903" s="17"/>
      <c r="BJ903" s="17"/>
      <c r="BK903" s="17"/>
      <c r="BL903" s="17"/>
    </row>
    <row r="904" spans="2:64" x14ac:dyDescent="0.25">
      <c r="B904" t="s">
        <v>414</v>
      </c>
      <c r="C904" s="17">
        <v>3.5539624032447502E-2</v>
      </c>
      <c r="D904" s="17">
        <v>1.5180293165931899E-2</v>
      </c>
      <c r="E904" s="17">
        <v>0</v>
      </c>
      <c r="F904" s="17">
        <v>0</v>
      </c>
      <c r="G904" s="17">
        <v>0.15118273127010601</v>
      </c>
      <c r="H904" s="17">
        <v>0</v>
      </c>
      <c r="I904" s="17">
        <v>0</v>
      </c>
      <c r="J904" s="17">
        <v>0</v>
      </c>
      <c r="K904" s="17">
        <v>0.15496040060334401</v>
      </c>
      <c r="L904" s="17">
        <v>6.7082321596730596E-2</v>
      </c>
      <c r="M904" s="17">
        <v>0.13408843628396</v>
      </c>
      <c r="N904" s="17">
        <v>2.04663887345366E-2</v>
      </c>
      <c r="O904" s="17">
        <v>0</v>
      </c>
      <c r="P904" s="17" t="s">
        <v>104</v>
      </c>
      <c r="Q904" s="17"/>
      <c r="R904" s="17">
        <v>0.13894108071405001</v>
      </c>
      <c r="S904" s="17">
        <v>4.26866283819302E-2</v>
      </c>
      <c r="T904" s="17">
        <v>3.2467562646825501E-2</v>
      </c>
      <c r="U904" s="17">
        <v>8.0916158762430607E-3</v>
      </c>
      <c r="V904" s="17"/>
      <c r="W904" s="17">
        <v>0.21494853171634701</v>
      </c>
      <c r="X904" s="17">
        <v>0</v>
      </c>
      <c r="Y904" s="17">
        <v>0</v>
      </c>
      <c r="Z904" s="17">
        <v>1.8274598466577901E-2</v>
      </c>
      <c r="AA904" s="17">
        <v>8.2931205667885199E-2</v>
      </c>
      <c r="AB904" s="17">
        <v>4.14516934929808E-2</v>
      </c>
      <c r="AC904" s="17">
        <v>0</v>
      </c>
      <c r="AD904" s="17">
        <v>2.7461361686332501E-2</v>
      </c>
      <c r="AE904" s="17">
        <v>0</v>
      </c>
      <c r="AF904" s="17">
        <v>0</v>
      </c>
      <c r="AG904" s="17"/>
      <c r="AH904" s="17">
        <v>0</v>
      </c>
      <c r="AI904" s="17">
        <v>4.5148667822466203E-2</v>
      </c>
      <c r="AJ904" s="17">
        <v>2.6450849936993301E-2</v>
      </c>
      <c r="AK904" s="17">
        <v>0.10369808122367501</v>
      </c>
      <c r="AL904" s="17">
        <v>3.0152080698522099E-2</v>
      </c>
      <c r="AM904" s="17">
        <v>2.15317767707114E-2</v>
      </c>
      <c r="AN904" s="17">
        <v>0</v>
      </c>
      <c r="AO904" s="17"/>
      <c r="AP904" s="17">
        <v>3.5539624032447502E-2</v>
      </c>
      <c r="AQ904" s="17" t="s">
        <v>104</v>
      </c>
      <c r="AR904" s="17"/>
      <c r="AS904" s="17" t="s">
        <v>104</v>
      </c>
      <c r="AT904" s="17">
        <v>1.10728249007479E-2</v>
      </c>
      <c r="AU904" s="17">
        <v>4.76008287884492E-2</v>
      </c>
      <c r="AV904" s="17"/>
      <c r="AW904" s="17">
        <v>0</v>
      </c>
      <c r="AX904" s="17">
        <v>4.2400877898369299E-2</v>
      </c>
      <c r="AY904" s="17"/>
      <c r="AZ904" s="17">
        <v>2.6952636252253401E-2</v>
      </c>
      <c r="BA904" s="17">
        <v>3.8854374869308303E-2</v>
      </c>
      <c r="BB904" s="17"/>
      <c r="BC904" s="17">
        <v>7.1396090826145203E-2</v>
      </c>
      <c r="BD904" s="17">
        <v>8.0916158762430607E-3</v>
      </c>
      <c r="BE904" s="17"/>
      <c r="BF904" s="17">
        <v>1.54795293963508E-2</v>
      </c>
      <c r="BG904" s="17">
        <v>5.16924950237782E-2</v>
      </c>
      <c r="BH904" s="17"/>
      <c r="BI904" s="17">
        <v>0.252957796812387</v>
      </c>
      <c r="BJ904" s="17">
        <v>3.5333509553540102E-2</v>
      </c>
      <c r="BK904" s="17">
        <v>9.2408014393025196E-3</v>
      </c>
      <c r="BL904" s="17">
        <v>1.2423940850107999E-2</v>
      </c>
    </row>
    <row r="905" spans="2:64" x14ac:dyDescent="0.25">
      <c r="B905" t="s">
        <v>165</v>
      </c>
      <c r="C905" s="17">
        <v>0.221723634028657</v>
      </c>
      <c r="D905" s="17">
        <v>0.19220511732277701</v>
      </c>
      <c r="E905" s="17">
        <v>0.18853331572395601</v>
      </c>
      <c r="F905" s="17">
        <v>0.27712060216104101</v>
      </c>
      <c r="G905" s="17">
        <v>8.8553546831803803E-2</v>
      </c>
      <c r="H905" s="17">
        <v>0.25923034483488699</v>
      </c>
      <c r="I905" s="17">
        <v>0.233494744379066</v>
      </c>
      <c r="J905" s="17">
        <v>0.194601799912972</v>
      </c>
      <c r="K905" s="17">
        <v>0.24351694734301901</v>
      </c>
      <c r="L905" s="17">
        <v>0.205683376924644</v>
      </c>
      <c r="M905" s="17">
        <v>0.36376639308789999</v>
      </c>
      <c r="N905" s="17">
        <v>0.22810249214076</v>
      </c>
      <c r="O905" s="17">
        <v>0.208222963898334</v>
      </c>
      <c r="P905" s="17" t="s">
        <v>104</v>
      </c>
      <c r="Q905" s="17"/>
      <c r="R905" s="17">
        <v>0.33793329946821099</v>
      </c>
      <c r="S905" s="17">
        <v>0.31717527372488202</v>
      </c>
      <c r="T905" s="17">
        <v>0.20935267986889</v>
      </c>
      <c r="U905" s="17">
        <v>0.16885668099225801</v>
      </c>
      <c r="V905" s="17"/>
      <c r="W905" s="17">
        <v>0.23898609233203799</v>
      </c>
      <c r="X905" s="17">
        <v>0.35103231800359902</v>
      </c>
      <c r="Y905" s="17">
        <v>0.27534325731176201</v>
      </c>
      <c r="Z905" s="17">
        <v>0.40000735531808701</v>
      </c>
      <c r="AA905" s="17">
        <v>0.12612226046363001</v>
      </c>
      <c r="AB905" s="17">
        <v>0.13273998282725399</v>
      </c>
      <c r="AC905" s="17">
        <v>0.27485445174933099</v>
      </c>
      <c r="AD905" s="17">
        <v>0.209122457421971</v>
      </c>
      <c r="AE905" s="17">
        <v>0.113398694412276</v>
      </c>
      <c r="AF905" s="17">
        <v>0.20234711521090601</v>
      </c>
      <c r="AG905" s="17"/>
      <c r="AH905" s="17">
        <v>0.36286924415121102</v>
      </c>
      <c r="AI905" s="17">
        <v>0.21910029639508199</v>
      </c>
      <c r="AJ905" s="17">
        <v>0.206182060348406</v>
      </c>
      <c r="AK905" s="17">
        <v>0.31575234700536298</v>
      </c>
      <c r="AL905" s="17">
        <v>0.262120095457892</v>
      </c>
      <c r="AM905" s="17">
        <v>0.125422322175298</v>
      </c>
      <c r="AN905" s="17">
        <v>0.175370882233399</v>
      </c>
      <c r="AO905" s="17"/>
      <c r="AP905" s="17">
        <v>0.221723634028657</v>
      </c>
      <c r="AQ905" s="17" t="s">
        <v>104</v>
      </c>
      <c r="AR905" s="17"/>
      <c r="AS905" s="17" t="s">
        <v>104</v>
      </c>
      <c r="AT905" s="17">
        <v>0.145672760989811</v>
      </c>
      <c r="AU905" s="17">
        <v>0.25921383234420903</v>
      </c>
      <c r="AV905" s="17"/>
      <c r="AW905" s="17">
        <v>8.7259784742115098E-2</v>
      </c>
      <c r="AX905" s="17">
        <v>0.247683126591147</v>
      </c>
      <c r="AY905" s="17"/>
      <c r="AZ905" s="17">
        <v>0.19266870115318099</v>
      </c>
      <c r="BA905" s="17">
        <v>0.23293942535493001</v>
      </c>
      <c r="BB905" s="17"/>
      <c r="BC905" s="17">
        <v>0.29078591844819601</v>
      </c>
      <c r="BD905" s="17">
        <v>0.16885668099225801</v>
      </c>
      <c r="BE905" s="17"/>
      <c r="BF905" s="17">
        <v>0.19838094241330501</v>
      </c>
      <c r="BG905" s="17">
        <v>0.24051973111060801</v>
      </c>
      <c r="BH905" s="17"/>
      <c r="BI905" s="17">
        <v>0.26369762965750398</v>
      </c>
      <c r="BJ905" s="17">
        <v>0.26688512918376001</v>
      </c>
      <c r="BK905" s="17">
        <v>0.23260685788500499</v>
      </c>
      <c r="BL905" s="17">
        <v>0.135337982684683</v>
      </c>
    </row>
    <row r="906" spans="2:64" x14ac:dyDescent="0.25">
      <c r="B906" t="s">
        <v>415</v>
      </c>
      <c r="C906" s="17">
        <v>0.37434647389241998</v>
      </c>
      <c r="D906" s="17">
        <v>0.34747439963413201</v>
      </c>
      <c r="E906" s="17">
        <v>0.38089517254376498</v>
      </c>
      <c r="F906" s="17">
        <v>0.31992609457587301</v>
      </c>
      <c r="G906" s="17">
        <v>0.54872220850348696</v>
      </c>
      <c r="H906" s="17">
        <v>0.35236938735534301</v>
      </c>
      <c r="I906" s="17">
        <v>0.352877536333915</v>
      </c>
      <c r="J906" s="17">
        <v>0.44257367102234502</v>
      </c>
      <c r="K906" s="17">
        <v>0.32378860171232499</v>
      </c>
      <c r="L906" s="17">
        <v>0.32474312448475101</v>
      </c>
      <c r="M906" s="17">
        <v>0.39488261980188799</v>
      </c>
      <c r="N906" s="17">
        <v>0.48051702834955401</v>
      </c>
      <c r="O906" s="17">
        <v>0.288401461979232</v>
      </c>
      <c r="P906" s="17" t="s">
        <v>104</v>
      </c>
      <c r="Q906" s="17"/>
      <c r="R906" s="17">
        <v>0.30183376310055199</v>
      </c>
      <c r="S906" s="17">
        <v>0.39711952961725799</v>
      </c>
      <c r="T906" s="17">
        <v>0.42996649548677002</v>
      </c>
      <c r="U906" s="17">
        <v>0.373302037164217</v>
      </c>
      <c r="V906" s="17"/>
      <c r="W906" s="17">
        <v>0.26797297126578301</v>
      </c>
      <c r="X906" s="17">
        <v>0.54278089752151903</v>
      </c>
      <c r="Y906" s="17">
        <v>0.395846960406116</v>
      </c>
      <c r="Z906" s="17">
        <v>0.38254643298824298</v>
      </c>
      <c r="AA906" s="17">
        <v>0.35851449451366502</v>
      </c>
      <c r="AB906" s="17">
        <v>0.4242393128625</v>
      </c>
      <c r="AC906" s="17">
        <v>0.366868819744118</v>
      </c>
      <c r="AD906" s="17">
        <v>0.314547103932109</v>
      </c>
      <c r="AE906" s="17">
        <v>0.41008577554009301</v>
      </c>
      <c r="AF906" s="17">
        <v>0.38859058842488498</v>
      </c>
      <c r="AG906" s="17"/>
      <c r="AH906" s="17">
        <v>0.37466155404520202</v>
      </c>
      <c r="AI906" s="17">
        <v>0.58163602890907695</v>
      </c>
      <c r="AJ906" s="17">
        <v>0.39909096380331799</v>
      </c>
      <c r="AK906" s="17">
        <v>0.25229561588645999</v>
      </c>
      <c r="AL906" s="17">
        <v>0.31714379640267698</v>
      </c>
      <c r="AM906" s="17">
        <v>0.489962621728121</v>
      </c>
      <c r="AN906" s="17">
        <v>0.35635180185590998</v>
      </c>
      <c r="AO906" s="17"/>
      <c r="AP906" s="17">
        <v>0.37434647389241998</v>
      </c>
      <c r="AQ906" s="17" t="s">
        <v>104</v>
      </c>
      <c r="AR906" s="17"/>
      <c r="AS906" s="17" t="s">
        <v>104</v>
      </c>
      <c r="AT906" s="17">
        <v>0.41572284557824501</v>
      </c>
      <c r="AU906" s="17">
        <v>0.35394949068767501</v>
      </c>
      <c r="AV906" s="17"/>
      <c r="AW906" s="17">
        <v>0.36388392130233999</v>
      </c>
      <c r="AX906" s="17">
        <v>0.37636636665607298</v>
      </c>
      <c r="AY906" s="17"/>
      <c r="AZ906" s="17">
        <v>0.39857153991414701</v>
      </c>
      <c r="BA906" s="17">
        <v>0.36499510878931102</v>
      </c>
      <c r="BB906" s="17"/>
      <c r="BC906" s="17">
        <v>0.37571086473090298</v>
      </c>
      <c r="BD906" s="17">
        <v>0.373302037164217</v>
      </c>
      <c r="BE906" s="17"/>
      <c r="BF906" s="17">
        <v>0.420545263016399</v>
      </c>
      <c r="BG906" s="17">
        <v>0.337146097014212</v>
      </c>
      <c r="BH906" s="17"/>
      <c r="BI906" s="17">
        <v>0.101354660886805</v>
      </c>
      <c r="BJ906" s="17">
        <v>0.30466818563289</v>
      </c>
      <c r="BK906" s="17">
        <v>0.43875879318899802</v>
      </c>
      <c r="BL906" s="17">
        <v>0.42645095950311501</v>
      </c>
    </row>
    <row r="907" spans="2:64" x14ac:dyDescent="0.25">
      <c r="B907" t="s">
        <v>416</v>
      </c>
      <c r="C907" s="17">
        <v>0.16839995388426399</v>
      </c>
      <c r="D907" s="17">
        <v>0.18044415473551001</v>
      </c>
      <c r="E907" s="17">
        <v>0.25834290703936802</v>
      </c>
      <c r="F907" s="17">
        <v>0.12091052899690199</v>
      </c>
      <c r="G907" s="17">
        <v>0.13708534891645299</v>
      </c>
      <c r="H907" s="17">
        <v>0.234665879506717</v>
      </c>
      <c r="I907" s="17">
        <v>0.162461055391731</v>
      </c>
      <c r="J907" s="17">
        <v>8.0309933725694393E-2</v>
      </c>
      <c r="K907" s="17">
        <v>0.15910284678852901</v>
      </c>
      <c r="L907" s="17">
        <v>0.22258117920148601</v>
      </c>
      <c r="M907" s="17">
        <v>5.5849111685575402E-2</v>
      </c>
      <c r="N907" s="17">
        <v>0.14667365683893299</v>
      </c>
      <c r="O907" s="17">
        <v>0.23138681630888</v>
      </c>
      <c r="P907" s="17" t="s">
        <v>104</v>
      </c>
      <c r="Q907" s="17"/>
      <c r="R907" s="17">
        <v>5.2330826110528299E-2</v>
      </c>
      <c r="S907" s="17">
        <v>7.2514078503695206E-2</v>
      </c>
      <c r="T907" s="17">
        <v>0.176291943205304</v>
      </c>
      <c r="U907" s="17">
        <v>0.222408779347642</v>
      </c>
      <c r="V907" s="17"/>
      <c r="W907" s="17">
        <v>4.6067567368461598E-2</v>
      </c>
      <c r="X907" s="17">
        <v>5.4126639817056503E-2</v>
      </c>
      <c r="Y907" s="17">
        <v>0.15061723920455899</v>
      </c>
      <c r="Z907" s="17">
        <v>0.14652755841831999</v>
      </c>
      <c r="AA907" s="17">
        <v>0.208211176264816</v>
      </c>
      <c r="AB907" s="17">
        <v>0.21465365126858599</v>
      </c>
      <c r="AC907" s="17">
        <v>0.13977115551410499</v>
      </c>
      <c r="AD907" s="17">
        <v>0.16825290573252499</v>
      </c>
      <c r="AE907" s="17">
        <v>0.36619785308501102</v>
      </c>
      <c r="AF907" s="17">
        <v>0.18625377870431201</v>
      </c>
      <c r="AG907" s="17"/>
      <c r="AH907" s="17">
        <v>0.140273095318802</v>
      </c>
      <c r="AI907" s="17">
        <v>3.8151935744662503E-2</v>
      </c>
      <c r="AJ907" s="17">
        <v>0.152407912362899</v>
      </c>
      <c r="AK907" s="17">
        <v>6.8120823763082095E-2</v>
      </c>
      <c r="AL907" s="17">
        <v>0.234161804708508</v>
      </c>
      <c r="AM907" s="17">
        <v>0.25614891593482902</v>
      </c>
      <c r="AN907" s="17">
        <v>0.16053215951834099</v>
      </c>
      <c r="AO907" s="17"/>
      <c r="AP907" s="17">
        <v>0.16839995388426399</v>
      </c>
      <c r="AQ907" s="17" t="s">
        <v>104</v>
      </c>
      <c r="AR907" s="17"/>
      <c r="AS907" s="17" t="s">
        <v>104</v>
      </c>
      <c r="AT907" s="17">
        <v>0.28037405753191202</v>
      </c>
      <c r="AU907" s="17">
        <v>0.113200964257776</v>
      </c>
      <c r="AV907" s="17"/>
      <c r="AW907" s="17">
        <v>0.39319790544122002</v>
      </c>
      <c r="AX907" s="17">
        <v>0.12500062549622901</v>
      </c>
      <c r="AY907" s="17"/>
      <c r="AZ907" s="17">
        <v>0.158780019514069</v>
      </c>
      <c r="BA907" s="17">
        <v>0.17211344298199999</v>
      </c>
      <c r="BB907" s="17"/>
      <c r="BC907" s="17">
        <v>9.7845994348350798E-2</v>
      </c>
      <c r="BD907" s="17">
        <v>0.222408779347642</v>
      </c>
      <c r="BE907" s="17"/>
      <c r="BF907" s="17">
        <v>0.19397835559389301</v>
      </c>
      <c r="BG907" s="17">
        <v>0.147803609227115</v>
      </c>
      <c r="BH907" s="17"/>
      <c r="BI907" s="17">
        <v>7.8998712327122897E-2</v>
      </c>
      <c r="BJ907" s="17">
        <v>0.11315681612241101</v>
      </c>
      <c r="BK907" s="17">
        <v>0.166937116954052</v>
      </c>
      <c r="BL907" s="17">
        <v>0.252442273423853</v>
      </c>
    </row>
    <row r="908" spans="2:64" x14ac:dyDescent="0.25">
      <c r="B908" t="s">
        <v>417</v>
      </c>
      <c r="C908" s="17">
        <v>4.55997418394401E-2</v>
      </c>
      <c r="D908" s="17">
        <v>0.111743186358727</v>
      </c>
      <c r="E908" s="17">
        <v>0</v>
      </c>
      <c r="F908" s="17">
        <v>0</v>
      </c>
      <c r="G908" s="17">
        <v>0</v>
      </c>
      <c r="H908" s="17">
        <v>2.92032522408756E-2</v>
      </c>
      <c r="I908" s="17">
        <v>0.106834710301469</v>
      </c>
      <c r="J908" s="17">
        <v>0</v>
      </c>
      <c r="K908" s="17">
        <v>0</v>
      </c>
      <c r="L908" s="17">
        <v>2.5773379132256701E-2</v>
      </c>
      <c r="M908" s="17">
        <v>0</v>
      </c>
      <c r="N908" s="17">
        <v>1.7208218760415998E-2</v>
      </c>
      <c r="O908" s="17">
        <v>0</v>
      </c>
      <c r="P908" s="17" t="s">
        <v>104</v>
      </c>
      <c r="Q908" s="17"/>
      <c r="R908" s="17">
        <v>0</v>
      </c>
      <c r="S908" s="17">
        <v>1.9014868721265499E-2</v>
      </c>
      <c r="T908" s="17">
        <v>6.7623321174903703E-2</v>
      </c>
      <c r="U908" s="17">
        <v>5.92903451391638E-2</v>
      </c>
      <c r="V908" s="17"/>
      <c r="W908" s="17">
        <v>0</v>
      </c>
      <c r="X908" s="17">
        <v>0</v>
      </c>
      <c r="Y908" s="17">
        <v>4.9223615159414202E-2</v>
      </c>
      <c r="Z908" s="17">
        <v>2.17255983995783E-2</v>
      </c>
      <c r="AA908" s="17">
        <v>8.4832269091898005E-2</v>
      </c>
      <c r="AB908" s="17">
        <v>0.11585398518196099</v>
      </c>
      <c r="AC908" s="17">
        <v>8.4187564763064798E-2</v>
      </c>
      <c r="AD908" s="17">
        <v>9.5722232177196998E-2</v>
      </c>
      <c r="AE908" s="17">
        <v>4.2144644799936001E-2</v>
      </c>
      <c r="AF908" s="17">
        <v>3.7671381881008499E-2</v>
      </c>
      <c r="AG908" s="17"/>
      <c r="AH908" s="17">
        <v>0</v>
      </c>
      <c r="AI908" s="17">
        <v>3.4161575845992602E-2</v>
      </c>
      <c r="AJ908" s="17">
        <v>2.0022300903101399E-2</v>
      </c>
      <c r="AK908" s="17">
        <v>9.4921719578161395E-3</v>
      </c>
      <c r="AL908" s="17">
        <v>6.83818921950263E-2</v>
      </c>
      <c r="AM908" s="17">
        <v>3.3581355930331798E-2</v>
      </c>
      <c r="AN908" s="17">
        <v>0.13416248676154199</v>
      </c>
      <c r="AO908" s="17"/>
      <c r="AP908" s="17">
        <v>4.55997418394401E-2</v>
      </c>
      <c r="AQ908" s="17" t="s">
        <v>104</v>
      </c>
      <c r="AR908" s="17"/>
      <c r="AS908" s="17" t="s">
        <v>104</v>
      </c>
      <c r="AT908" s="17">
        <v>6.4956680180863105E-2</v>
      </c>
      <c r="AU908" s="17">
        <v>3.6057504805143401E-2</v>
      </c>
      <c r="AV908" s="17"/>
      <c r="AW908" s="17">
        <v>0.105223239118272</v>
      </c>
      <c r="AX908" s="17">
        <v>3.4088872989767899E-2</v>
      </c>
      <c r="AY908" s="17"/>
      <c r="AZ908" s="17">
        <v>5.2177210156564201E-2</v>
      </c>
      <c r="BA908" s="17">
        <v>4.3060706130212699E-2</v>
      </c>
      <c r="BB908" s="17"/>
      <c r="BC908" s="17">
        <v>2.7715141259005399E-2</v>
      </c>
      <c r="BD908" s="17">
        <v>5.92903451391638E-2</v>
      </c>
      <c r="BE908" s="17"/>
      <c r="BF908" s="17">
        <v>5.5194804470107703E-2</v>
      </c>
      <c r="BG908" s="17">
        <v>3.7873566482918002E-2</v>
      </c>
      <c r="BH908" s="17"/>
      <c r="BI908" s="17">
        <v>0</v>
      </c>
      <c r="BJ908" s="17">
        <v>3.1209269376928198E-2</v>
      </c>
      <c r="BK908" s="17">
        <v>4.26103131720902E-2</v>
      </c>
      <c r="BL908" s="17">
        <v>8.5609964520174803E-2</v>
      </c>
    </row>
    <row r="909" spans="2:64" x14ac:dyDescent="0.25">
      <c r="B909" t="s">
        <v>418</v>
      </c>
      <c r="C909" s="17">
        <v>8.1385007695159804E-3</v>
      </c>
      <c r="D909" s="17">
        <v>7.4761607710989702E-3</v>
      </c>
      <c r="E909" s="17">
        <v>0</v>
      </c>
      <c r="F909" s="17">
        <v>9.3458713033642005E-2</v>
      </c>
      <c r="G909" s="17">
        <v>0</v>
      </c>
      <c r="H909" s="17">
        <v>0</v>
      </c>
      <c r="I909" s="17">
        <v>0</v>
      </c>
      <c r="J909" s="17">
        <v>5.7145933093638697E-2</v>
      </c>
      <c r="K909" s="17">
        <v>0</v>
      </c>
      <c r="L909" s="17">
        <v>0</v>
      </c>
      <c r="M909" s="17">
        <v>0</v>
      </c>
      <c r="N909" s="17">
        <v>0</v>
      </c>
      <c r="O909" s="17">
        <v>0</v>
      </c>
      <c r="P909" s="17" t="s">
        <v>104</v>
      </c>
      <c r="Q909" s="17"/>
      <c r="R909" s="17">
        <v>0</v>
      </c>
      <c r="S909" s="17">
        <v>3.8704538607506202E-2</v>
      </c>
      <c r="T909" s="17">
        <v>0</v>
      </c>
      <c r="U909" s="17">
        <v>3.6872798797077501E-3</v>
      </c>
      <c r="V909" s="17"/>
      <c r="W909" s="17">
        <v>3.0798797281655899E-2</v>
      </c>
      <c r="X909" s="17">
        <v>0</v>
      </c>
      <c r="Y909" s="17">
        <v>6.3587035163900102E-2</v>
      </c>
      <c r="Z909" s="17">
        <v>0</v>
      </c>
      <c r="AA909" s="17">
        <v>0</v>
      </c>
      <c r="AB909" s="17">
        <v>0</v>
      </c>
      <c r="AC909" s="17">
        <v>0</v>
      </c>
      <c r="AD909" s="17">
        <v>0</v>
      </c>
      <c r="AE909" s="17">
        <v>0</v>
      </c>
      <c r="AF909" s="17">
        <v>7.4236850362303002E-3</v>
      </c>
      <c r="AG909" s="17"/>
      <c r="AH909" s="17">
        <v>0</v>
      </c>
      <c r="AI909" s="17">
        <v>0</v>
      </c>
      <c r="AJ909" s="17">
        <v>0</v>
      </c>
      <c r="AK909" s="17">
        <v>1.7461328414217801E-2</v>
      </c>
      <c r="AL909" s="17">
        <v>1.14871883619057E-2</v>
      </c>
      <c r="AM909" s="17">
        <v>0</v>
      </c>
      <c r="AN909" s="17">
        <v>2.0678795031871498E-2</v>
      </c>
      <c r="AO909" s="17"/>
      <c r="AP909" s="17">
        <v>8.1385007695159804E-3</v>
      </c>
      <c r="AQ909" s="17" t="s">
        <v>104</v>
      </c>
      <c r="AR909" s="17"/>
      <c r="AS909" s="17" t="s">
        <v>104</v>
      </c>
      <c r="AT909" s="17">
        <v>6.3252025251144999E-3</v>
      </c>
      <c r="AU909" s="17">
        <v>9.0323880856172795E-3</v>
      </c>
      <c r="AV909" s="17"/>
      <c r="AW909" s="17">
        <v>1.29065612187479E-2</v>
      </c>
      <c r="AX909" s="17">
        <v>7.2179825006571698E-3</v>
      </c>
      <c r="AY909" s="17"/>
      <c r="AZ909" s="17">
        <v>1.20355761997702E-2</v>
      </c>
      <c r="BA909" s="17">
        <v>6.6341508886951402E-3</v>
      </c>
      <c r="BB909" s="17"/>
      <c r="BC909" s="17">
        <v>1.3953314475433101E-2</v>
      </c>
      <c r="BD909" s="17">
        <v>3.6872798797077501E-3</v>
      </c>
      <c r="BE909" s="17"/>
      <c r="BF909" s="17">
        <v>1.8245626352333899E-2</v>
      </c>
      <c r="BG909" s="17">
        <v>0</v>
      </c>
      <c r="BH909" s="17"/>
      <c r="BI909" s="17">
        <v>0</v>
      </c>
      <c r="BJ909" s="17">
        <v>1.05894560706592E-2</v>
      </c>
      <c r="BK909" s="17">
        <v>4.8019172862588796E-3</v>
      </c>
      <c r="BL909" s="17">
        <v>1.5012173494503201E-2</v>
      </c>
    </row>
    <row r="910" spans="2:64" x14ac:dyDescent="0.25">
      <c r="B910" t="s">
        <v>109</v>
      </c>
      <c r="C910" s="17">
        <v>0.14625207155325601</v>
      </c>
      <c r="D910" s="17">
        <v>0.14547668801182301</v>
      </c>
      <c r="E910" s="17">
        <v>0.17222860469291201</v>
      </c>
      <c r="F910" s="17">
        <v>0.18858406123254201</v>
      </c>
      <c r="G910" s="17">
        <v>7.4456164478150302E-2</v>
      </c>
      <c r="H910" s="17">
        <v>0.124531136062177</v>
      </c>
      <c r="I910" s="17">
        <v>0.14433195359381901</v>
      </c>
      <c r="J910" s="17">
        <v>0.22536866224534999</v>
      </c>
      <c r="K910" s="17">
        <v>0.118631203552784</v>
      </c>
      <c r="L910" s="17">
        <v>0.15413661866013101</v>
      </c>
      <c r="M910" s="17">
        <v>5.1413439140675699E-2</v>
      </c>
      <c r="N910" s="17">
        <v>0.1070322151758</v>
      </c>
      <c r="O910" s="17">
        <v>0.27198875781355403</v>
      </c>
      <c r="P910" s="17" t="s">
        <v>104</v>
      </c>
      <c r="Q910" s="17"/>
      <c r="R910" s="17">
        <v>0.16896103060665901</v>
      </c>
      <c r="S910" s="17">
        <v>0.112785082443463</v>
      </c>
      <c r="T910" s="17">
        <v>8.4297997617307302E-2</v>
      </c>
      <c r="U910" s="17">
        <v>0.164363261600769</v>
      </c>
      <c r="V910" s="17"/>
      <c r="W910" s="17">
        <v>0.20122604003571501</v>
      </c>
      <c r="X910" s="17">
        <v>5.2060144657825602E-2</v>
      </c>
      <c r="Y910" s="17">
        <v>6.53818927542483E-2</v>
      </c>
      <c r="Z910" s="17">
        <v>3.0918456409193901E-2</v>
      </c>
      <c r="AA910" s="17">
        <v>0.13938859399810599</v>
      </c>
      <c r="AB910" s="17">
        <v>7.1061374366718902E-2</v>
      </c>
      <c r="AC910" s="17">
        <v>0.134318008229382</v>
      </c>
      <c r="AD910" s="17">
        <v>0.18489393904986601</v>
      </c>
      <c r="AE910" s="17">
        <v>6.8173032162683098E-2</v>
      </c>
      <c r="AF910" s="17">
        <v>0.17771345074265801</v>
      </c>
      <c r="AG910" s="17"/>
      <c r="AH910" s="17">
        <v>0.122196106484785</v>
      </c>
      <c r="AI910" s="17">
        <v>8.1801495282719905E-2</v>
      </c>
      <c r="AJ910" s="17">
        <v>0.19584591264528201</v>
      </c>
      <c r="AK910" s="17">
        <v>0.233179631749386</v>
      </c>
      <c r="AL910" s="17">
        <v>7.6553142175468394E-2</v>
      </c>
      <c r="AM910" s="17">
        <v>7.3353007460708802E-2</v>
      </c>
      <c r="AN910" s="17">
        <v>0.15290387459893601</v>
      </c>
      <c r="AO910" s="17"/>
      <c r="AP910" s="17">
        <v>0.14625207155325601</v>
      </c>
      <c r="AQ910" s="17" t="s">
        <v>104</v>
      </c>
      <c r="AR910" s="17"/>
      <c r="AS910" s="17" t="s">
        <v>104</v>
      </c>
      <c r="AT910" s="17">
        <v>7.5875628293305797E-2</v>
      </c>
      <c r="AU910" s="17">
        <v>0.18094499103113099</v>
      </c>
      <c r="AV910" s="17"/>
      <c r="AW910" s="17">
        <v>3.7528588177304797E-2</v>
      </c>
      <c r="AX910" s="17">
        <v>0.16724214786775701</v>
      </c>
      <c r="AY910" s="17"/>
      <c r="AZ910" s="17">
        <v>0.15881431681001401</v>
      </c>
      <c r="BA910" s="17">
        <v>0.14140279098554201</v>
      </c>
      <c r="BB910" s="17"/>
      <c r="BC910" s="17">
        <v>0.122592675911966</v>
      </c>
      <c r="BD910" s="17">
        <v>0.164363261600769</v>
      </c>
      <c r="BE910" s="17"/>
      <c r="BF910" s="17">
        <v>9.8175478757611304E-2</v>
      </c>
      <c r="BG910" s="17">
        <v>0.18496450114137</v>
      </c>
      <c r="BH910" s="17"/>
      <c r="BI910" s="17">
        <v>0.30299120031618099</v>
      </c>
      <c r="BJ910" s="17">
        <v>0.238157634059811</v>
      </c>
      <c r="BK910" s="17">
        <v>0.10504420007429301</v>
      </c>
      <c r="BL910" s="17">
        <v>7.2722705523564204E-2</v>
      </c>
    </row>
    <row r="911" spans="2:64" x14ac:dyDescent="0.25">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7"/>
      <c r="AL911" s="17"/>
      <c r="AM911" s="17"/>
      <c r="AN911" s="17"/>
      <c r="AO911" s="17"/>
      <c r="AP911" s="17"/>
      <c r="AQ911" s="17"/>
      <c r="AR911" s="17"/>
      <c r="AS911" s="17"/>
      <c r="AT911" s="17"/>
      <c r="AU911" s="17"/>
      <c r="AV911" s="17"/>
      <c r="AW911" s="17"/>
      <c r="AX911" s="17"/>
      <c r="AY911" s="17"/>
      <c r="AZ911" s="17"/>
      <c r="BA911" s="17"/>
      <c r="BB911" s="17"/>
      <c r="BC911" s="17"/>
      <c r="BD911" s="17"/>
      <c r="BE911" s="17"/>
      <c r="BF911" s="17"/>
      <c r="BG911" s="17"/>
      <c r="BH911" s="17"/>
      <c r="BI911" s="17"/>
      <c r="BJ911" s="17"/>
      <c r="BK911" s="17"/>
      <c r="BL911" s="17"/>
    </row>
    <row r="912" spans="2:64" x14ac:dyDescent="0.25">
      <c r="B912" s="6" t="s">
        <v>420</v>
      </c>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c r="AN912" s="17"/>
      <c r="AO912" s="17"/>
      <c r="AP912" s="17"/>
      <c r="AQ912" s="17"/>
      <c r="AR912" s="17"/>
      <c r="AS912" s="17"/>
      <c r="AT912" s="17"/>
      <c r="AU912" s="17"/>
      <c r="AV912" s="17"/>
      <c r="AW912" s="17"/>
      <c r="AX912" s="17"/>
      <c r="AY912" s="17"/>
      <c r="AZ912" s="17"/>
      <c r="BA912" s="17"/>
      <c r="BB912" s="17"/>
      <c r="BC912" s="17"/>
      <c r="BD912" s="17"/>
      <c r="BE912" s="17"/>
      <c r="BF912" s="17"/>
      <c r="BG912" s="17"/>
      <c r="BH912" s="17"/>
      <c r="BI912" s="17"/>
      <c r="BJ912" s="17"/>
      <c r="BK912" s="17"/>
      <c r="BL912" s="17"/>
    </row>
    <row r="913" spans="2:64" x14ac:dyDescent="0.25">
      <c r="B913" s="24" t="s">
        <v>661</v>
      </c>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c r="AV913" s="17"/>
      <c r="AW913" s="17"/>
      <c r="AX913" s="17"/>
      <c r="AY913" s="17"/>
      <c r="AZ913" s="17"/>
      <c r="BA913" s="17"/>
      <c r="BB913" s="17"/>
      <c r="BC913" s="17"/>
      <c r="BD913" s="17"/>
      <c r="BE913" s="17"/>
      <c r="BF913" s="17"/>
      <c r="BG913" s="17"/>
      <c r="BH913" s="17"/>
      <c r="BI913" s="17"/>
      <c r="BJ913" s="17"/>
      <c r="BK913" s="17"/>
      <c r="BL913" s="17"/>
    </row>
    <row r="914" spans="2:64" x14ac:dyDescent="0.25">
      <c r="B914" t="s">
        <v>414</v>
      </c>
      <c r="C914" s="17">
        <v>6.0622928090568297E-3</v>
      </c>
      <c r="D914" s="17">
        <v>8.0447432264640906E-3</v>
      </c>
      <c r="E914" s="17">
        <v>0</v>
      </c>
      <c r="F914" s="17">
        <v>0</v>
      </c>
      <c r="G914" s="17">
        <v>0</v>
      </c>
      <c r="H914" s="17">
        <v>4.3350619918738197E-2</v>
      </c>
      <c r="I914" s="17">
        <v>0</v>
      </c>
      <c r="J914" s="17">
        <v>0</v>
      </c>
      <c r="K914" s="17">
        <v>0</v>
      </c>
      <c r="L914" s="17">
        <v>0</v>
      </c>
      <c r="M914" s="17">
        <v>0</v>
      </c>
      <c r="N914" s="17">
        <v>0</v>
      </c>
      <c r="O914" s="17">
        <v>0</v>
      </c>
      <c r="P914" s="17">
        <v>0</v>
      </c>
      <c r="Q914" s="17"/>
      <c r="R914" s="17">
        <v>0</v>
      </c>
      <c r="S914" s="17">
        <v>2.73027443891816E-2</v>
      </c>
      <c r="T914" s="17">
        <v>0</v>
      </c>
      <c r="U914" s="17">
        <v>3.9755067196356299E-3</v>
      </c>
      <c r="V914" s="17"/>
      <c r="W914" s="17">
        <v>5.7255845332562498E-2</v>
      </c>
      <c r="X914" s="17">
        <v>0</v>
      </c>
      <c r="Y914" s="17">
        <v>0</v>
      </c>
      <c r="Z914" s="17">
        <v>0</v>
      </c>
      <c r="AA914" s="17">
        <v>0</v>
      </c>
      <c r="AB914" s="17">
        <v>0</v>
      </c>
      <c r="AC914" s="17">
        <v>0</v>
      </c>
      <c r="AD914" s="17">
        <v>0</v>
      </c>
      <c r="AE914" s="17">
        <v>0</v>
      </c>
      <c r="AF914" s="17">
        <v>0</v>
      </c>
      <c r="AG914" s="17"/>
      <c r="AH914" s="17">
        <v>4.3002225103087099E-2</v>
      </c>
      <c r="AI914" s="17">
        <v>0</v>
      </c>
      <c r="AJ914" s="17">
        <v>0</v>
      </c>
      <c r="AK914" s="17">
        <v>0</v>
      </c>
      <c r="AL914" s="17">
        <v>0</v>
      </c>
      <c r="AM914" s="17">
        <v>0</v>
      </c>
      <c r="AN914" s="17">
        <v>0</v>
      </c>
      <c r="AO914" s="17"/>
      <c r="AP914" s="17">
        <v>6.0622928090568297E-3</v>
      </c>
      <c r="AQ914" s="17" t="s">
        <v>104</v>
      </c>
      <c r="AR914" s="17"/>
      <c r="AS914" s="17">
        <v>1.06998487546924E-2</v>
      </c>
      <c r="AT914" s="17">
        <v>0</v>
      </c>
      <c r="AU914" s="17" t="s">
        <v>104</v>
      </c>
      <c r="AV914" s="17"/>
      <c r="AW914" s="17">
        <v>6.5069142468157804E-3</v>
      </c>
      <c r="AX914" s="17">
        <v>5.7385784772397697E-3</v>
      </c>
      <c r="AY914" s="17"/>
      <c r="AZ914" s="17">
        <v>2.2326324610463601E-2</v>
      </c>
      <c r="BA914" s="17">
        <v>0</v>
      </c>
      <c r="BB914" s="17"/>
      <c r="BC914" s="17">
        <v>1.0698269843927801E-2</v>
      </c>
      <c r="BD914" s="17">
        <v>3.9755067196356299E-3</v>
      </c>
      <c r="BE914" s="17"/>
      <c r="BF914" s="17">
        <v>0</v>
      </c>
      <c r="BG914" s="17">
        <v>1.15453410406199E-2</v>
      </c>
      <c r="BH914" s="17"/>
      <c r="BI914" s="17">
        <v>0</v>
      </c>
      <c r="BJ914" s="17">
        <v>1.1794270414361201E-2</v>
      </c>
      <c r="BK914" s="17">
        <v>7.0154419017557897E-3</v>
      </c>
      <c r="BL914" s="17">
        <v>0</v>
      </c>
    </row>
    <row r="915" spans="2:64" x14ac:dyDescent="0.25">
      <c r="B915" t="s">
        <v>165</v>
      </c>
      <c r="C915" s="17">
        <v>0.19924293584112199</v>
      </c>
      <c r="D915" s="17">
        <v>0.14777980198930099</v>
      </c>
      <c r="E915" s="17">
        <v>0</v>
      </c>
      <c r="F915" s="17">
        <v>0.18446306438658799</v>
      </c>
      <c r="G915" s="17">
        <v>0.23642573029003999</v>
      </c>
      <c r="H915" s="17">
        <v>0.27039824821997199</v>
      </c>
      <c r="I915" s="17">
        <v>0.203327424600382</v>
      </c>
      <c r="J915" s="17">
        <v>0.250854781107134</v>
      </c>
      <c r="K915" s="17">
        <v>0.41077818027929203</v>
      </c>
      <c r="L915" s="17">
        <v>0.306608103919221</v>
      </c>
      <c r="M915" s="17">
        <v>0.21181691490298199</v>
      </c>
      <c r="N915" s="17">
        <v>0.20373750053431999</v>
      </c>
      <c r="O915" s="17">
        <v>0.216767795373186</v>
      </c>
      <c r="P915" s="17">
        <v>0</v>
      </c>
      <c r="Q915" s="17"/>
      <c r="R915" s="17">
        <v>0.43749821922495402</v>
      </c>
      <c r="S915" s="17">
        <v>0.249003283476323</v>
      </c>
      <c r="T915" s="17">
        <v>0.256226097651994</v>
      </c>
      <c r="U915" s="17">
        <v>0.158008207787386</v>
      </c>
      <c r="V915" s="17"/>
      <c r="W915" s="17">
        <v>0.363470148766878</v>
      </c>
      <c r="X915" s="17">
        <v>0.72884193574429401</v>
      </c>
      <c r="Y915" s="17">
        <v>0.17753395679160699</v>
      </c>
      <c r="Z915" s="17">
        <v>0.44075957231518598</v>
      </c>
      <c r="AA915" s="17">
        <v>0.21580160158381301</v>
      </c>
      <c r="AB915" s="17">
        <v>0.157986498511997</v>
      </c>
      <c r="AC915" s="17">
        <v>0.17123118686647901</v>
      </c>
      <c r="AD915" s="17">
        <v>8.1286199233369202E-2</v>
      </c>
      <c r="AE915" s="17">
        <v>6.8104532434839396E-2</v>
      </c>
      <c r="AF915" s="17">
        <v>0.19601770475070401</v>
      </c>
      <c r="AG915" s="17"/>
      <c r="AH915" s="17">
        <v>0.28936287645585501</v>
      </c>
      <c r="AI915" s="17">
        <v>0.34976540977031101</v>
      </c>
      <c r="AJ915" s="17">
        <v>0.30552516798284202</v>
      </c>
      <c r="AK915" s="17">
        <v>0.363426301652578</v>
      </c>
      <c r="AL915" s="17">
        <v>0.18775526829625</v>
      </c>
      <c r="AM915" s="17">
        <v>0.111585264683744</v>
      </c>
      <c r="AN915" s="17">
        <v>0.104340926619216</v>
      </c>
      <c r="AO915" s="17"/>
      <c r="AP915" s="17">
        <v>0.19924293584112199</v>
      </c>
      <c r="AQ915" s="17" t="s">
        <v>104</v>
      </c>
      <c r="AR915" s="17"/>
      <c r="AS915" s="17">
        <v>0.174984614145372</v>
      </c>
      <c r="AT915" s="17">
        <v>0.23095383073918499</v>
      </c>
      <c r="AU915" s="17" t="s">
        <v>104</v>
      </c>
      <c r="AV915" s="17"/>
      <c r="AW915" s="17">
        <v>0.16949359593761301</v>
      </c>
      <c r="AX915" s="17">
        <v>0.220902457562349</v>
      </c>
      <c r="AY915" s="17"/>
      <c r="AZ915" s="17">
        <v>0.160776783253015</v>
      </c>
      <c r="BA915" s="17">
        <v>0.21358089847390499</v>
      </c>
      <c r="BB915" s="17"/>
      <c r="BC915" s="17">
        <v>0.290849475325622</v>
      </c>
      <c r="BD915" s="17">
        <v>0.158008207787386</v>
      </c>
      <c r="BE915" s="17"/>
      <c r="BF915" s="17">
        <v>0.156218576206691</v>
      </c>
      <c r="BG915" s="17">
        <v>0.23815637114323501</v>
      </c>
      <c r="BH915" s="17"/>
      <c r="BI915" s="17">
        <v>0.29423556619920899</v>
      </c>
      <c r="BJ915" s="17">
        <v>0.22655667991335701</v>
      </c>
      <c r="BK915" s="17">
        <v>0.238099110388823</v>
      </c>
      <c r="BL915" s="17">
        <v>7.8616712987401596E-2</v>
      </c>
    </row>
    <row r="916" spans="2:64" x14ac:dyDescent="0.25">
      <c r="B916" t="s">
        <v>415</v>
      </c>
      <c r="C916" s="17">
        <v>0.39969879827568</v>
      </c>
      <c r="D916" s="17">
        <v>0.44950331361582602</v>
      </c>
      <c r="E916" s="17">
        <v>0.208248254897552</v>
      </c>
      <c r="F916" s="17">
        <v>0.289739990587007</v>
      </c>
      <c r="G916" s="17">
        <v>0.76357426970996001</v>
      </c>
      <c r="H916" s="17">
        <v>0.34312556593064503</v>
      </c>
      <c r="I916" s="17">
        <v>0.50095538923877603</v>
      </c>
      <c r="J916" s="17">
        <v>0.31747132231833503</v>
      </c>
      <c r="K916" s="17">
        <v>0.21170188537815501</v>
      </c>
      <c r="L916" s="17">
        <v>0.375258719325477</v>
      </c>
      <c r="M916" s="17">
        <v>0.239442071820339</v>
      </c>
      <c r="N916" s="17">
        <v>0.45281629830737802</v>
      </c>
      <c r="O916" s="17">
        <v>0.34969661388044199</v>
      </c>
      <c r="P916" s="17">
        <v>0</v>
      </c>
      <c r="Q916" s="17"/>
      <c r="R916" s="17">
        <v>0.21081573390873901</v>
      </c>
      <c r="S916" s="17">
        <v>0.29006135291732099</v>
      </c>
      <c r="T916" s="17">
        <v>0.35575858117250397</v>
      </c>
      <c r="U916" s="17">
        <v>0.44454525434375802</v>
      </c>
      <c r="V916" s="17"/>
      <c r="W916" s="17">
        <v>0.26562689462877198</v>
      </c>
      <c r="X916" s="17">
        <v>0.27115806425570599</v>
      </c>
      <c r="Y916" s="17">
        <v>0.47477999777776603</v>
      </c>
      <c r="Z916" s="17">
        <v>0.17655516630631901</v>
      </c>
      <c r="AA916" s="17">
        <v>0.237675938985633</v>
      </c>
      <c r="AB916" s="17">
        <v>0.46344960376912597</v>
      </c>
      <c r="AC916" s="17">
        <v>0.32832961532670102</v>
      </c>
      <c r="AD916" s="17">
        <v>0.45056211393432799</v>
      </c>
      <c r="AE916" s="17">
        <v>0.55037140205994906</v>
      </c>
      <c r="AF916" s="17">
        <v>0.45300705563331201</v>
      </c>
      <c r="AG916" s="17"/>
      <c r="AH916" s="17">
        <v>0.398321032879286</v>
      </c>
      <c r="AI916" s="17">
        <v>0.379746400797493</v>
      </c>
      <c r="AJ916" s="17">
        <v>0.37519673123181202</v>
      </c>
      <c r="AK916" s="17">
        <v>0.289061331441263</v>
      </c>
      <c r="AL916" s="17">
        <v>0.40514608415650399</v>
      </c>
      <c r="AM916" s="17">
        <v>0.48496322769172101</v>
      </c>
      <c r="AN916" s="17">
        <v>0.46372382431813702</v>
      </c>
      <c r="AO916" s="17"/>
      <c r="AP916" s="17">
        <v>0.39969879827568</v>
      </c>
      <c r="AQ916" s="17" t="s">
        <v>104</v>
      </c>
      <c r="AR916" s="17"/>
      <c r="AS916" s="17">
        <v>0.38489368152998599</v>
      </c>
      <c r="AT916" s="17">
        <v>0.41905230124940501</v>
      </c>
      <c r="AU916" s="17" t="s">
        <v>104</v>
      </c>
      <c r="AV916" s="17"/>
      <c r="AW916" s="17">
        <v>0.421761789188006</v>
      </c>
      <c r="AX916" s="17">
        <v>0.38363545594772602</v>
      </c>
      <c r="AY916" s="17"/>
      <c r="AZ916" s="17">
        <v>0.42049973259986001</v>
      </c>
      <c r="BA916" s="17">
        <v>0.39194540993293098</v>
      </c>
      <c r="BB916" s="17"/>
      <c r="BC916" s="17">
        <v>0.300068490463621</v>
      </c>
      <c r="BD916" s="17">
        <v>0.44454525434375802</v>
      </c>
      <c r="BE916" s="17"/>
      <c r="BF916" s="17">
        <v>0.41855963547446701</v>
      </c>
      <c r="BG916" s="17">
        <v>0.38264009073616601</v>
      </c>
      <c r="BH916" s="17"/>
      <c r="BI916" s="17">
        <v>0.169348732648825</v>
      </c>
      <c r="BJ916" s="17">
        <v>0.25410279041302503</v>
      </c>
      <c r="BK916" s="17">
        <v>0.43248671721863802</v>
      </c>
      <c r="BL916" s="17">
        <v>0.52405707544117197</v>
      </c>
    </row>
    <row r="917" spans="2:64" x14ac:dyDescent="0.25">
      <c r="B917" t="s">
        <v>416</v>
      </c>
      <c r="C917" s="17">
        <v>0.173932986836739</v>
      </c>
      <c r="D917" s="17">
        <v>0.14462110018931301</v>
      </c>
      <c r="E917" s="17">
        <v>0.33932217647247798</v>
      </c>
      <c r="F917" s="17">
        <v>0.15283189005074499</v>
      </c>
      <c r="G917" s="17">
        <v>0</v>
      </c>
      <c r="H917" s="17">
        <v>0.15230678825984501</v>
      </c>
      <c r="I917" s="17">
        <v>0.17322876790573</v>
      </c>
      <c r="J917" s="17">
        <v>0.114202574256196</v>
      </c>
      <c r="K917" s="17">
        <v>0.12583997811418399</v>
      </c>
      <c r="L917" s="17">
        <v>9.8590491045937603E-2</v>
      </c>
      <c r="M917" s="17">
        <v>0.30759374363111802</v>
      </c>
      <c r="N917" s="17">
        <v>0.193249601671382</v>
      </c>
      <c r="O917" s="17">
        <v>0.25387822827296502</v>
      </c>
      <c r="P917" s="17">
        <v>1</v>
      </c>
      <c r="Q917" s="17"/>
      <c r="R917" s="17">
        <v>0.143134233118798</v>
      </c>
      <c r="S917" s="17">
        <v>0.102648268289461</v>
      </c>
      <c r="T917" s="17">
        <v>0.17727962350783999</v>
      </c>
      <c r="U917" s="17">
        <v>0.18876551984062601</v>
      </c>
      <c r="V917" s="17"/>
      <c r="W917" s="17">
        <v>0.19172093715455399</v>
      </c>
      <c r="X917" s="17">
        <v>0</v>
      </c>
      <c r="Y917" s="17">
        <v>8.3228058963523394E-2</v>
      </c>
      <c r="Z917" s="17">
        <v>0.120307798445453</v>
      </c>
      <c r="AA917" s="17">
        <v>0.27114818118901901</v>
      </c>
      <c r="AB917" s="17">
        <v>0.141856412396073</v>
      </c>
      <c r="AC917" s="17">
        <v>0.29093334990049002</v>
      </c>
      <c r="AD917" s="17">
        <v>0.20127247539149301</v>
      </c>
      <c r="AE917" s="17">
        <v>0.24168419362523799</v>
      </c>
      <c r="AF917" s="17">
        <v>0.159620728197716</v>
      </c>
      <c r="AG917" s="17"/>
      <c r="AH917" s="17">
        <v>4.7785119024399698E-2</v>
      </c>
      <c r="AI917" s="17">
        <v>0.102070346160471</v>
      </c>
      <c r="AJ917" s="17">
        <v>0.13577822941355699</v>
      </c>
      <c r="AK917" s="17">
        <v>0.14080793834493599</v>
      </c>
      <c r="AL917" s="17">
        <v>0.18446657427926599</v>
      </c>
      <c r="AM917" s="17">
        <v>0.254815222289137</v>
      </c>
      <c r="AN917" s="17">
        <v>0.17891471520662799</v>
      </c>
      <c r="AO917" s="17"/>
      <c r="AP917" s="17">
        <v>0.173932986836739</v>
      </c>
      <c r="AQ917" s="17" t="s">
        <v>104</v>
      </c>
      <c r="AR917" s="17"/>
      <c r="AS917" s="17">
        <v>0.16058735969749</v>
      </c>
      <c r="AT917" s="17">
        <v>0.19137861992172001</v>
      </c>
      <c r="AU917" s="17" t="s">
        <v>104</v>
      </c>
      <c r="AV917" s="17"/>
      <c r="AW917" s="17">
        <v>0.22393137619064701</v>
      </c>
      <c r="AX917" s="17">
        <v>0.137530794258693</v>
      </c>
      <c r="AY917" s="17"/>
      <c r="AZ917" s="17">
        <v>0.15943229903699199</v>
      </c>
      <c r="BA917" s="17">
        <v>0.17933800672653</v>
      </c>
      <c r="BB917" s="17"/>
      <c r="BC917" s="17">
        <v>0.140981223010262</v>
      </c>
      <c r="BD917" s="17">
        <v>0.18876551984062601</v>
      </c>
      <c r="BE917" s="17"/>
      <c r="BF917" s="17">
        <v>0.21190155616874001</v>
      </c>
      <c r="BG917" s="17">
        <v>0.13959226732880201</v>
      </c>
      <c r="BH917" s="17"/>
      <c r="BI917" s="17">
        <v>0.10740110293143799</v>
      </c>
      <c r="BJ917" s="17">
        <v>0.133675761001885</v>
      </c>
      <c r="BK917" s="17">
        <v>0.15922309640702201</v>
      </c>
      <c r="BL917" s="17">
        <v>0.25086393686494901</v>
      </c>
    </row>
    <row r="918" spans="2:64" x14ac:dyDescent="0.25">
      <c r="B918" t="s">
        <v>417</v>
      </c>
      <c r="C918" s="17">
        <v>6.7334859255912705E-2</v>
      </c>
      <c r="D918" s="17">
        <v>0.10159634212544399</v>
      </c>
      <c r="E918" s="17">
        <v>0</v>
      </c>
      <c r="F918" s="17">
        <v>0.220133164924916</v>
      </c>
      <c r="G918" s="17">
        <v>0</v>
      </c>
      <c r="H918" s="17">
        <v>5.6084084796154697E-2</v>
      </c>
      <c r="I918" s="17">
        <v>8.6705890452342393E-2</v>
      </c>
      <c r="J918" s="17">
        <v>0</v>
      </c>
      <c r="K918" s="17">
        <v>0</v>
      </c>
      <c r="L918" s="17">
        <v>0</v>
      </c>
      <c r="M918" s="17">
        <v>0.12510718347071401</v>
      </c>
      <c r="N918" s="17">
        <v>2.3383690797461099E-2</v>
      </c>
      <c r="O918" s="17">
        <v>3.7110432899778903E-2</v>
      </c>
      <c r="P918" s="17">
        <v>0</v>
      </c>
      <c r="Q918" s="17"/>
      <c r="R918" s="17">
        <v>5.5071266294539997E-2</v>
      </c>
      <c r="S918" s="17">
        <v>0.13627172010743199</v>
      </c>
      <c r="T918" s="17">
        <v>0.10825260507641001</v>
      </c>
      <c r="U918" s="17">
        <v>4.8920703636810101E-2</v>
      </c>
      <c r="V918" s="17"/>
      <c r="W918" s="17">
        <v>0.121926174117234</v>
      </c>
      <c r="X918" s="17">
        <v>0</v>
      </c>
      <c r="Y918" s="17">
        <v>0</v>
      </c>
      <c r="Z918" s="17">
        <v>0.156597001303695</v>
      </c>
      <c r="AA918" s="17">
        <v>0.17015193651763499</v>
      </c>
      <c r="AB918" s="17">
        <v>4.1955718277399398E-2</v>
      </c>
      <c r="AC918" s="17">
        <v>0.16631481455028499</v>
      </c>
      <c r="AD918" s="17">
        <v>8.4185406533176202E-2</v>
      </c>
      <c r="AE918" s="17">
        <v>9.0780578775992701E-2</v>
      </c>
      <c r="AF918" s="17">
        <v>1.6810325290838601E-2</v>
      </c>
      <c r="AG918" s="17"/>
      <c r="AH918" s="17">
        <v>0.121693862848544</v>
      </c>
      <c r="AI918" s="17">
        <v>0</v>
      </c>
      <c r="AJ918" s="17">
        <v>7.5990094726370805E-2</v>
      </c>
      <c r="AK918" s="17">
        <v>0</v>
      </c>
      <c r="AL918" s="17">
        <v>7.8456545184817095E-2</v>
      </c>
      <c r="AM918" s="17">
        <v>9.2650252950726403E-2</v>
      </c>
      <c r="AN918" s="17">
        <v>7.6970972595450396E-2</v>
      </c>
      <c r="AO918" s="17"/>
      <c r="AP918" s="17">
        <v>6.7334859255912705E-2</v>
      </c>
      <c r="AQ918" s="17" t="s">
        <v>104</v>
      </c>
      <c r="AR918" s="17"/>
      <c r="AS918" s="17">
        <v>6.5793020172254704E-2</v>
      </c>
      <c r="AT918" s="17">
        <v>6.9350377796099705E-2</v>
      </c>
      <c r="AU918" s="17" t="s">
        <v>104</v>
      </c>
      <c r="AV918" s="17"/>
      <c r="AW918" s="17">
        <v>0.100510063481848</v>
      </c>
      <c r="AX918" s="17">
        <v>4.3181077731065998E-2</v>
      </c>
      <c r="AY918" s="17"/>
      <c r="AZ918" s="17">
        <v>0.122451102095869</v>
      </c>
      <c r="BA918" s="17">
        <v>4.6790703494855E-2</v>
      </c>
      <c r="BB918" s="17"/>
      <c r="BC918" s="17">
        <v>0.108243509643926</v>
      </c>
      <c r="BD918" s="17">
        <v>4.8920703636810101E-2</v>
      </c>
      <c r="BE918" s="17"/>
      <c r="BF918" s="17">
        <v>8.3531086809542202E-2</v>
      </c>
      <c r="BG918" s="17">
        <v>5.2686161206677899E-2</v>
      </c>
      <c r="BH918" s="17"/>
      <c r="BI918" s="17">
        <v>0</v>
      </c>
      <c r="BJ918" s="17">
        <v>6.11841156521538E-2</v>
      </c>
      <c r="BK918" s="17">
        <v>5.5909183113772597E-2</v>
      </c>
      <c r="BL918" s="17">
        <v>0.112712884187678</v>
      </c>
    </row>
    <row r="919" spans="2:64" x14ac:dyDescent="0.25">
      <c r="B919" t="s">
        <v>418</v>
      </c>
      <c r="C919" s="17">
        <v>5.4829710681339999E-3</v>
      </c>
      <c r="D919" s="17">
        <v>1.6089486452928198E-2</v>
      </c>
      <c r="E919" s="17">
        <v>0</v>
      </c>
      <c r="F919" s="17">
        <v>0</v>
      </c>
      <c r="G919" s="17">
        <v>0</v>
      </c>
      <c r="H919" s="17">
        <v>0</v>
      </c>
      <c r="I919" s="17">
        <v>0</v>
      </c>
      <c r="J919" s="17">
        <v>0</v>
      </c>
      <c r="K919" s="17">
        <v>0</v>
      </c>
      <c r="L919" s="17">
        <v>0</v>
      </c>
      <c r="M919" s="17">
        <v>0</v>
      </c>
      <c r="N919" s="17">
        <v>0</v>
      </c>
      <c r="O919" s="17">
        <v>0</v>
      </c>
      <c r="P919" s="17">
        <v>0</v>
      </c>
      <c r="Q919" s="17"/>
      <c r="R919" s="17">
        <v>0</v>
      </c>
      <c r="S919" s="17">
        <v>0</v>
      </c>
      <c r="T919" s="17">
        <v>0</v>
      </c>
      <c r="U919" s="17">
        <v>7.9510134392712598E-3</v>
      </c>
      <c r="V919" s="17"/>
      <c r="W919" s="17">
        <v>0</v>
      </c>
      <c r="X919" s="17">
        <v>0</v>
      </c>
      <c r="Y919" s="17">
        <v>8.7734730150683393E-2</v>
      </c>
      <c r="Z919" s="17">
        <v>0</v>
      </c>
      <c r="AA919" s="17">
        <v>0</v>
      </c>
      <c r="AB919" s="17">
        <v>0</v>
      </c>
      <c r="AC919" s="17">
        <v>0</v>
      </c>
      <c r="AD919" s="17">
        <v>0</v>
      </c>
      <c r="AE919" s="17">
        <v>0</v>
      </c>
      <c r="AF919" s="17">
        <v>7.6072284532149202E-3</v>
      </c>
      <c r="AG919" s="17"/>
      <c r="AH919" s="17">
        <v>0</v>
      </c>
      <c r="AI919" s="17">
        <v>0</v>
      </c>
      <c r="AJ919" s="17">
        <v>0</v>
      </c>
      <c r="AK919" s="17">
        <v>0</v>
      </c>
      <c r="AL919" s="17">
        <v>1.0877063338569999E-2</v>
      </c>
      <c r="AM919" s="17">
        <v>0</v>
      </c>
      <c r="AN919" s="17">
        <v>1.9447115058234599E-2</v>
      </c>
      <c r="AO919" s="17"/>
      <c r="AP919" s="17">
        <v>5.4829710681339999E-3</v>
      </c>
      <c r="AQ919" s="17" t="s">
        <v>104</v>
      </c>
      <c r="AR919" s="17"/>
      <c r="AS919" s="17">
        <v>0</v>
      </c>
      <c r="AT919" s="17">
        <v>1.2650405050229E-2</v>
      </c>
      <c r="AU919" s="17" t="s">
        <v>104</v>
      </c>
      <c r="AV919" s="17"/>
      <c r="AW919" s="17">
        <v>1.3013828493631601E-2</v>
      </c>
      <c r="AX919" s="17">
        <v>0</v>
      </c>
      <c r="AY919" s="17"/>
      <c r="AZ919" s="17">
        <v>1.0096393868839299E-2</v>
      </c>
      <c r="BA919" s="17">
        <v>3.76335318916284E-3</v>
      </c>
      <c r="BB919" s="17"/>
      <c r="BC919" s="17">
        <v>0</v>
      </c>
      <c r="BD919" s="17">
        <v>7.9510134392712598E-3</v>
      </c>
      <c r="BE919" s="17"/>
      <c r="BF919" s="17">
        <v>1.1545178562000999E-2</v>
      </c>
      <c r="BG919" s="17">
        <v>0</v>
      </c>
      <c r="BH919" s="17"/>
      <c r="BI919" s="17">
        <v>0</v>
      </c>
      <c r="BJ919" s="17">
        <v>1.1794270414361201E-2</v>
      </c>
      <c r="BK919" s="17">
        <v>5.7915834603228704E-3</v>
      </c>
      <c r="BL919" s="17">
        <v>0</v>
      </c>
    </row>
    <row r="920" spans="2:64" x14ac:dyDescent="0.25">
      <c r="B920" t="s">
        <v>101</v>
      </c>
      <c r="C920" s="17">
        <v>0.14824515591335499</v>
      </c>
      <c r="D920" s="17">
        <v>0.13236521240072399</v>
      </c>
      <c r="E920" s="17">
        <v>0.45242956862997002</v>
      </c>
      <c r="F920" s="17">
        <v>0.15283189005074499</v>
      </c>
      <c r="G920" s="17">
        <v>0</v>
      </c>
      <c r="H920" s="17">
        <v>0.13473469287464501</v>
      </c>
      <c r="I920" s="17">
        <v>3.5782527802769699E-2</v>
      </c>
      <c r="J920" s="17">
        <v>0.31747132231833503</v>
      </c>
      <c r="K920" s="17">
        <v>0.25167995622836897</v>
      </c>
      <c r="L920" s="17">
        <v>0.219542685709365</v>
      </c>
      <c r="M920" s="17">
        <v>0.116040086174847</v>
      </c>
      <c r="N920" s="17">
        <v>0.12681290868945899</v>
      </c>
      <c r="O920" s="17">
        <v>0.142546929573628</v>
      </c>
      <c r="P920" s="17">
        <v>0</v>
      </c>
      <c r="Q920" s="17"/>
      <c r="R920" s="17">
        <v>0.15348054745296899</v>
      </c>
      <c r="S920" s="17">
        <v>0.19471263082028201</v>
      </c>
      <c r="T920" s="17">
        <v>0.102483092591251</v>
      </c>
      <c r="U920" s="17">
        <v>0.147833794232513</v>
      </c>
      <c r="V920" s="17"/>
      <c r="W920" s="17">
        <v>0</v>
      </c>
      <c r="X920" s="17">
        <v>0</v>
      </c>
      <c r="Y920" s="17">
        <v>0.17672325631642</v>
      </c>
      <c r="Z920" s="17">
        <v>0.105780461629346</v>
      </c>
      <c r="AA920" s="17">
        <v>0.10522234172390101</v>
      </c>
      <c r="AB920" s="17">
        <v>0.19475176704540501</v>
      </c>
      <c r="AC920" s="17">
        <v>4.3191033356044899E-2</v>
      </c>
      <c r="AD920" s="17">
        <v>0.18269380490763401</v>
      </c>
      <c r="AE920" s="17">
        <v>4.9059293103981397E-2</v>
      </c>
      <c r="AF920" s="17">
        <v>0.16693695767421499</v>
      </c>
      <c r="AG920" s="17"/>
      <c r="AH920" s="17">
        <v>9.9834883688828202E-2</v>
      </c>
      <c r="AI920" s="17">
        <v>0.16841784327172499</v>
      </c>
      <c r="AJ920" s="17">
        <v>0.107509776645419</v>
      </c>
      <c r="AK920" s="17">
        <v>0.20670442856122301</v>
      </c>
      <c r="AL920" s="17">
        <v>0.133298464744593</v>
      </c>
      <c r="AM920" s="17">
        <v>5.5986032384671799E-2</v>
      </c>
      <c r="AN920" s="17">
        <v>0.15660244620233399</v>
      </c>
      <c r="AO920" s="17"/>
      <c r="AP920" s="17">
        <v>0.14824515591335499</v>
      </c>
      <c r="AQ920" s="17" t="s">
        <v>104</v>
      </c>
      <c r="AR920" s="17"/>
      <c r="AS920" s="17">
        <v>0.203041475700206</v>
      </c>
      <c r="AT920" s="17">
        <v>7.6614465243362406E-2</v>
      </c>
      <c r="AU920" s="17" t="s">
        <v>104</v>
      </c>
      <c r="AV920" s="17"/>
      <c r="AW920" s="17">
        <v>6.4782432461438902E-2</v>
      </c>
      <c r="AX920" s="17">
        <v>0.20901163602292699</v>
      </c>
      <c r="AY920" s="17"/>
      <c r="AZ920" s="17">
        <v>0.104417364534961</v>
      </c>
      <c r="BA920" s="17">
        <v>0.16458162818261701</v>
      </c>
      <c r="BB920" s="17"/>
      <c r="BC920" s="17">
        <v>0.149159031712641</v>
      </c>
      <c r="BD920" s="17">
        <v>0.147833794232513</v>
      </c>
      <c r="BE920" s="17"/>
      <c r="BF920" s="17">
        <v>0.118243966778559</v>
      </c>
      <c r="BG920" s="17">
        <v>0.17537976854449899</v>
      </c>
      <c r="BH920" s="17"/>
      <c r="BI920" s="17">
        <v>0.42901459822052801</v>
      </c>
      <c r="BJ920" s="17">
        <v>0.30089211219085699</v>
      </c>
      <c r="BK920" s="17">
        <v>0.101474867509666</v>
      </c>
      <c r="BL920" s="17">
        <v>3.3749390518799799E-2</v>
      </c>
    </row>
    <row r="921" spans="2:64" x14ac:dyDescent="0.25">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c r="AV921" s="17"/>
      <c r="AW921" s="17"/>
      <c r="AX921" s="17"/>
      <c r="AY921" s="17"/>
      <c r="AZ921" s="17"/>
      <c r="BA921" s="17"/>
      <c r="BB921" s="17"/>
      <c r="BC921" s="17"/>
      <c r="BD921" s="17"/>
      <c r="BE921" s="17"/>
      <c r="BF921" s="17"/>
      <c r="BG921" s="17"/>
      <c r="BH921" s="17"/>
      <c r="BI921" s="17"/>
      <c r="BJ921" s="17"/>
      <c r="BK921" s="17"/>
      <c r="BL921" s="17"/>
    </row>
    <row r="922" spans="2:64" x14ac:dyDescent="0.25">
      <c r="B922" s="6" t="s">
        <v>425</v>
      </c>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c r="AY922" s="17"/>
      <c r="AZ922" s="17"/>
      <c r="BA922" s="17"/>
      <c r="BB922" s="17"/>
      <c r="BC922" s="17"/>
      <c r="BD922" s="17"/>
      <c r="BE922" s="17"/>
      <c r="BF922" s="17"/>
      <c r="BG922" s="17"/>
      <c r="BH922" s="17"/>
      <c r="BI922" s="17"/>
      <c r="BJ922" s="17"/>
      <c r="BK922" s="17"/>
      <c r="BL922" s="17"/>
    </row>
    <row r="923" spans="2:64" x14ac:dyDescent="0.25">
      <c r="B923" s="24" t="s">
        <v>661</v>
      </c>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17"/>
      <c r="BB923" s="17"/>
      <c r="BC923" s="17"/>
      <c r="BD923" s="17"/>
      <c r="BE923" s="17"/>
      <c r="BF923" s="17"/>
      <c r="BG923" s="17"/>
      <c r="BH923" s="17"/>
      <c r="BI923" s="17"/>
      <c r="BJ923" s="17"/>
      <c r="BK923" s="17"/>
      <c r="BL923" s="17"/>
    </row>
    <row r="924" spans="2:64" x14ac:dyDescent="0.25">
      <c r="B924" t="s">
        <v>421</v>
      </c>
      <c r="C924" s="17">
        <v>0.51231890285323001</v>
      </c>
      <c r="D924" s="17">
        <v>0.53090101146871904</v>
      </c>
      <c r="E924" s="17">
        <v>0.33932217647247798</v>
      </c>
      <c r="F924" s="17">
        <v>0.33452476127653602</v>
      </c>
      <c r="G924" s="17">
        <v>0.19878766792681199</v>
      </c>
      <c r="H924" s="17">
        <v>0.45208173427175102</v>
      </c>
      <c r="I924" s="17">
        <v>0.75520617648873001</v>
      </c>
      <c r="J924" s="17">
        <v>0.56832610342546896</v>
      </c>
      <c r="K924" s="17">
        <v>0.46338184160652302</v>
      </c>
      <c r="L924" s="17">
        <v>0.35809495836396399</v>
      </c>
      <c r="M924" s="17">
        <v>0.49914740108738898</v>
      </c>
      <c r="N924" s="17">
        <v>0.55018503892499104</v>
      </c>
      <c r="O924" s="17">
        <v>0.52935397635384895</v>
      </c>
      <c r="P924" s="17">
        <v>0</v>
      </c>
      <c r="Q924" s="17"/>
      <c r="R924" s="17">
        <v>0.13844248018569499</v>
      </c>
      <c r="S924" s="17">
        <v>0.33235078840622201</v>
      </c>
      <c r="T924" s="17">
        <v>0.38892727286091999</v>
      </c>
      <c r="U924" s="17">
        <v>0.60113577624817505</v>
      </c>
      <c r="V924" s="17"/>
      <c r="W924" s="17">
        <v>0.24938038611341301</v>
      </c>
      <c r="X924" s="17">
        <v>0.18646524564545899</v>
      </c>
      <c r="Y924" s="17">
        <v>0.53650878566523497</v>
      </c>
      <c r="Z924" s="17">
        <v>0.40672230217919503</v>
      </c>
      <c r="AA924" s="17">
        <v>0.24528071315933</v>
      </c>
      <c r="AB924" s="17">
        <v>0.39526216635323003</v>
      </c>
      <c r="AC924" s="17">
        <v>0.489585696690856</v>
      </c>
      <c r="AD924" s="17">
        <v>0.55629552285917605</v>
      </c>
      <c r="AE924" s="17">
        <v>0.60949086674817399</v>
      </c>
      <c r="AF924" s="17">
        <v>0.65153527786392895</v>
      </c>
      <c r="AG924" s="17"/>
      <c r="AH924" s="17">
        <v>0.21276461976269501</v>
      </c>
      <c r="AI924" s="17">
        <v>0.26271481039218603</v>
      </c>
      <c r="AJ924" s="17">
        <v>0.48979210605082601</v>
      </c>
      <c r="AK924" s="17">
        <v>0.44660020690444002</v>
      </c>
      <c r="AL924" s="17">
        <v>0.55566734704002696</v>
      </c>
      <c r="AM924" s="17">
        <v>0.57148481026086795</v>
      </c>
      <c r="AN924" s="17">
        <v>0.65799916740734499</v>
      </c>
      <c r="AO924" s="17"/>
      <c r="AP924" s="17">
        <v>0.51231890285323001</v>
      </c>
      <c r="AQ924" s="17" t="s">
        <v>104</v>
      </c>
      <c r="AR924" s="17"/>
      <c r="AS924" s="17">
        <v>0.38542221326822701</v>
      </c>
      <c r="AT924" s="17">
        <v>0.67820043566541299</v>
      </c>
      <c r="AU924" s="17" t="s">
        <v>104</v>
      </c>
      <c r="AV924" s="17"/>
      <c r="AW924" s="17">
        <v>0.45937543570334599</v>
      </c>
      <c r="AX924" s="17">
        <v>0.55086531028443197</v>
      </c>
      <c r="AY924" s="17"/>
      <c r="AZ924" s="17">
        <v>0.49334234177583203</v>
      </c>
      <c r="BA924" s="17">
        <v>0.51939227009481403</v>
      </c>
      <c r="BB924" s="17"/>
      <c r="BC924" s="17">
        <v>0.31500448358651401</v>
      </c>
      <c r="BD924" s="17">
        <v>0.60113577624817505</v>
      </c>
      <c r="BE924" s="17"/>
      <c r="BF924" s="17">
        <v>0.57095888211844004</v>
      </c>
      <c r="BG924" s="17">
        <v>0.45928190105604699</v>
      </c>
      <c r="BH924" s="17"/>
      <c r="BI924" s="17">
        <v>0.36305082465550098</v>
      </c>
      <c r="BJ924" s="17">
        <v>0.34907774625895499</v>
      </c>
      <c r="BK924" s="17">
        <v>0.54715878274388396</v>
      </c>
      <c r="BL924" s="17">
        <v>0.637463002021884</v>
      </c>
    </row>
    <row r="925" spans="2:64" x14ac:dyDescent="0.25">
      <c r="B925" t="s">
        <v>422</v>
      </c>
      <c r="C925" s="17">
        <v>0.42131883563834699</v>
      </c>
      <c r="D925" s="17">
        <v>0.42588976214898999</v>
      </c>
      <c r="E925" s="17">
        <v>0.45242956862997002</v>
      </c>
      <c r="F925" s="17">
        <v>0.48101217433687599</v>
      </c>
      <c r="G925" s="17">
        <v>0.59636300378043605</v>
      </c>
      <c r="H925" s="17">
        <v>0.40981577421304799</v>
      </c>
      <c r="I925" s="17">
        <v>0.53105404593342698</v>
      </c>
      <c r="J925" s="17">
        <v>0.372438097335968</v>
      </c>
      <c r="K925" s="17">
        <v>0.21170188537815501</v>
      </c>
      <c r="L925" s="17">
        <v>0.16874427331929501</v>
      </c>
      <c r="M925" s="17">
        <v>0.36454925529105298</v>
      </c>
      <c r="N925" s="17">
        <v>0.48434179010385298</v>
      </c>
      <c r="O925" s="17">
        <v>0.47064602364615099</v>
      </c>
      <c r="P925" s="17">
        <v>0</v>
      </c>
      <c r="Q925" s="17"/>
      <c r="R925" s="17">
        <v>0.39704650281266202</v>
      </c>
      <c r="S925" s="17">
        <v>0.19802464381816001</v>
      </c>
      <c r="T925" s="17">
        <v>0.44703687550198701</v>
      </c>
      <c r="U925" s="17">
        <v>0.458311909840733</v>
      </c>
      <c r="V925" s="17"/>
      <c r="W925" s="17">
        <v>0.48368663227250203</v>
      </c>
      <c r="X925" s="17">
        <v>0.445513546879022</v>
      </c>
      <c r="Y925" s="17">
        <v>0.54426249228616796</v>
      </c>
      <c r="Z925" s="17">
        <v>0.37084526522879802</v>
      </c>
      <c r="AA925" s="17">
        <v>0.31140506874727403</v>
      </c>
      <c r="AB925" s="17">
        <v>0.48079356197822398</v>
      </c>
      <c r="AC925" s="17">
        <v>0.49733478068065701</v>
      </c>
      <c r="AD925" s="17">
        <v>0.49522732814368198</v>
      </c>
      <c r="AE925" s="17">
        <v>0.39204939516023002</v>
      </c>
      <c r="AF925" s="17">
        <v>0.43367657607413301</v>
      </c>
      <c r="AG925" s="17"/>
      <c r="AH925" s="17">
        <v>0.484562824855165</v>
      </c>
      <c r="AI925" s="17">
        <v>0.286339788398217</v>
      </c>
      <c r="AJ925" s="17">
        <v>0.25170914564174302</v>
      </c>
      <c r="AK925" s="17">
        <v>0.26070227827030501</v>
      </c>
      <c r="AL925" s="17">
        <v>0.39329086716218198</v>
      </c>
      <c r="AM925" s="17">
        <v>0.57637749635256497</v>
      </c>
      <c r="AN925" s="17">
        <v>0.49681558858160302</v>
      </c>
      <c r="AO925" s="17"/>
      <c r="AP925" s="17">
        <v>0.42131883563834699</v>
      </c>
      <c r="AQ925" s="17" t="s">
        <v>104</v>
      </c>
      <c r="AR925" s="17"/>
      <c r="AS925" s="17">
        <v>0.36872032407683503</v>
      </c>
      <c r="AT925" s="17">
        <v>0.49007651363607202</v>
      </c>
      <c r="AU925" s="17" t="s">
        <v>104</v>
      </c>
      <c r="AV925" s="17"/>
      <c r="AW925" s="17">
        <v>1</v>
      </c>
      <c r="AX925" s="17">
        <v>0</v>
      </c>
      <c r="AY925" s="17"/>
      <c r="AZ925" s="17">
        <v>0.36538925634495301</v>
      </c>
      <c r="BA925" s="17">
        <v>0.44216615630914102</v>
      </c>
      <c r="BB925" s="17"/>
      <c r="BC925" s="17">
        <v>0.339135499588265</v>
      </c>
      <c r="BD925" s="17">
        <v>0.458311909840733</v>
      </c>
      <c r="BE925" s="17"/>
      <c r="BF925" s="17">
        <v>0.444756228990485</v>
      </c>
      <c r="BG925" s="17">
        <v>0.40012085622371002</v>
      </c>
      <c r="BH925" s="17"/>
      <c r="BI925" s="17">
        <v>0.25179268722988701</v>
      </c>
      <c r="BJ925" s="17">
        <v>0.31080617413466699</v>
      </c>
      <c r="BK925" s="17">
        <v>0.42763164530572401</v>
      </c>
      <c r="BL925" s="17">
        <v>0.54035574674460196</v>
      </c>
    </row>
    <row r="926" spans="2:64" x14ac:dyDescent="0.25">
      <c r="B926" t="s">
        <v>423</v>
      </c>
      <c r="C926" s="17">
        <v>0.37244035644504297</v>
      </c>
      <c r="D926" s="17">
        <v>0.407685216965887</v>
      </c>
      <c r="E926" s="17">
        <v>0.11310739215749301</v>
      </c>
      <c r="F926" s="17">
        <v>0.55742811936224901</v>
      </c>
      <c r="G926" s="17">
        <v>0.80121233207318798</v>
      </c>
      <c r="H926" s="17">
        <v>0.424988175260338</v>
      </c>
      <c r="I926" s="17">
        <v>0.203327424600382</v>
      </c>
      <c r="J926" s="17">
        <v>0.33351741858168299</v>
      </c>
      <c r="K926" s="17">
        <v>0.58922181972070797</v>
      </c>
      <c r="L926" s="17">
        <v>0.45449384048812702</v>
      </c>
      <c r="M926" s="17">
        <v>0.432700927101832</v>
      </c>
      <c r="N926" s="17">
        <v>0.23258822444538199</v>
      </c>
      <c r="O926" s="17">
        <v>0.33399389609801</v>
      </c>
      <c r="P926" s="17">
        <v>0</v>
      </c>
      <c r="Q926" s="17"/>
      <c r="R926" s="17">
        <v>0.68347962820876995</v>
      </c>
      <c r="S926" s="17">
        <v>0.415864783758151</v>
      </c>
      <c r="T926" s="17">
        <v>0.451740259313263</v>
      </c>
      <c r="U926" s="17">
        <v>0.32152029288663098</v>
      </c>
      <c r="V926" s="17"/>
      <c r="W926" s="17">
        <v>0.63590071182533903</v>
      </c>
      <c r="X926" s="17">
        <v>0.47953427868923298</v>
      </c>
      <c r="Y926" s="17">
        <v>0.37073253234130399</v>
      </c>
      <c r="Z926" s="17">
        <v>0.34583841872184501</v>
      </c>
      <c r="AA926" s="17">
        <v>0.61372942676558495</v>
      </c>
      <c r="AB926" s="17">
        <v>0.348657462327576</v>
      </c>
      <c r="AC926" s="17">
        <v>0.35599368560347799</v>
      </c>
      <c r="AD926" s="17">
        <v>0.427123506823267</v>
      </c>
      <c r="AE926" s="17">
        <v>0.42110436330630002</v>
      </c>
      <c r="AF926" s="17">
        <v>0.250181642129923</v>
      </c>
      <c r="AG926" s="17"/>
      <c r="AH926" s="17">
        <v>0.49280355628299299</v>
      </c>
      <c r="AI926" s="17">
        <v>0.282118673783399</v>
      </c>
      <c r="AJ926" s="17">
        <v>0.42203439363728801</v>
      </c>
      <c r="AK926" s="17">
        <v>0.293648656548406</v>
      </c>
      <c r="AL926" s="17">
        <v>0.32681776736990797</v>
      </c>
      <c r="AM926" s="17">
        <v>0.378885704662423</v>
      </c>
      <c r="AN926" s="17">
        <v>0.44928258160934498</v>
      </c>
      <c r="AO926" s="17"/>
      <c r="AP926" s="17">
        <v>0.37244035644504297</v>
      </c>
      <c r="AQ926" s="17" t="s">
        <v>104</v>
      </c>
      <c r="AR926" s="17"/>
      <c r="AS926" s="17">
        <v>0.32192131219523801</v>
      </c>
      <c r="AT926" s="17">
        <v>0.43847971904599298</v>
      </c>
      <c r="AU926" s="17" t="s">
        <v>104</v>
      </c>
      <c r="AV926" s="17"/>
      <c r="AW926" s="17">
        <v>0.36495706817092299</v>
      </c>
      <c r="AX926" s="17">
        <v>0.37788869396934499</v>
      </c>
      <c r="AY926" s="17"/>
      <c r="AZ926" s="17">
        <v>0.41184077641651801</v>
      </c>
      <c r="BA926" s="17">
        <v>0.35775415282816198</v>
      </c>
      <c r="BB926" s="17"/>
      <c r="BC926" s="17">
        <v>0.48556371224451</v>
      </c>
      <c r="BD926" s="17">
        <v>0.32152029288663098</v>
      </c>
      <c r="BE926" s="17"/>
      <c r="BF926" s="17">
        <v>0.46020344121538598</v>
      </c>
      <c r="BG926" s="17">
        <v>0.29306292584194998</v>
      </c>
      <c r="BH926" s="17"/>
      <c r="BI926" s="17">
        <v>0.126881081367548</v>
      </c>
      <c r="BJ926" s="17">
        <v>0.37789482872150898</v>
      </c>
      <c r="BK926" s="17">
        <v>0.34796255626978001</v>
      </c>
      <c r="BL926" s="17">
        <v>0.465619130024234</v>
      </c>
    </row>
    <row r="927" spans="2:64" x14ac:dyDescent="0.25">
      <c r="B927" t="s">
        <v>101</v>
      </c>
      <c r="C927" s="17">
        <v>5.3994361819775197E-2</v>
      </c>
      <c r="D927" s="17">
        <v>3.4305117973053398E-2</v>
      </c>
      <c r="E927" s="17">
        <v>0.11310739215749301</v>
      </c>
      <c r="F927" s="17">
        <v>0</v>
      </c>
      <c r="G927" s="17">
        <v>0</v>
      </c>
      <c r="H927" s="17">
        <v>7.3811977570707205E-2</v>
      </c>
      <c r="I927" s="17">
        <v>0</v>
      </c>
      <c r="J927" s="17">
        <v>0</v>
      </c>
      <c r="K927" s="17">
        <v>0.28493820216510801</v>
      </c>
      <c r="L927" s="17">
        <v>5.8628709437275703E-2</v>
      </c>
      <c r="M927" s="17">
        <v>6.8151671810778899E-2</v>
      </c>
      <c r="N927" s="17">
        <v>4.6767381594922199E-2</v>
      </c>
      <c r="O927" s="17">
        <v>0.10543649667384999</v>
      </c>
      <c r="P927" s="17">
        <v>1</v>
      </c>
      <c r="Q927" s="17"/>
      <c r="R927" s="17">
        <v>5.64938077294019E-2</v>
      </c>
      <c r="S927" s="17">
        <v>0.13138987031473201</v>
      </c>
      <c r="T927" s="17">
        <v>6.1686287019452599E-2</v>
      </c>
      <c r="U927" s="17">
        <v>3.8720759855900802E-2</v>
      </c>
      <c r="V927" s="17"/>
      <c r="W927" s="17">
        <v>7.5670547326861903E-2</v>
      </c>
      <c r="X927" s="17">
        <v>0</v>
      </c>
      <c r="Y927" s="17">
        <v>0</v>
      </c>
      <c r="Z927" s="17">
        <v>6.6914922097563903E-2</v>
      </c>
      <c r="AA927" s="17">
        <v>6.7792316743020997E-2</v>
      </c>
      <c r="AB927" s="17">
        <v>5.9708645203594098E-2</v>
      </c>
      <c r="AC927" s="17">
        <v>7.4543912584633207E-2</v>
      </c>
      <c r="AD927" s="17">
        <v>0</v>
      </c>
      <c r="AE927" s="17">
        <v>4.12664758889595E-2</v>
      </c>
      <c r="AF927" s="17">
        <v>6.6201275302744403E-2</v>
      </c>
      <c r="AG927" s="17"/>
      <c r="AH927" s="17">
        <v>9.9834883688828202E-2</v>
      </c>
      <c r="AI927" s="17">
        <v>8.7050599378124996E-2</v>
      </c>
      <c r="AJ927" s="17">
        <v>0</v>
      </c>
      <c r="AK927" s="17">
        <v>0.106713845062111</v>
      </c>
      <c r="AL927" s="17">
        <v>6.3241983298597301E-2</v>
      </c>
      <c r="AM927" s="17">
        <v>2.35350692863186E-2</v>
      </c>
      <c r="AN927" s="17">
        <v>1.6358040523729699E-2</v>
      </c>
      <c r="AO927" s="17"/>
      <c r="AP927" s="17">
        <v>5.3994361819775197E-2</v>
      </c>
      <c r="AQ927" s="17" t="s">
        <v>104</v>
      </c>
      <c r="AR927" s="17"/>
      <c r="AS927" s="17">
        <v>7.7622491449039099E-2</v>
      </c>
      <c r="AT927" s="17">
        <v>2.3107264818228002E-2</v>
      </c>
      <c r="AU927" s="17" t="s">
        <v>104</v>
      </c>
      <c r="AV927" s="17"/>
      <c r="AW927" s="17">
        <v>0</v>
      </c>
      <c r="AX927" s="17">
        <v>9.3305891300845697E-2</v>
      </c>
      <c r="AY927" s="17"/>
      <c r="AZ927" s="17">
        <v>8.72010887784683E-2</v>
      </c>
      <c r="BA927" s="17">
        <v>4.1616809653615097E-2</v>
      </c>
      <c r="BB927" s="17"/>
      <c r="BC927" s="17">
        <v>8.7925998753353801E-2</v>
      </c>
      <c r="BD927" s="17">
        <v>3.8720759855900802E-2</v>
      </c>
      <c r="BE927" s="17"/>
      <c r="BF927" s="17">
        <v>2.2768546443897301E-2</v>
      </c>
      <c r="BG927" s="17">
        <v>8.2236589169802907E-2</v>
      </c>
      <c r="BH927" s="17"/>
      <c r="BI927" s="17">
        <v>0.30680050230509398</v>
      </c>
      <c r="BJ927" s="17">
        <v>7.4538700487023102E-2</v>
      </c>
      <c r="BK927" s="17">
        <v>3.5544393188858797E-2</v>
      </c>
      <c r="BL927" s="17">
        <v>1.6502105020585401E-2</v>
      </c>
    </row>
    <row r="928" spans="2:64" x14ac:dyDescent="0.25">
      <c r="B928" t="s">
        <v>424</v>
      </c>
      <c r="C928" s="17">
        <v>0.117485668336786</v>
      </c>
      <c r="D928" s="17">
        <v>0.16978788660149599</v>
      </c>
      <c r="E928" s="17">
        <v>0.208248254897552</v>
      </c>
      <c r="F928" s="17">
        <v>9.0846435612895599E-2</v>
      </c>
      <c r="G928" s="17">
        <v>0.23642573029003999</v>
      </c>
      <c r="H928" s="17">
        <v>0.13473469287464501</v>
      </c>
      <c r="I928" s="17">
        <v>3.5782527802769699E-2</v>
      </c>
      <c r="J928" s="17">
        <v>0.22144935643595101</v>
      </c>
      <c r="K928" s="17">
        <v>0</v>
      </c>
      <c r="L928" s="17">
        <v>0.20651444600618199</v>
      </c>
      <c r="M928" s="17">
        <v>0</v>
      </c>
      <c r="N928" s="17">
        <v>6.6436692981922202E-2</v>
      </c>
      <c r="O928" s="17">
        <v>0</v>
      </c>
      <c r="P928" s="17">
        <v>0</v>
      </c>
      <c r="Q928" s="17"/>
      <c r="R928" s="17">
        <v>0.17747165516312499</v>
      </c>
      <c r="S928" s="17">
        <v>8.8496612100906494E-2</v>
      </c>
      <c r="T928" s="17">
        <v>7.8301760602311005E-2</v>
      </c>
      <c r="U928" s="17">
        <v>0.12410218801421</v>
      </c>
      <c r="V928" s="17"/>
      <c r="W928" s="17">
        <v>0.16204359907167401</v>
      </c>
      <c r="X928" s="17">
        <v>0.11129591803178</v>
      </c>
      <c r="Y928" s="17">
        <v>0</v>
      </c>
      <c r="Z928" s="17">
        <v>5.3493765874687203E-2</v>
      </c>
      <c r="AA928" s="17">
        <v>7.8251629072400006E-2</v>
      </c>
      <c r="AB928" s="17">
        <v>9.2777381478488893E-2</v>
      </c>
      <c r="AC928" s="17">
        <v>3.1352879228588301E-2</v>
      </c>
      <c r="AD928" s="17">
        <v>7.9001530999482206E-2</v>
      </c>
      <c r="AE928" s="17">
        <v>0.16309593813845299</v>
      </c>
      <c r="AF928" s="17">
        <v>0.144979538544417</v>
      </c>
      <c r="AG928" s="17"/>
      <c r="AH928" s="17">
        <v>5.6832658585741103E-2</v>
      </c>
      <c r="AI928" s="17">
        <v>8.1776128048072494E-2</v>
      </c>
      <c r="AJ928" s="17">
        <v>0.16240157832507601</v>
      </c>
      <c r="AK928" s="17">
        <v>0.19162009551951101</v>
      </c>
      <c r="AL928" s="17">
        <v>0.112697459166614</v>
      </c>
      <c r="AM928" s="17">
        <v>8.9493736417649294E-2</v>
      </c>
      <c r="AN928" s="17">
        <v>7.5993762913359797E-2</v>
      </c>
      <c r="AO928" s="17"/>
      <c r="AP928" s="17">
        <v>0.117485668336786</v>
      </c>
      <c r="AQ928" s="17" t="s">
        <v>104</v>
      </c>
      <c r="AR928" s="17"/>
      <c r="AS928" s="17">
        <v>0.126097668533831</v>
      </c>
      <c r="AT928" s="17">
        <v>0.106227913718155</v>
      </c>
      <c r="AU928" s="17" t="s">
        <v>104</v>
      </c>
      <c r="AV928" s="17"/>
      <c r="AW928" s="17">
        <v>4.4335160206433903E-2</v>
      </c>
      <c r="AX928" s="17">
        <v>0.17074416163132999</v>
      </c>
      <c r="AY928" s="17"/>
      <c r="AZ928" s="17">
        <v>9.2559969422019703E-2</v>
      </c>
      <c r="BA928" s="17">
        <v>0.126776530967702</v>
      </c>
      <c r="BB928" s="17"/>
      <c r="BC928" s="17">
        <v>0.102786493643794</v>
      </c>
      <c r="BD928" s="17">
        <v>0.12410218801421</v>
      </c>
      <c r="BE928" s="17"/>
      <c r="BF928" s="17">
        <v>0.102099907449916</v>
      </c>
      <c r="BG928" s="17">
        <v>0.13140133880654301</v>
      </c>
      <c r="BH928" s="17"/>
      <c r="BI928" s="17">
        <v>0.100651329105355</v>
      </c>
      <c r="BJ928" s="17">
        <v>0.21291229849652399</v>
      </c>
      <c r="BK928" s="17">
        <v>0.115222697555607</v>
      </c>
      <c r="BL928" s="17">
        <v>3.4786805170353902E-2</v>
      </c>
    </row>
    <row r="929" spans="2:64" x14ac:dyDescent="0.25">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c r="AM929" s="17"/>
      <c r="AN929" s="17"/>
      <c r="AO929" s="17"/>
      <c r="AP929" s="17"/>
      <c r="AQ929" s="17"/>
      <c r="AR929" s="17"/>
      <c r="AS929" s="17"/>
      <c r="AT929" s="17"/>
      <c r="AU929" s="17"/>
      <c r="AV929" s="17"/>
      <c r="AW929" s="17"/>
      <c r="AX929" s="17"/>
      <c r="AY929" s="17"/>
      <c r="AZ929" s="17"/>
      <c r="BA929" s="17"/>
      <c r="BB929" s="17"/>
      <c r="BC929" s="17"/>
      <c r="BD929" s="17"/>
      <c r="BE929" s="17"/>
      <c r="BF929" s="17"/>
      <c r="BG929" s="17"/>
      <c r="BH929" s="17"/>
      <c r="BI929" s="17"/>
      <c r="BJ929" s="17"/>
      <c r="BK929" s="17"/>
      <c r="BL929" s="17"/>
    </row>
    <row r="930" spans="2:64" x14ac:dyDescent="0.25">
      <c r="B930" s="6" t="s">
        <v>435</v>
      </c>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c r="AV930" s="17"/>
      <c r="AW930" s="17"/>
      <c r="AX930" s="17"/>
      <c r="AY930" s="17"/>
      <c r="AZ930" s="17"/>
      <c r="BA930" s="17"/>
      <c r="BB930" s="17"/>
      <c r="BC930" s="17"/>
      <c r="BD930" s="17"/>
      <c r="BE930" s="17"/>
      <c r="BF930" s="17"/>
      <c r="BG930" s="17"/>
      <c r="BH930" s="17"/>
      <c r="BI930" s="17"/>
      <c r="BJ930" s="17"/>
      <c r="BK930" s="17"/>
      <c r="BL930" s="17"/>
    </row>
    <row r="931" spans="2:64" x14ac:dyDescent="0.25">
      <c r="B931" s="24" t="s">
        <v>720</v>
      </c>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c r="AY931" s="17"/>
      <c r="AZ931" s="17"/>
      <c r="BA931" s="17"/>
      <c r="BB931" s="17"/>
      <c r="BC931" s="17"/>
      <c r="BD931" s="17"/>
      <c r="BE931" s="17"/>
      <c r="BF931" s="17"/>
      <c r="BG931" s="17"/>
      <c r="BH931" s="17"/>
      <c r="BI931" s="17"/>
      <c r="BJ931" s="17"/>
      <c r="BK931" s="17"/>
      <c r="BL931" s="17"/>
    </row>
    <row r="932" spans="2:64" x14ac:dyDescent="0.25">
      <c r="B932" t="s">
        <v>426</v>
      </c>
      <c r="C932" s="17">
        <v>0.30637976193468502</v>
      </c>
      <c r="D932" s="17">
        <v>0.37904910120452301</v>
      </c>
      <c r="E932" s="17">
        <v>0</v>
      </c>
      <c r="F932" s="17">
        <v>0</v>
      </c>
      <c r="G932" s="17">
        <v>0</v>
      </c>
      <c r="H932" s="17">
        <v>0.22608399516158501</v>
      </c>
      <c r="I932" s="17">
        <v>0</v>
      </c>
      <c r="J932" s="17">
        <v>0</v>
      </c>
      <c r="K932" s="17" t="s">
        <v>104</v>
      </c>
      <c r="L932" s="17">
        <v>0.47740239461498102</v>
      </c>
      <c r="M932" s="17" t="s">
        <v>104</v>
      </c>
      <c r="N932" s="17">
        <v>0.64803048213396297</v>
      </c>
      <c r="O932" s="17" t="s">
        <v>104</v>
      </c>
      <c r="P932" s="17" t="s">
        <v>104</v>
      </c>
      <c r="Q932" s="17"/>
      <c r="R932" s="17">
        <v>0</v>
      </c>
      <c r="S932" s="17">
        <v>0</v>
      </c>
      <c r="T932" s="17">
        <v>0.26387817473646102</v>
      </c>
      <c r="U932" s="17">
        <v>0.390509541958666</v>
      </c>
      <c r="V932" s="17"/>
      <c r="W932" s="17">
        <v>0</v>
      </c>
      <c r="X932" s="17">
        <v>0</v>
      </c>
      <c r="Y932" s="17" t="s">
        <v>104</v>
      </c>
      <c r="Z932" s="17">
        <v>0</v>
      </c>
      <c r="AA932" s="17">
        <v>0</v>
      </c>
      <c r="AB932" s="17">
        <v>0</v>
      </c>
      <c r="AC932" s="17">
        <v>1</v>
      </c>
      <c r="AD932" s="17">
        <v>0</v>
      </c>
      <c r="AE932" s="17">
        <v>0.57990835252876005</v>
      </c>
      <c r="AF932" s="17">
        <v>0.42560444857636398</v>
      </c>
      <c r="AG932" s="17"/>
      <c r="AH932" s="17">
        <v>0</v>
      </c>
      <c r="AI932" s="17">
        <v>1</v>
      </c>
      <c r="AJ932" s="17">
        <v>0.224381904542792</v>
      </c>
      <c r="AK932" s="17">
        <v>8.5226167608267997E-2</v>
      </c>
      <c r="AL932" s="17">
        <v>0.39733625169297199</v>
      </c>
      <c r="AM932" s="17">
        <v>0.64192125789295496</v>
      </c>
      <c r="AN932" s="17">
        <v>0.25590409413475501</v>
      </c>
      <c r="AO932" s="17"/>
      <c r="AP932" s="17">
        <v>0.30637976193468502</v>
      </c>
      <c r="AQ932" s="17" t="s">
        <v>104</v>
      </c>
      <c r="AR932" s="17"/>
      <c r="AS932" s="17">
        <v>0.23094858880643299</v>
      </c>
      <c r="AT932" s="17">
        <v>0.42342857494363201</v>
      </c>
      <c r="AU932" s="17" t="s">
        <v>104</v>
      </c>
      <c r="AV932" s="17"/>
      <c r="AW932" s="17">
        <v>0.30985690915102798</v>
      </c>
      <c r="AX932" s="17">
        <v>0.30572241139071799</v>
      </c>
      <c r="AY932" s="17"/>
      <c r="AZ932" s="17">
        <v>0.32723845735532597</v>
      </c>
      <c r="BA932" s="17">
        <v>0.300703268036347</v>
      </c>
      <c r="BB932" s="17"/>
      <c r="BC932" s="17">
        <v>8.0718774828014095E-2</v>
      </c>
      <c r="BD932" s="17">
        <v>0.390509541958666</v>
      </c>
      <c r="BE932" s="17"/>
      <c r="BF932" s="17">
        <v>0.46488601458864898</v>
      </c>
      <c r="BG932" s="17">
        <v>0.19498696360262999</v>
      </c>
      <c r="BH932" s="17"/>
      <c r="BI932" s="17">
        <v>0.52418760000839204</v>
      </c>
      <c r="BJ932" s="17">
        <v>0</v>
      </c>
      <c r="BK932" s="17">
        <v>0.559432507594392</v>
      </c>
      <c r="BL932" s="17">
        <v>0.33333333333333298</v>
      </c>
    </row>
    <row r="933" spans="2:64" x14ac:dyDescent="0.25">
      <c r="B933" t="s">
        <v>427</v>
      </c>
      <c r="C933" s="17">
        <v>0.25772458825592398</v>
      </c>
      <c r="D933" s="17">
        <v>0.32414171272991799</v>
      </c>
      <c r="E933" s="17">
        <v>0.456862713144292</v>
      </c>
      <c r="F933" s="17">
        <v>0</v>
      </c>
      <c r="G933" s="17">
        <v>0</v>
      </c>
      <c r="H933" s="17">
        <v>0</v>
      </c>
      <c r="I933" s="17">
        <v>1</v>
      </c>
      <c r="J933" s="17">
        <v>0</v>
      </c>
      <c r="K933" s="17" t="s">
        <v>104</v>
      </c>
      <c r="L933" s="17">
        <v>0.23870119730749101</v>
      </c>
      <c r="M933" s="17" t="s">
        <v>104</v>
      </c>
      <c r="N933" s="17">
        <v>0.35196951786603697</v>
      </c>
      <c r="O933" s="17" t="s">
        <v>104</v>
      </c>
      <c r="P933" s="17" t="s">
        <v>104</v>
      </c>
      <c r="Q933" s="17"/>
      <c r="R933" s="17">
        <v>0</v>
      </c>
      <c r="S933" s="17">
        <v>0</v>
      </c>
      <c r="T933" s="17">
        <v>0.49984300731069498</v>
      </c>
      <c r="U933" s="17">
        <v>0.29680512159738898</v>
      </c>
      <c r="V933" s="17"/>
      <c r="W933" s="17">
        <v>0</v>
      </c>
      <c r="X933" s="17">
        <v>0</v>
      </c>
      <c r="Y933" s="17" t="s">
        <v>104</v>
      </c>
      <c r="Z933" s="17">
        <v>0</v>
      </c>
      <c r="AA933" s="17">
        <v>1</v>
      </c>
      <c r="AB933" s="17">
        <v>0</v>
      </c>
      <c r="AC933" s="17">
        <v>0</v>
      </c>
      <c r="AD933" s="17">
        <v>0.37229041918452099</v>
      </c>
      <c r="AE933" s="17">
        <v>0.15462921624149401</v>
      </c>
      <c r="AF933" s="17">
        <v>0.37342640276453698</v>
      </c>
      <c r="AG933" s="17"/>
      <c r="AH933" s="17">
        <v>0</v>
      </c>
      <c r="AI933" s="17">
        <v>0</v>
      </c>
      <c r="AJ933" s="17">
        <v>0.40384627537630302</v>
      </c>
      <c r="AK933" s="17">
        <v>0.178174779694941</v>
      </c>
      <c r="AL933" s="17">
        <v>0.41166564089441798</v>
      </c>
      <c r="AM933" s="17">
        <v>0.251181014852986</v>
      </c>
      <c r="AN933" s="17">
        <v>0.25590409413475501</v>
      </c>
      <c r="AO933" s="17"/>
      <c r="AP933" s="17">
        <v>0.25772458825592398</v>
      </c>
      <c r="AQ933" s="17" t="s">
        <v>104</v>
      </c>
      <c r="AR933" s="17"/>
      <c r="AS933" s="17">
        <v>0.26605535411416398</v>
      </c>
      <c r="AT933" s="17">
        <v>0.24479748909090901</v>
      </c>
      <c r="AU933" s="17" t="s">
        <v>104</v>
      </c>
      <c r="AV933" s="17"/>
      <c r="AW933" s="17">
        <v>0</v>
      </c>
      <c r="AX933" s="17">
        <v>0.30644711501222599</v>
      </c>
      <c r="AY933" s="17"/>
      <c r="AZ933" s="17">
        <v>0.32050730858654802</v>
      </c>
      <c r="BA933" s="17">
        <v>0.240638873080986</v>
      </c>
      <c r="BB933" s="17"/>
      <c r="BC933" s="17">
        <v>0.15289902318281601</v>
      </c>
      <c r="BD933" s="17">
        <v>0.29680512159738898</v>
      </c>
      <c r="BE933" s="17"/>
      <c r="BF933" s="17">
        <v>0.22266561204186799</v>
      </c>
      <c r="BG933" s="17">
        <v>0.28236284322537603</v>
      </c>
      <c r="BH933" s="17"/>
      <c r="BI933" s="17">
        <v>0</v>
      </c>
      <c r="BJ933" s="17">
        <v>0.16591936290981199</v>
      </c>
      <c r="BK933" s="17">
        <v>0.30407442006429303</v>
      </c>
      <c r="BL933" s="17">
        <v>0.66666666666666696</v>
      </c>
    </row>
    <row r="934" spans="2:64" x14ac:dyDescent="0.25">
      <c r="B934" t="s">
        <v>428</v>
      </c>
      <c r="C934" s="17">
        <v>0.12390188302194501</v>
      </c>
      <c r="D934" s="17">
        <v>0.114810886287337</v>
      </c>
      <c r="E934" s="17">
        <v>0</v>
      </c>
      <c r="F934" s="17">
        <v>1</v>
      </c>
      <c r="G934" s="17">
        <v>0</v>
      </c>
      <c r="H934" s="17">
        <v>0.22608399516158501</v>
      </c>
      <c r="I934" s="17">
        <v>0</v>
      </c>
      <c r="J934" s="17">
        <v>0.216803443071093</v>
      </c>
      <c r="K934" s="17" t="s">
        <v>104</v>
      </c>
      <c r="L934" s="17">
        <v>0</v>
      </c>
      <c r="M934" s="17" t="s">
        <v>104</v>
      </c>
      <c r="N934" s="17">
        <v>0</v>
      </c>
      <c r="O934" s="17" t="s">
        <v>104</v>
      </c>
      <c r="P934" s="17" t="s">
        <v>104</v>
      </c>
      <c r="Q934" s="17"/>
      <c r="R934" s="17">
        <v>0</v>
      </c>
      <c r="S934" s="17">
        <v>0.36246660622968102</v>
      </c>
      <c r="T934" s="17">
        <v>0</v>
      </c>
      <c r="U934" s="17">
        <v>0.124505452439357</v>
      </c>
      <c r="V934" s="17"/>
      <c r="W934" s="17">
        <v>0</v>
      </c>
      <c r="X934" s="17">
        <v>0</v>
      </c>
      <c r="Y934" s="17" t="s">
        <v>104</v>
      </c>
      <c r="Z934" s="17">
        <v>0</v>
      </c>
      <c r="AA934" s="17">
        <v>0</v>
      </c>
      <c r="AB934" s="17">
        <v>0</v>
      </c>
      <c r="AC934" s="17">
        <v>0</v>
      </c>
      <c r="AD934" s="17">
        <v>0</v>
      </c>
      <c r="AE934" s="17">
        <v>0.265462431229746</v>
      </c>
      <c r="AF934" s="17">
        <v>0.10383679546331</v>
      </c>
      <c r="AG934" s="17"/>
      <c r="AH934" s="17">
        <v>0</v>
      </c>
      <c r="AI934" s="17">
        <v>0</v>
      </c>
      <c r="AJ934" s="17">
        <v>0</v>
      </c>
      <c r="AK934" s="17">
        <v>9.0888788762121406E-2</v>
      </c>
      <c r="AL934" s="17">
        <v>0.108847800661587</v>
      </c>
      <c r="AM934" s="17">
        <v>0.10689772725405899</v>
      </c>
      <c r="AN934" s="17">
        <v>0.25590409413475501</v>
      </c>
      <c r="AO934" s="17"/>
      <c r="AP934" s="17">
        <v>0.12390188302194501</v>
      </c>
      <c r="AQ934" s="17" t="s">
        <v>104</v>
      </c>
      <c r="AR934" s="17"/>
      <c r="AS934" s="17">
        <v>9.7884650531569403E-2</v>
      </c>
      <c r="AT934" s="17">
        <v>0.164273602756417</v>
      </c>
      <c r="AU934" s="17" t="s">
        <v>104</v>
      </c>
      <c r="AV934" s="17"/>
      <c r="AW934" s="17">
        <v>0.124921864566735</v>
      </c>
      <c r="AX934" s="17">
        <v>0.12370905672452701</v>
      </c>
      <c r="AY934" s="17"/>
      <c r="AZ934" s="17">
        <v>0.20809245732512999</v>
      </c>
      <c r="BA934" s="17">
        <v>0.100990225715865</v>
      </c>
      <c r="BB934" s="17"/>
      <c r="BC934" s="17">
        <v>0.12228293108267101</v>
      </c>
      <c r="BD934" s="17">
        <v>0.124505452439357</v>
      </c>
      <c r="BE934" s="17"/>
      <c r="BF934" s="17">
        <v>0.17990648114621099</v>
      </c>
      <c r="BG934" s="17">
        <v>8.4543758026437502E-2</v>
      </c>
      <c r="BH934" s="17"/>
      <c r="BI934" s="17">
        <v>0</v>
      </c>
      <c r="BJ934" s="17">
        <v>0.19670249697293499</v>
      </c>
      <c r="BK934" s="17">
        <v>8.8408539671063199E-2</v>
      </c>
      <c r="BL934" s="17">
        <v>0</v>
      </c>
    </row>
    <row r="935" spans="2:64" x14ac:dyDescent="0.25">
      <c r="B935" t="s">
        <v>429</v>
      </c>
      <c r="C935" s="17">
        <v>0.114772340745743</v>
      </c>
      <c r="D935" s="17">
        <v>3.9854886826525597E-2</v>
      </c>
      <c r="E935" s="17">
        <v>0.54313728685570895</v>
      </c>
      <c r="F935" s="17">
        <v>0</v>
      </c>
      <c r="G935" s="17">
        <v>1</v>
      </c>
      <c r="H935" s="17">
        <v>0.32174801451524399</v>
      </c>
      <c r="I935" s="17">
        <v>0</v>
      </c>
      <c r="J935" s="17">
        <v>0</v>
      </c>
      <c r="K935" s="17" t="s">
        <v>104</v>
      </c>
      <c r="L935" s="17">
        <v>0</v>
      </c>
      <c r="M935" s="17" t="s">
        <v>104</v>
      </c>
      <c r="N935" s="17">
        <v>0</v>
      </c>
      <c r="O935" s="17" t="s">
        <v>104</v>
      </c>
      <c r="P935" s="17" t="s">
        <v>104</v>
      </c>
      <c r="Q935" s="17"/>
      <c r="R935" s="17">
        <v>0.42164679181985698</v>
      </c>
      <c r="S935" s="17">
        <v>0.30851739677955298</v>
      </c>
      <c r="T935" s="17">
        <v>0.236278817952844</v>
      </c>
      <c r="U935" s="17">
        <v>3.5733426741261301E-2</v>
      </c>
      <c r="V935" s="17"/>
      <c r="W935" s="17">
        <v>0.61854592080989701</v>
      </c>
      <c r="X935" s="17">
        <v>0</v>
      </c>
      <c r="Y935" s="17" t="s">
        <v>104</v>
      </c>
      <c r="Z935" s="17">
        <v>0</v>
      </c>
      <c r="AA935" s="17">
        <v>0</v>
      </c>
      <c r="AB935" s="17">
        <v>0.54778074559986201</v>
      </c>
      <c r="AC935" s="17">
        <v>0</v>
      </c>
      <c r="AD935" s="17">
        <v>0.301910038403369</v>
      </c>
      <c r="AE935" s="17">
        <v>0</v>
      </c>
      <c r="AF935" s="17">
        <v>0</v>
      </c>
      <c r="AG935" s="17"/>
      <c r="AH935" s="17">
        <v>0</v>
      </c>
      <c r="AI935" s="17">
        <v>0</v>
      </c>
      <c r="AJ935" s="17">
        <v>0.169848682392754</v>
      </c>
      <c r="AK935" s="17">
        <v>0.40826576880798299</v>
      </c>
      <c r="AL935" s="17">
        <v>0</v>
      </c>
      <c r="AM935" s="17">
        <v>0</v>
      </c>
      <c r="AN935" s="17">
        <v>0</v>
      </c>
      <c r="AO935" s="17"/>
      <c r="AP935" s="17">
        <v>0.114772340745743</v>
      </c>
      <c r="AQ935" s="17" t="s">
        <v>104</v>
      </c>
      <c r="AR935" s="17"/>
      <c r="AS935" s="17">
        <v>7.5080884027459993E-2</v>
      </c>
      <c r="AT935" s="17">
        <v>0.176362764211275</v>
      </c>
      <c r="AU935" s="17" t="s">
        <v>104</v>
      </c>
      <c r="AV935" s="17"/>
      <c r="AW935" s="17">
        <v>0</v>
      </c>
      <c r="AX935" s="17">
        <v>0.13646991520190899</v>
      </c>
      <c r="AY935" s="17"/>
      <c r="AZ935" s="17">
        <v>0</v>
      </c>
      <c r="BA935" s="17">
        <v>0.14600653247263801</v>
      </c>
      <c r="BB935" s="17"/>
      <c r="BC935" s="17">
        <v>0.32677811740421597</v>
      </c>
      <c r="BD935" s="17">
        <v>3.5733426741261301E-2</v>
      </c>
      <c r="BE935" s="17"/>
      <c r="BF935" s="17">
        <v>0.116043954363656</v>
      </c>
      <c r="BG935" s="17">
        <v>0.113878693984653</v>
      </c>
      <c r="BH935" s="17"/>
      <c r="BI935" s="17">
        <v>0</v>
      </c>
      <c r="BJ935" s="17">
        <v>0.16407463473550599</v>
      </c>
      <c r="BK935" s="17">
        <v>9.8348791216428297E-2</v>
      </c>
      <c r="BL935" s="17">
        <v>0</v>
      </c>
    </row>
    <row r="936" spans="2:64" x14ac:dyDescent="0.25">
      <c r="B936" t="s">
        <v>430</v>
      </c>
      <c r="C936" s="17">
        <v>5.3478308588732003E-2</v>
      </c>
      <c r="D936" s="17">
        <v>4.7381137650565397E-2</v>
      </c>
      <c r="E936" s="17">
        <v>0</v>
      </c>
      <c r="F936" s="17">
        <v>0</v>
      </c>
      <c r="G936" s="17">
        <v>0</v>
      </c>
      <c r="H936" s="17">
        <v>0</v>
      </c>
      <c r="I936" s="17">
        <v>0</v>
      </c>
      <c r="J936" s="17">
        <v>0.30854053732700998</v>
      </c>
      <c r="K936" s="17" t="s">
        <v>104</v>
      </c>
      <c r="L936" s="17">
        <v>0</v>
      </c>
      <c r="M936" s="17" t="s">
        <v>104</v>
      </c>
      <c r="N936" s="17">
        <v>0</v>
      </c>
      <c r="O936" s="17" t="s">
        <v>104</v>
      </c>
      <c r="P936" s="17" t="s">
        <v>104</v>
      </c>
      <c r="Q936" s="17"/>
      <c r="R936" s="17">
        <v>0</v>
      </c>
      <c r="S936" s="17">
        <v>0.329015996990766</v>
      </c>
      <c r="T936" s="17">
        <v>0</v>
      </c>
      <c r="U936" s="17">
        <v>3.2034138827434902E-2</v>
      </c>
      <c r="V936" s="17"/>
      <c r="W936" s="17">
        <v>0</v>
      </c>
      <c r="X936" s="17">
        <v>1</v>
      </c>
      <c r="Y936" s="17" t="s">
        <v>104</v>
      </c>
      <c r="Z936" s="17">
        <v>0</v>
      </c>
      <c r="AA936" s="17">
        <v>0</v>
      </c>
      <c r="AB936" s="17">
        <v>0</v>
      </c>
      <c r="AC936" s="17">
        <v>0</v>
      </c>
      <c r="AD936" s="17">
        <v>0</v>
      </c>
      <c r="AE936" s="17">
        <v>0.139152114718714</v>
      </c>
      <c r="AF936" s="17">
        <v>0</v>
      </c>
      <c r="AG936" s="17"/>
      <c r="AH936" s="17">
        <v>0</v>
      </c>
      <c r="AI936" s="17">
        <v>0</v>
      </c>
      <c r="AJ936" s="17">
        <v>0</v>
      </c>
      <c r="AK936" s="17">
        <v>0.12934700355506101</v>
      </c>
      <c r="AL936" s="17">
        <v>0</v>
      </c>
      <c r="AM936" s="17">
        <v>0.125590507426493</v>
      </c>
      <c r="AN936" s="17">
        <v>0</v>
      </c>
      <c r="AO936" s="17"/>
      <c r="AP936" s="17">
        <v>5.3478308588732003E-2</v>
      </c>
      <c r="AQ936" s="17" t="s">
        <v>104</v>
      </c>
      <c r="AR936" s="17"/>
      <c r="AS936" s="17">
        <v>4.95695185535543E-2</v>
      </c>
      <c r="AT936" s="17">
        <v>5.9543695284241298E-2</v>
      </c>
      <c r="AU936" s="17" t="s">
        <v>104</v>
      </c>
      <c r="AV936" s="17"/>
      <c r="AW936" s="17">
        <v>0</v>
      </c>
      <c r="AX936" s="17">
        <v>6.3588319196291404E-2</v>
      </c>
      <c r="AY936" s="17"/>
      <c r="AZ936" s="17">
        <v>0</v>
      </c>
      <c r="BA936" s="17">
        <v>6.8031917348798002E-2</v>
      </c>
      <c r="BB936" s="17"/>
      <c r="BC936" s="17">
        <v>0.110997923101429</v>
      </c>
      <c r="BD936" s="17">
        <v>3.2034138827434902E-2</v>
      </c>
      <c r="BE936" s="17"/>
      <c r="BF936" s="17">
        <v>0.129575205512031</v>
      </c>
      <c r="BG936" s="17">
        <v>0</v>
      </c>
      <c r="BH936" s="17"/>
      <c r="BI936" s="17">
        <v>0</v>
      </c>
      <c r="BJ936" s="17">
        <v>7.1559187633913293E-2</v>
      </c>
      <c r="BK936" s="17">
        <v>0</v>
      </c>
      <c r="BL936" s="17">
        <v>0.33333333333333298</v>
      </c>
    </row>
    <row r="937" spans="2:64" x14ac:dyDescent="0.25">
      <c r="B937" t="s">
        <v>431</v>
      </c>
      <c r="C937" s="17">
        <v>4.66692758849225E-2</v>
      </c>
      <c r="D937" s="17">
        <v>9.4762275301130794E-2</v>
      </c>
      <c r="E937" s="17">
        <v>0</v>
      </c>
      <c r="F937" s="17">
        <v>0</v>
      </c>
      <c r="G937" s="17">
        <v>0</v>
      </c>
      <c r="H937" s="17">
        <v>0</v>
      </c>
      <c r="I937" s="17">
        <v>0</v>
      </c>
      <c r="J937" s="17">
        <v>0</v>
      </c>
      <c r="K937" s="17" t="s">
        <v>104</v>
      </c>
      <c r="L937" s="17">
        <v>0</v>
      </c>
      <c r="M937" s="17" t="s">
        <v>104</v>
      </c>
      <c r="N937" s="17">
        <v>0</v>
      </c>
      <c r="O937" s="17" t="s">
        <v>104</v>
      </c>
      <c r="P937" s="17" t="s">
        <v>104</v>
      </c>
      <c r="Q937" s="17"/>
      <c r="R937" s="17">
        <v>0</v>
      </c>
      <c r="S937" s="17">
        <v>0</v>
      </c>
      <c r="T937" s="17">
        <v>0</v>
      </c>
      <c r="U937" s="17">
        <v>6.4068277654869707E-2</v>
      </c>
      <c r="V937" s="17"/>
      <c r="W937" s="17">
        <v>0</v>
      </c>
      <c r="X937" s="17">
        <v>0</v>
      </c>
      <c r="Y937" s="17" t="s">
        <v>104</v>
      </c>
      <c r="Z937" s="17">
        <v>0</v>
      </c>
      <c r="AA937" s="17">
        <v>0</v>
      </c>
      <c r="AB937" s="17">
        <v>0</v>
      </c>
      <c r="AC937" s="17">
        <v>0</v>
      </c>
      <c r="AD937" s="17">
        <v>0</v>
      </c>
      <c r="AE937" s="17">
        <v>0</v>
      </c>
      <c r="AF937" s="17">
        <v>0.104942097755185</v>
      </c>
      <c r="AG937" s="17"/>
      <c r="AH937" s="17">
        <v>0</v>
      </c>
      <c r="AI937" s="17">
        <v>0</v>
      </c>
      <c r="AJ937" s="17">
        <v>0</v>
      </c>
      <c r="AK937" s="17">
        <v>0</v>
      </c>
      <c r="AL937" s="17">
        <v>0</v>
      </c>
      <c r="AM937" s="17">
        <v>0</v>
      </c>
      <c r="AN937" s="17">
        <v>0.25590409413475501</v>
      </c>
      <c r="AO937" s="17"/>
      <c r="AP937" s="17">
        <v>4.66692758849225E-2</v>
      </c>
      <c r="AQ937" s="17" t="s">
        <v>104</v>
      </c>
      <c r="AR937" s="17"/>
      <c r="AS937" s="17">
        <v>3.83724590811374E-2</v>
      </c>
      <c r="AT937" s="17">
        <v>5.9543695284241298E-2</v>
      </c>
      <c r="AU937" s="17" t="s">
        <v>104</v>
      </c>
      <c r="AV937" s="17"/>
      <c r="AW937" s="17">
        <v>0.29353290781033398</v>
      </c>
      <c r="AX937" s="17">
        <v>0</v>
      </c>
      <c r="AY937" s="17"/>
      <c r="AZ937" s="17">
        <v>0</v>
      </c>
      <c r="BA937" s="17">
        <v>5.93698717015946E-2</v>
      </c>
      <c r="BB937" s="17"/>
      <c r="BC937" s="17">
        <v>0</v>
      </c>
      <c r="BD937" s="17">
        <v>6.4068277654869707E-2</v>
      </c>
      <c r="BE937" s="17"/>
      <c r="BF937" s="17">
        <v>0</v>
      </c>
      <c r="BG937" s="17">
        <v>7.9466854213276303E-2</v>
      </c>
      <c r="BH937" s="17"/>
      <c r="BI937" s="17">
        <v>0</v>
      </c>
      <c r="BJ937" s="17">
        <v>0.110789940249072</v>
      </c>
      <c r="BK937" s="17">
        <v>0</v>
      </c>
      <c r="BL937" s="17">
        <v>0</v>
      </c>
    </row>
    <row r="938" spans="2:64" x14ac:dyDescent="0.25">
      <c r="B938" t="s">
        <v>432</v>
      </c>
      <c r="C938" s="17">
        <v>3.3208336671744498E-2</v>
      </c>
      <c r="D938" s="17">
        <v>6.7429748636771897E-2</v>
      </c>
      <c r="E938" s="17">
        <v>0</v>
      </c>
      <c r="F938" s="17">
        <v>0</v>
      </c>
      <c r="G938" s="17">
        <v>0</v>
      </c>
      <c r="H938" s="17">
        <v>0</v>
      </c>
      <c r="I938" s="17">
        <v>0</v>
      </c>
      <c r="J938" s="17">
        <v>0</v>
      </c>
      <c r="K938" s="17" t="s">
        <v>104</v>
      </c>
      <c r="L938" s="17">
        <v>0</v>
      </c>
      <c r="M938" s="17" t="s">
        <v>104</v>
      </c>
      <c r="N938" s="17">
        <v>0</v>
      </c>
      <c r="O938" s="17" t="s">
        <v>104</v>
      </c>
      <c r="P938" s="17" t="s">
        <v>104</v>
      </c>
      <c r="Q938" s="17"/>
      <c r="R938" s="17">
        <v>0</v>
      </c>
      <c r="S938" s="17">
        <v>0.36246660622968102</v>
      </c>
      <c r="T938" s="17">
        <v>0</v>
      </c>
      <c r="U938" s="17">
        <v>0</v>
      </c>
      <c r="V938" s="17"/>
      <c r="W938" s="17">
        <v>0</v>
      </c>
      <c r="X938" s="17">
        <v>0</v>
      </c>
      <c r="Y938" s="17" t="s">
        <v>104</v>
      </c>
      <c r="Z938" s="17">
        <v>0</v>
      </c>
      <c r="AA938" s="17">
        <v>0</v>
      </c>
      <c r="AB938" s="17">
        <v>0</v>
      </c>
      <c r="AC938" s="17">
        <v>0</v>
      </c>
      <c r="AD938" s="17">
        <v>0</v>
      </c>
      <c r="AE938" s="17">
        <v>0</v>
      </c>
      <c r="AF938" s="17">
        <v>0</v>
      </c>
      <c r="AG938" s="17"/>
      <c r="AH938" s="17">
        <v>0</v>
      </c>
      <c r="AI938" s="17">
        <v>0</v>
      </c>
      <c r="AJ938" s="17">
        <v>0</v>
      </c>
      <c r="AK938" s="17">
        <v>0</v>
      </c>
      <c r="AL938" s="17">
        <v>0</v>
      </c>
      <c r="AM938" s="17">
        <v>0</v>
      </c>
      <c r="AN938" s="17">
        <v>0</v>
      </c>
      <c r="AO938" s="17"/>
      <c r="AP938" s="17">
        <v>3.3208336671744498E-2</v>
      </c>
      <c r="AQ938" s="17" t="s">
        <v>104</v>
      </c>
      <c r="AR938" s="17"/>
      <c r="AS938" s="17">
        <v>5.4609184133531101E-2</v>
      </c>
      <c r="AT938" s="17">
        <v>0</v>
      </c>
      <c r="AU938" s="17" t="s">
        <v>104</v>
      </c>
      <c r="AV938" s="17"/>
      <c r="AW938" s="17">
        <v>0</v>
      </c>
      <c r="AX938" s="17">
        <v>3.9486333206614002E-2</v>
      </c>
      <c r="AY938" s="17"/>
      <c r="AZ938" s="17">
        <v>0</v>
      </c>
      <c r="BA938" s="17">
        <v>4.2245666988413401E-2</v>
      </c>
      <c r="BB938" s="17"/>
      <c r="BC938" s="17">
        <v>0.12228293108267101</v>
      </c>
      <c r="BD938" s="17">
        <v>0</v>
      </c>
      <c r="BE938" s="17"/>
      <c r="BF938" s="17">
        <v>8.0462100663008795E-2</v>
      </c>
      <c r="BG938" s="17">
        <v>0</v>
      </c>
      <c r="BH938" s="17"/>
      <c r="BI938" s="17">
        <v>0</v>
      </c>
      <c r="BJ938" s="17">
        <v>7.8834512982496399E-2</v>
      </c>
      <c r="BK938" s="17">
        <v>0</v>
      </c>
      <c r="BL938" s="17">
        <v>0</v>
      </c>
    </row>
    <row r="939" spans="2:64" x14ac:dyDescent="0.25">
      <c r="B939" t="s">
        <v>433</v>
      </c>
      <c r="C939" s="17">
        <v>2.5191578421343602E-2</v>
      </c>
      <c r="D939" s="17">
        <v>0</v>
      </c>
      <c r="E939" s="17">
        <v>0</v>
      </c>
      <c r="F939" s="17">
        <v>0</v>
      </c>
      <c r="G939" s="17">
        <v>0</v>
      </c>
      <c r="H939" s="17">
        <v>0</v>
      </c>
      <c r="I939" s="17">
        <v>0</v>
      </c>
      <c r="J939" s="17">
        <v>0.25785257653080301</v>
      </c>
      <c r="K939" s="17" t="s">
        <v>104</v>
      </c>
      <c r="L939" s="17">
        <v>0</v>
      </c>
      <c r="M939" s="17" t="s">
        <v>104</v>
      </c>
      <c r="N939" s="17">
        <v>0</v>
      </c>
      <c r="O939" s="17" t="s">
        <v>104</v>
      </c>
      <c r="P939" s="17" t="s">
        <v>104</v>
      </c>
      <c r="Q939" s="17"/>
      <c r="R939" s="17">
        <v>0.26002740185645201</v>
      </c>
      <c r="S939" s="17">
        <v>0</v>
      </c>
      <c r="T939" s="17">
        <v>0</v>
      </c>
      <c r="U939" s="17">
        <v>0</v>
      </c>
      <c r="V939" s="17"/>
      <c r="W939" s="17">
        <v>0.38145407919010299</v>
      </c>
      <c r="X939" s="17">
        <v>0</v>
      </c>
      <c r="Y939" s="17" t="s">
        <v>104</v>
      </c>
      <c r="Z939" s="17">
        <v>0</v>
      </c>
      <c r="AA939" s="17">
        <v>0</v>
      </c>
      <c r="AB939" s="17">
        <v>0</v>
      </c>
      <c r="AC939" s="17">
        <v>0</v>
      </c>
      <c r="AD939" s="17">
        <v>0</v>
      </c>
      <c r="AE939" s="17">
        <v>0</v>
      </c>
      <c r="AF939" s="17">
        <v>0</v>
      </c>
      <c r="AG939" s="17"/>
      <c r="AH939" s="17">
        <v>0</v>
      </c>
      <c r="AI939" s="17">
        <v>0</v>
      </c>
      <c r="AJ939" s="17">
        <v>0</v>
      </c>
      <c r="AK939" s="17">
        <v>0.108097491571626</v>
      </c>
      <c r="AL939" s="17">
        <v>0</v>
      </c>
      <c r="AM939" s="17">
        <v>0</v>
      </c>
      <c r="AN939" s="17">
        <v>0</v>
      </c>
      <c r="AO939" s="17"/>
      <c r="AP939" s="17">
        <v>2.5191578421343602E-2</v>
      </c>
      <c r="AQ939" s="17" t="s">
        <v>104</v>
      </c>
      <c r="AR939" s="17"/>
      <c r="AS939" s="17">
        <v>4.1426090027446398E-2</v>
      </c>
      <c r="AT939" s="17">
        <v>0</v>
      </c>
      <c r="AU939" s="17" t="s">
        <v>104</v>
      </c>
      <c r="AV939" s="17"/>
      <c r="AW939" s="17">
        <v>0</v>
      </c>
      <c r="AX939" s="17">
        <v>2.9954016347710801E-2</v>
      </c>
      <c r="AY939" s="17"/>
      <c r="AZ939" s="17">
        <v>0</v>
      </c>
      <c r="BA939" s="17">
        <v>3.2047224870678001E-2</v>
      </c>
      <c r="BB939" s="17"/>
      <c r="BC939" s="17">
        <v>9.2762852846583893E-2</v>
      </c>
      <c r="BD939" s="17">
        <v>0</v>
      </c>
      <c r="BE939" s="17"/>
      <c r="BF939" s="17">
        <v>0</v>
      </c>
      <c r="BG939" s="17">
        <v>4.2895362138198098E-2</v>
      </c>
      <c r="BH939" s="17"/>
      <c r="BI939" s="17">
        <v>0</v>
      </c>
      <c r="BJ939" s="17">
        <v>5.9803230608558501E-2</v>
      </c>
      <c r="BK939" s="17">
        <v>0</v>
      </c>
      <c r="BL939" s="17">
        <v>0</v>
      </c>
    </row>
    <row r="940" spans="2:64" x14ac:dyDescent="0.25">
      <c r="B940" t="s">
        <v>434</v>
      </c>
      <c r="C940" s="17">
        <v>2.3334637942461298E-2</v>
      </c>
      <c r="D940" s="17">
        <v>4.7381137650565397E-2</v>
      </c>
      <c r="E940" s="17">
        <v>0</v>
      </c>
      <c r="F940" s="17">
        <v>0</v>
      </c>
      <c r="G940" s="17">
        <v>0</v>
      </c>
      <c r="H940" s="17">
        <v>0</v>
      </c>
      <c r="I940" s="17">
        <v>0</v>
      </c>
      <c r="J940" s="17">
        <v>0</v>
      </c>
      <c r="K940" s="17" t="s">
        <v>104</v>
      </c>
      <c r="L940" s="17">
        <v>0</v>
      </c>
      <c r="M940" s="17" t="s">
        <v>104</v>
      </c>
      <c r="N940" s="17">
        <v>0</v>
      </c>
      <c r="O940" s="17" t="s">
        <v>104</v>
      </c>
      <c r="P940" s="17" t="s">
        <v>104</v>
      </c>
      <c r="Q940" s="17"/>
      <c r="R940" s="17">
        <v>0</v>
      </c>
      <c r="S940" s="17">
        <v>0</v>
      </c>
      <c r="T940" s="17">
        <v>0</v>
      </c>
      <c r="U940" s="17">
        <v>3.2034138827434902E-2</v>
      </c>
      <c r="V940" s="17"/>
      <c r="W940" s="17">
        <v>0</v>
      </c>
      <c r="X940" s="17">
        <v>0</v>
      </c>
      <c r="Y940" s="17" t="s">
        <v>104</v>
      </c>
      <c r="Z940" s="17">
        <v>0</v>
      </c>
      <c r="AA940" s="17">
        <v>0</v>
      </c>
      <c r="AB940" s="17">
        <v>0</v>
      </c>
      <c r="AC940" s="17">
        <v>0</v>
      </c>
      <c r="AD940" s="17">
        <v>0</v>
      </c>
      <c r="AE940" s="17">
        <v>0</v>
      </c>
      <c r="AF940" s="17">
        <v>5.2471048877592498E-2</v>
      </c>
      <c r="AG940" s="17"/>
      <c r="AH940" s="17">
        <v>0</v>
      </c>
      <c r="AI940" s="17">
        <v>0</v>
      </c>
      <c r="AJ940" s="17">
        <v>0</v>
      </c>
      <c r="AK940" s="17">
        <v>0</v>
      </c>
      <c r="AL940" s="17">
        <v>0</v>
      </c>
      <c r="AM940" s="17">
        <v>0</v>
      </c>
      <c r="AN940" s="17">
        <v>0</v>
      </c>
      <c r="AO940" s="17"/>
      <c r="AP940" s="17">
        <v>2.3334637942461298E-2</v>
      </c>
      <c r="AQ940" s="17" t="s">
        <v>104</v>
      </c>
      <c r="AR940" s="17"/>
      <c r="AS940" s="17">
        <v>3.83724590811374E-2</v>
      </c>
      <c r="AT940" s="17">
        <v>0</v>
      </c>
      <c r="AU940" s="17" t="s">
        <v>104</v>
      </c>
      <c r="AV940" s="17"/>
      <c r="AW940" s="17">
        <v>0</v>
      </c>
      <c r="AX940" s="17">
        <v>2.7746023480775601E-2</v>
      </c>
      <c r="AY940" s="17"/>
      <c r="AZ940" s="17">
        <v>0</v>
      </c>
      <c r="BA940" s="17">
        <v>2.96849358507973E-2</v>
      </c>
      <c r="BB940" s="17"/>
      <c r="BC940" s="17">
        <v>0</v>
      </c>
      <c r="BD940" s="17">
        <v>3.2034138827434902E-2</v>
      </c>
      <c r="BE940" s="17"/>
      <c r="BF940" s="17">
        <v>5.65386338262076E-2</v>
      </c>
      <c r="BG940" s="17">
        <v>0</v>
      </c>
      <c r="BH940" s="17"/>
      <c r="BI940" s="17">
        <v>0</v>
      </c>
      <c r="BJ940" s="17">
        <v>5.5394970124535897E-2</v>
      </c>
      <c r="BK940" s="17">
        <v>0</v>
      </c>
      <c r="BL940" s="17">
        <v>0</v>
      </c>
    </row>
    <row r="941" spans="2:64" x14ac:dyDescent="0.25">
      <c r="B941" t="s">
        <v>102</v>
      </c>
      <c r="C941" s="17">
        <v>0.118551539031628</v>
      </c>
      <c r="D941" s="17">
        <v>9.4762275301130794E-2</v>
      </c>
      <c r="E941" s="17">
        <v>0</v>
      </c>
      <c r="F941" s="17">
        <v>0</v>
      </c>
      <c r="G941" s="17">
        <v>0</v>
      </c>
      <c r="H941" s="17">
        <v>0.22608399516158501</v>
      </c>
      <c r="I941" s="17">
        <v>0</v>
      </c>
      <c r="J941" s="17">
        <v>0.216803443071093</v>
      </c>
      <c r="K941" s="17" t="s">
        <v>104</v>
      </c>
      <c r="L941" s="17">
        <v>0.28389640807752797</v>
      </c>
      <c r="M941" s="17" t="s">
        <v>104</v>
      </c>
      <c r="N941" s="17">
        <v>0</v>
      </c>
      <c r="O941" s="17" t="s">
        <v>104</v>
      </c>
      <c r="P941" s="17" t="s">
        <v>104</v>
      </c>
      <c r="Q941" s="17"/>
      <c r="R941" s="17">
        <v>0.31832580632369101</v>
      </c>
      <c r="S941" s="17">
        <v>0</v>
      </c>
      <c r="T941" s="17">
        <v>0</v>
      </c>
      <c r="U941" s="17">
        <v>0.12041231843589301</v>
      </c>
      <c r="V941" s="17"/>
      <c r="W941" s="17">
        <v>0</v>
      </c>
      <c r="X941" s="17">
        <v>0</v>
      </c>
      <c r="Y941" s="17" t="s">
        <v>104</v>
      </c>
      <c r="Z941" s="17">
        <v>1</v>
      </c>
      <c r="AA941" s="17">
        <v>0</v>
      </c>
      <c r="AB941" s="17">
        <v>0.45221925440013799</v>
      </c>
      <c r="AC941" s="17">
        <v>0</v>
      </c>
      <c r="AD941" s="17">
        <v>0.32579954241211001</v>
      </c>
      <c r="AE941" s="17">
        <v>0</v>
      </c>
      <c r="AF941" s="17">
        <v>4.46613043181961E-2</v>
      </c>
      <c r="AG941" s="17"/>
      <c r="AH941" s="17">
        <v>1</v>
      </c>
      <c r="AI941" s="17">
        <v>0</v>
      </c>
      <c r="AJ941" s="17">
        <v>0.20192313768815101</v>
      </c>
      <c r="AK941" s="17">
        <v>0</v>
      </c>
      <c r="AL941" s="17">
        <v>8.2150306751022195E-2</v>
      </c>
      <c r="AM941" s="17">
        <v>0.125590507426493</v>
      </c>
      <c r="AN941" s="17">
        <v>0.23228771759573599</v>
      </c>
      <c r="AO941" s="17"/>
      <c r="AP941" s="17">
        <v>0.118551539031628</v>
      </c>
      <c r="AQ941" s="17" t="s">
        <v>104</v>
      </c>
      <c r="AR941" s="17"/>
      <c r="AS941" s="17">
        <v>0.16228999577709899</v>
      </c>
      <c r="AT941" s="17">
        <v>5.0681264282008198E-2</v>
      </c>
      <c r="AU941" s="17" t="s">
        <v>104</v>
      </c>
      <c r="AV941" s="17"/>
      <c r="AW941" s="17">
        <v>0.271688318471902</v>
      </c>
      <c r="AX941" s="17">
        <v>8.9601213088168596E-2</v>
      </c>
      <c r="AY941" s="17"/>
      <c r="AZ941" s="17">
        <v>0.25324126251810503</v>
      </c>
      <c r="BA941" s="17">
        <v>8.18970226238913E-2</v>
      </c>
      <c r="BB941" s="17"/>
      <c r="BC941" s="17">
        <v>0.11356037755427099</v>
      </c>
      <c r="BD941" s="17">
        <v>0.12041231843589301</v>
      </c>
      <c r="BE941" s="17"/>
      <c r="BF941" s="17">
        <v>0</v>
      </c>
      <c r="BG941" s="17">
        <v>0.20186552480942799</v>
      </c>
      <c r="BH941" s="17"/>
      <c r="BI941" s="17">
        <v>0.47581239999160801</v>
      </c>
      <c r="BJ941" s="17">
        <v>0.17575617676566799</v>
      </c>
      <c r="BK941" s="17">
        <v>5.0264258546176097E-2</v>
      </c>
      <c r="BL941" s="17">
        <v>0</v>
      </c>
    </row>
    <row r="942" spans="2:64" x14ac:dyDescent="0.25">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17"/>
      <c r="AK942" s="17"/>
      <c r="AL942" s="17"/>
      <c r="AM942" s="17"/>
      <c r="AN942" s="17"/>
      <c r="AO942" s="17"/>
      <c r="AP942" s="17"/>
      <c r="AQ942" s="17"/>
      <c r="AR942" s="17"/>
      <c r="AS942" s="17"/>
      <c r="AT942" s="17"/>
      <c r="AU942" s="17"/>
      <c r="AV942" s="17"/>
      <c r="AW942" s="17"/>
      <c r="AX942" s="17"/>
      <c r="AY942" s="17"/>
      <c r="AZ942" s="17"/>
      <c r="BA942" s="17"/>
      <c r="BB942" s="17"/>
      <c r="BC942" s="17"/>
      <c r="BD942" s="17"/>
      <c r="BE942" s="17"/>
      <c r="BF942" s="17"/>
      <c r="BG942" s="17"/>
      <c r="BH942" s="17"/>
      <c r="BI942" s="17"/>
      <c r="BJ942" s="17"/>
      <c r="BK942" s="17"/>
      <c r="BL942" s="17"/>
    </row>
    <row r="943" spans="2:64" x14ac:dyDescent="0.25">
      <c r="B943" s="6" t="s">
        <v>440</v>
      </c>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c r="AK943" s="17"/>
      <c r="AL943" s="17"/>
      <c r="AM943" s="17"/>
      <c r="AN943" s="17"/>
      <c r="AO943" s="17"/>
      <c r="AP943" s="17"/>
      <c r="AQ943" s="17"/>
      <c r="AR943" s="17"/>
      <c r="AS943" s="17"/>
      <c r="AT943" s="17"/>
      <c r="AU943" s="17"/>
      <c r="AV943" s="17"/>
      <c r="AW943" s="17"/>
      <c r="AX943" s="17"/>
      <c r="AY943" s="17"/>
      <c r="AZ943" s="17"/>
      <c r="BA943" s="17"/>
      <c r="BB943" s="17"/>
      <c r="BC943" s="17"/>
      <c r="BD943" s="17"/>
      <c r="BE943" s="17"/>
      <c r="BF943" s="17"/>
      <c r="BG943" s="17"/>
      <c r="BH943" s="17"/>
      <c r="BI943" s="17"/>
      <c r="BJ943" s="17"/>
      <c r="BK943" s="17"/>
      <c r="BL943" s="17"/>
    </row>
    <row r="944" spans="2:64" x14ac:dyDescent="0.25">
      <c r="B944" s="24" t="s">
        <v>661</v>
      </c>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c r="AI944" s="17"/>
      <c r="AJ944" s="17"/>
      <c r="AK944" s="17"/>
      <c r="AL944" s="17"/>
      <c r="AM944" s="17"/>
      <c r="AN944" s="17"/>
      <c r="AO944" s="17"/>
      <c r="AP944" s="17"/>
      <c r="AQ944" s="17"/>
      <c r="AR944" s="17"/>
      <c r="AS944" s="17"/>
      <c r="AT944" s="17"/>
      <c r="AU944" s="17"/>
      <c r="AV944" s="17"/>
      <c r="AW944" s="17"/>
      <c r="AX944" s="17"/>
      <c r="AY944" s="17"/>
      <c r="AZ944" s="17"/>
      <c r="BA944" s="17"/>
      <c r="BB944" s="17"/>
      <c r="BC944" s="17"/>
      <c r="BD944" s="17"/>
      <c r="BE944" s="17"/>
      <c r="BF944" s="17"/>
      <c r="BG944" s="17"/>
      <c r="BH944" s="17"/>
      <c r="BI944" s="17"/>
      <c r="BJ944" s="17"/>
      <c r="BK944" s="17"/>
      <c r="BL944" s="17"/>
    </row>
    <row r="945" spans="2:64" x14ac:dyDescent="0.25">
      <c r="B945" t="s">
        <v>422</v>
      </c>
      <c r="C945" s="17">
        <v>0.27831487651806103</v>
      </c>
      <c r="D945" s="17">
        <v>0.27687323951051201</v>
      </c>
      <c r="E945" s="17">
        <v>0.45242956862997002</v>
      </c>
      <c r="F945" s="17">
        <v>0.108047119361216</v>
      </c>
      <c r="G945" s="17">
        <v>0.39757533585362398</v>
      </c>
      <c r="H945" s="17">
        <v>0.37935441656107899</v>
      </c>
      <c r="I945" s="17">
        <v>0.32204275022492701</v>
      </c>
      <c r="J945" s="17">
        <v>0.15312325301048199</v>
      </c>
      <c r="K945" s="17">
        <v>0.10585094268907699</v>
      </c>
      <c r="L945" s="17">
        <v>0.119449027796326</v>
      </c>
      <c r="M945" s="17">
        <v>0.163928500538915</v>
      </c>
      <c r="N945" s="17">
        <v>0.34775402472954797</v>
      </c>
      <c r="O945" s="17">
        <v>0.36520952697230202</v>
      </c>
      <c r="P945" s="17">
        <v>0</v>
      </c>
      <c r="Q945" s="17"/>
      <c r="R945" s="17">
        <v>0.20353275633242701</v>
      </c>
      <c r="S945" s="17">
        <v>0.16184895809863101</v>
      </c>
      <c r="T945" s="17">
        <v>0.266766285744863</v>
      </c>
      <c r="U945" s="17">
        <v>0.30789924608362301</v>
      </c>
      <c r="V945" s="17"/>
      <c r="W945" s="17">
        <v>0.16722908501943001</v>
      </c>
      <c r="X945" s="17">
        <v>0.370344219265344</v>
      </c>
      <c r="Y945" s="17">
        <v>0.37450268816902799</v>
      </c>
      <c r="Z945" s="17">
        <v>0.33244852550152898</v>
      </c>
      <c r="AA945" s="17">
        <v>0.20383586405995199</v>
      </c>
      <c r="AB945" s="17">
        <v>0.27121609416896802</v>
      </c>
      <c r="AC945" s="17">
        <v>0.393521652969539</v>
      </c>
      <c r="AD945" s="17">
        <v>0.36796570309187598</v>
      </c>
      <c r="AE945" s="17">
        <v>0.20334032438544</v>
      </c>
      <c r="AF945" s="17">
        <v>0.28982805239347098</v>
      </c>
      <c r="AG945" s="17"/>
      <c r="AH945" s="17">
        <v>0.26116889644825098</v>
      </c>
      <c r="AI945" s="17">
        <v>0.286339788398217</v>
      </c>
      <c r="AJ945" s="17">
        <v>0.18490258558968201</v>
      </c>
      <c r="AK945" s="17">
        <v>0.18414188827769301</v>
      </c>
      <c r="AL945" s="17">
        <v>0.24985290864617901</v>
      </c>
      <c r="AM945" s="17">
        <v>0.38919048686236402</v>
      </c>
      <c r="AN945" s="17">
        <v>0.29862432351629598</v>
      </c>
      <c r="AO945" s="17"/>
      <c r="AP945" s="17">
        <v>0.27831487651806103</v>
      </c>
      <c r="AQ945" s="17" t="s">
        <v>104</v>
      </c>
      <c r="AR945" s="17"/>
      <c r="AS945" s="17">
        <v>0.253040467905989</v>
      </c>
      <c r="AT945" s="17">
        <v>0.311354017690325</v>
      </c>
      <c r="AU945" s="17" t="s">
        <v>104</v>
      </c>
      <c r="AV945" s="17"/>
      <c r="AW945" s="17">
        <v>0.66058019005103796</v>
      </c>
      <c r="AX945" s="17">
        <v>0</v>
      </c>
      <c r="AY945" s="17"/>
      <c r="AZ945" s="17">
        <v>0.211911718907251</v>
      </c>
      <c r="BA945" s="17">
        <v>0.30306614298126799</v>
      </c>
      <c r="BB945" s="17"/>
      <c r="BC945" s="17">
        <v>0.21259062303929599</v>
      </c>
      <c r="BD945" s="17">
        <v>0.30789924608362301</v>
      </c>
      <c r="BE945" s="17"/>
      <c r="BF945" s="17">
        <v>0.25260027305966998</v>
      </c>
      <c r="BG945" s="17">
        <v>0.30157248143071702</v>
      </c>
      <c r="BH945" s="17"/>
      <c r="BI945" s="17">
        <v>0.199755935938637</v>
      </c>
      <c r="BJ945" s="17">
        <v>0.21751276786426799</v>
      </c>
      <c r="BK945" s="17">
        <v>0.28199868313089299</v>
      </c>
      <c r="BL945" s="17">
        <v>0.341232119266553</v>
      </c>
    </row>
    <row r="946" spans="2:64" x14ac:dyDescent="0.25">
      <c r="B946" t="s">
        <v>421</v>
      </c>
      <c r="C946" s="17">
        <v>0.34482308544019102</v>
      </c>
      <c r="D946" s="17">
        <v>0.33489389569290301</v>
      </c>
      <c r="E946" s="17">
        <v>0.22621478431498501</v>
      </c>
      <c r="F946" s="17">
        <v>0.33452476127653602</v>
      </c>
      <c r="G946" s="17">
        <v>0</v>
      </c>
      <c r="H946" s="17">
        <v>0.23885223070796899</v>
      </c>
      <c r="I946" s="17">
        <v>0.45948899032788798</v>
      </c>
      <c r="J946" s="17">
        <v>0.39702224204117398</v>
      </c>
      <c r="K946" s="17">
        <v>0.25167995622836897</v>
      </c>
      <c r="L946" s="17">
        <v>0.25950446731802701</v>
      </c>
      <c r="M946" s="17">
        <v>0.38310731491254302</v>
      </c>
      <c r="N946" s="17">
        <v>0.423372130235532</v>
      </c>
      <c r="O946" s="17">
        <v>0.41802267765451201</v>
      </c>
      <c r="P946" s="17">
        <v>0</v>
      </c>
      <c r="Q946" s="17"/>
      <c r="R946" s="17">
        <v>0</v>
      </c>
      <c r="S946" s="17">
        <v>0.228507882357354</v>
      </c>
      <c r="T946" s="17">
        <v>0.25274897864580398</v>
      </c>
      <c r="U946" s="17">
        <v>0.41405037691567398</v>
      </c>
      <c r="V946" s="17"/>
      <c r="W946" s="17">
        <v>6.3943810495806205E-2</v>
      </c>
      <c r="X946" s="17">
        <v>0.11129591803178</v>
      </c>
      <c r="Y946" s="17">
        <v>0.44877405551455202</v>
      </c>
      <c r="Z946" s="17">
        <v>0.216078820348129</v>
      </c>
      <c r="AA946" s="17">
        <v>7.3380782524435598E-2</v>
      </c>
      <c r="AB946" s="17">
        <v>0.309788184013852</v>
      </c>
      <c r="AC946" s="17">
        <v>0.248043058712792</v>
      </c>
      <c r="AD946" s="17">
        <v>0.34269809565481502</v>
      </c>
      <c r="AE946" s="17">
        <v>0.47436270817804799</v>
      </c>
      <c r="AF946" s="17">
        <v>0.45918680187730798</v>
      </c>
      <c r="AG946" s="17"/>
      <c r="AH946" s="17">
        <v>0.14647234163638401</v>
      </c>
      <c r="AI946" s="17">
        <v>0.26271481039218603</v>
      </c>
      <c r="AJ946" s="17">
        <v>0.40737178163032001</v>
      </c>
      <c r="AK946" s="17">
        <v>0.31441195006306899</v>
      </c>
      <c r="AL946" s="17">
        <v>0.41028345923322601</v>
      </c>
      <c r="AM946" s="17">
        <v>0.32525164201367701</v>
      </c>
      <c r="AN946" s="17">
        <v>0.40755148239182798</v>
      </c>
      <c r="AO946" s="17"/>
      <c r="AP946" s="17">
        <v>0.34482308544019102</v>
      </c>
      <c r="AQ946" s="17" t="s">
        <v>104</v>
      </c>
      <c r="AR946" s="17"/>
      <c r="AS946" s="17">
        <v>0.29997273762844101</v>
      </c>
      <c r="AT946" s="17">
        <v>0.40345223066457298</v>
      </c>
      <c r="AU946" s="17" t="s">
        <v>104</v>
      </c>
      <c r="AV946" s="17"/>
      <c r="AW946" s="17">
        <v>0.16249652956737101</v>
      </c>
      <c r="AX946" s="17">
        <v>0.47756908955633398</v>
      </c>
      <c r="AY946" s="17"/>
      <c r="AZ946" s="17">
        <v>0.33167123636245099</v>
      </c>
      <c r="BA946" s="17">
        <v>0.349725336066809</v>
      </c>
      <c r="BB946" s="17"/>
      <c r="BC946" s="17">
        <v>0.191028628455058</v>
      </c>
      <c r="BD946" s="17">
        <v>0.41405037691567398</v>
      </c>
      <c r="BE946" s="17"/>
      <c r="BF946" s="17">
        <v>0.39606692478649902</v>
      </c>
      <c r="BG946" s="17">
        <v>0.298475531543337</v>
      </c>
      <c r="BH946" s="17"/>
      <c r="BI946" s="17">
        <v>0.26591115128336601</v>
      </c>
      <c r="BJ946" s="17">
        <v>0.22695357036698099</v>
      </c>
      <c r="BK946" s="17">
        <v>0.38180764206076501</v>
      </c>
      <c r="BL946" s="17">
        <v>0.40148324068323299</v>
      </c>
    </row>
    <row r="947" spans="2:64" x14ac:dyDescent="0.25">
      <c r="B947" t="s">
        <v>423</v>
      </c>
      <c r="C947" s="17">
        <v>0.20882664917813201</v>
      </c>
      <c r="D947" s="17">
        <v>0.19870617096486201</v>
      </c>
      <c r="E947" s="17">
        <v>0</v>
      </c>
      <c r="F947" s="17">
        <v>0.39016573872398103</v>
      </c>
      <c r="G947" s="17">
        <v>0.60242466414637597</v>
      </c>
      <c r="H947" s="17">
        <v>0.19081877767079999</v>
      </c>
      <c r="I947" s="17">
        <v>0.13176236899484201</v>
      </c>
      <c r="J947" s="17">
        <v>0.27641613145358501</v>
      </c>
      <c r="K947" s="17">
        <v>0.23169092080326201</v>
      </c>
      <c r="L947" s="17">
        <v>0.40519859496515798</v>
      </c>
      <c r="M947" s="17">
        <v>0.38481251273776401</v>
      </c>
      <c r="N947" s="17">
        <v>0.139053461255537</v>
      </c>
      <c r="O947" s="17">
        <v>3.7110432899778903E-2</v>
      </c>
      <c r="P947" s="17">
        <v>0</v>
      </c>
      <c r="Q947" s="17"/>
      <c r="R947" s="17">
        <v>0.58649288848520298</v>
      </c>
      <c r="S947" s="17">
        <v>0.329182228328747</v>
      </c>
      <c r="T947" s="17">
        <v>0.31963168543272102</v>
      </c>
      <c r="U947" s="17">
        <v>0.13244663262572001</v>
      </c>
      <c r="V947" s="17"/>
      <c r="W947" s="17">
        <v>0.57408851995280397</v>
      </c>
      <c r="X947" s="17">
        <v>0.40706394467109602</v>
      </c>
      <c r="Y947" s="17">
        <v>0.17672325631642</v>
      </c>
      <c r="Z947" s="17">
        <v>0.27131607415787101</v>
      </c>
      <c r="AA947" s="17">
        <v>0.57673940760019105</v>
      </c>
      <c r="AB947" s="17">
        <v>0.26650969513509598</v>
      </c>
      <c r="AC947" s="17">
        <v>0.209347463148403</v>
      </c>
      <c r="AD947" s="17">
        <v>0.175987206153051</v>
      </c>
      <c r="AE947" s="17">
        <v>0.15882080072694199</v>
      </c>
      <c r="AF947" s="17">
        <v>7.5575967823392501E-2</v>
      </c>
      <c r="AG947" s="17"/>
      <c r="AH947" s="17">
        <v>0.392688994537709</v>
      </c>
      <c r="AI947" s="17">
        <v>0.282118673783399</v>
      </c>
      <c r="AJ947" s="17">
        <v>0.15846696240498401</v>
      </c>
      <c r="AK947" s="17">
        <v>0.23161922171226201</v>
      </c>
      <c r="AL947" s="17">
        <v>0.15951884725517701</v>
      </c>
      <c r="AM947" s="17">
        <v>0.228304110533084</v>
      </c>
      <c r="AN947" s="17">
        <v>0.18302421584468201</v>
      </c>
      <c r="AO947" s="17"/>
      <c r="AP947" s="17">
        <v>0.20882664917813201</v>
      </c>
      <c r="AQ947" s="17" t="s">
        <v>104</v>
      </c>
      <c r="AR947" s="17"/>
      <c r="AS947" s="17">
        <v>0.21480131819474299</v>
      </c>
      <c r="AT947" s="17">
        <v>0.201016459190024</v>
      </c>
      <c r="AU947" s="17" t="s">
        <v>104</v>
      </c>
      <c r="AV947" s="17"/>
      <c r="AW947" s="17">
        <v>0.15089562339432799</v>
      </c>
      <c r="AX947" s="17">
        <v>0.25100433498114499</v>
      </c>
      <c r="AY947" s="17"/>
      <c r="AZ947" s="17">
        <v>0.260820576829638</v>
      </c>
      <c r="BA947" s="17">
        <v>0.189446312397858</v>
      </c>
      <c r="BB947" s="17"/>
      <c r="BC947" s="17">
        <v>0.37851150784913301</v>
      </c>
      <c r="BD947" s="17">
        <v>0.13244663262572001</v>
      </c>
      <c r="BE947" s="17"/>
      <c r="BF947" s="17">
        <v>0.247075167456411</v>
      </c>
      <c r="BG947" s="17">
        <v>0.17423272949937399</v>
      </c>
      <c r="BH947" s="17"/>
      <c r="BI947" s="17">
        <v>0.126881081367548</v>
      </c>
      <c r="BJ947" s="17">
        <v>0.23064737827337201</v>
      </c>
      <c r="BK947" s="17">
        <v>0.20529466928175799</v>
      </c>
      <c r="BL947" s="17">
        <v>0.21759133158272601</v>
      </c>
    </row>
    <row r="948" spans="2:64" x14ac:dyDescent="0.25">
      <c r="B948" t="s">
        <v>427</v>
      </c>
      <c r="C948" s="17">
        <v>0</v>
      </c>
      <c r="D948" s="17">
        <v>0</v>
      </c>
      <c r="E948" s="17">
        <v>0</v>
      </c>
      <c r="F948" s="17">
        <v>0</v>
      </c>
      <c r="G948" s="17">
        <v>0</v>
      </c>
      <c r="H948" s="17">
        <v>0</v>
      </c>
      <c r="I948" s="17">
        <v>0</v>
      </c>
      <c r="J948" s="17">
        <v>0</v>
      </c>
      <c r="K948" s="17">
        <v>0</v>
      </c>
      <c r="L948" s="17">
        <v>0</v>
      </c>
      <c r="M948" s="17">
        <v>0</v>
      </c>
      <c r="N948" s="17">
        <v>0</v>
      </c>
      <c r="O948" s="17">
        <v>0</v>
      </c>
      <c r="P948" s="17">
        <v>0</v>
      </c>
      <c r="Q948" s="17"/>
      <c r="R948" s="17">
        <v>0</v>
      </c>
      <c r="S948" s="17">
        <v>0</v>
      </c>
      <c r="T948" s="17">
        <v>0</v>
      </c>
      <c r="U948" s="17">
        <v>0</v>
      </c>
      <c r="V948" s="17"/>
      <c r="W948" s="17">
        <v>0</v>
      </c>
      <c r="X948" s="17">
        <v>0</v>
      </c>
      <c r="Y948" s="17">
        <v>0</v>
      </c>
      <c r="Z948" s="17">
        <v>0</v>
      </c>
      <c r="AA948" s="17">
        <v>0</v>
      </c>
      <c r="AB948" s="17">
        <v>0</v>
      </c>
      <c r="AC948" s="17">
        <v>0</v>
      </c>
      <c r="AD948" s="17">
        <v>0</v>
      </c>
      <c r="AE948" s="17">
        <v>0</v>
      </c>
      <c r="AF948" s="17">
        <v>0</v>
      </c>
      <c r="AG948" s="17"/>
      <c r="AH948" s="17">
        <v>0</v>
      </c>
      <c r="AI948" s="17">
        <v>0</v>
      </c>
      <c r="AJ948" s="17">
        <v>0</v>
      </c>
      <c r="AK948" s="17">
        <v>0</v>
      </c>
      <c r="AL948" s="17">
        <v>0</v>
      </c>
      <c r="AM948" s="17">
        <v>0</v>
      </c>
      <c r="AN948" s="17">
        <v>0</v>
      </c>
      <c r="AO948" s="17"/>
      <c r="AP948" s="17">
        <v>0</v>
      </c>
      <c r="AQ948" s="17" t="s">
        <v>104</v>
      </c>
      <c r="AR948" s="17"/>
      <c r="AS948" s="17">
        <v>0</v>
      </c>
      <c r="AT948" s="17">
        <v>0</v>
      </c>
      <c r="AU948" s="17" t="s">
        <v>104</v>
      </c>
      <c r="AV948" s="17"/>
      <c r="AW948" s="17">
        <v>0</v>
      </c>
      <c r="AX948" s="17">
        <v>0</v>
      </c>
      <c r="AY948" s="17"/>
      <c r="AZ948" s="17">
        <v>0</v>
      </c>
      <c r="BA948" s="17">
        <v>0</v>
      </c>
      <c r="BB948" s="17"/>
      <c r="BC948" s="17">
        <v>0</v>
      </c>
      <c r="BD948" s="17">
        <v>0</v>
      </c>
      <c r="BE948" s="17"/>
      <c r="BF948" s="17">
        <v>0</v>
      </c>
      <c r="BG948" s="17">
        <v>0</v>
      </c>
      <c r="BH948" s="17"/>
      <c r="BI948" s="17">
        <v>0</v>
      </c>
      <c r="BJ948" s="17">
        <v>0</v>
      </c>
      <c r="BK948" s="17">
        <v>0</v>
      </c>
      <c r="BL948" s="17">
        <v>0</v>
      </c>
    </row>
    <row r="949" spans="2:64" x14ac:dyDescent="0.25">
      <c r="B949" t="s">
        <v>426</v>
      </c>
      <c r="C949" s="17">
        <v>0</v>
      </c>
      <c r="D949" s="17">
        <v>0</v>
      </c>
      <c r="E949" s="17">
        <v>0</v>
      </c>
      <c r="F949" s="17">
        <v>0</v>
      </c>
      <c r="G949" s="17">
        <v>0</v>
      </c>
      <c r="H949" s="17">
        <v>0</v>
      </c>
      <c r="I949" s="17">
        <v>0</v>
      </c>
      <c r="J949" s="17">
        <v>0</v>
      </c>
      <c r="K949" s="17">
        <v>0</v>
      </c>
      <c r="L949" s="17">
        <v>0</v>
      </c>
      <c r="M949" s="17">
        <v>0</v>
      </c>
      <c r="N949" s="17">
        <v>0</v>
      </c>
      <c r="O949" s="17">
        <v>0</v>
      </c>
      <c r="P949" s="17">
        <v>0</v>
      </c>
      <c r="Q949" s="17"/>
      <c r="R949" s="17">
        <v>0</v>
      </c>
      <c r="S949" s="17">
        <v>0</v>
      </c>
      <c r="T949" s="17">
        <v>0</v>
      </c>
      <c r="U949" s="17">
        <v>0</v>
      </c>
      <c r="V949" s="17"/>
      <c r="W949" s="17">
        <v>0</v>
      </c>
      <c r="X949" s="17">
        <v>0</v>
      </c>
      <c r="Y949" s="17">
        <v>0</v>
      </c>
      <c r="Z949" s="17">
        <v>0</v>
      </c>
      <c r="AA949" s="17">
        <v>0</v>
      </c>
      <c r="AB949" s="17">
        <v>0</v>
      </c>
      <c r="AC949" s="17">
        <v>0</v>
      </c>
      <c r="AD949" s="17">
        <v>0</v>
      </c>
      <c r="AE949" s="17">
        <v>0</v>
      </c>
      <c r="AF949" s="17">
        <v>0</v>
      </c>
      <c r="AG949" s="17"/>
      <c r="AH949" s="17">
        <v>0</v>
      </c>
      <c r="AI949" s="17">
        <v>0</v>
      </c>
      <c r="AJ949" s="17">
        <v>0</v>
      </c>
      <c r="AK949" s="17">
        <v>0</v>
      </c>
      <c r="AL949" s="17">
        <v>0</v>
      </c>
      <c r="AM949" s="17">
        <v>0</v>
      </c>
      <c r="AN949" s="17">
        <v>0</v>
      </c>
      <c r="AO949" s="17"/>
      <c r="AP949" s="17">
        <v>0</v>
      </c>
      <c r="AQ949" s="17" t="s">
        <v>104</v>
      </c>
      <c r="AR949" s="17"/>
      <c r="AS949" s="17">
        <v>0</v>
      </c>
      <c r="AT949" s="17">
        <v>0</v>
      </c>
      <c r="AU949" s="17" t="s">
        <v>104</v>
      </c>
      <c r="AV949" s="17"/>
      <c r="AW949" s="17">
        <v>0</v>
      </c>
      <c r="AX949" s="17">
        <v>0</v>
      </c>
      <c r="AY949" s="17"/>
      <c r="AZ949" s="17">
        <v>0</v>
      </c>
      <c r="BA949" s="17">
        <v>0</v>
      </c>
      <c r="BB949" s="17"/>
      <c r="BC949" s="17">
        <v>0</v>
      </c>
      <c r="BD949" s="17">
        <v>0</v>
      </c>
      <c r="BE949" s="17"/>
      <c r="BF949" s="17">
        <v>0</v>
      </c>
      <c r="BG949" s="17">
        <v>0</v>
      </c>
      <c r="BH949" s="17"/>
      <c r="BI949" s="17">
        <v>0</v>
      </c>
      <c r="BJ949" s="17">
        <v>0</v>
      </c>
      <c r="BK949" s="17">
        <v>0</v>
      </c>
      <c r="BL949" s="17">
        <v>0</v>
      </c>
    </row>
    <row r="950" spans="2:64" x14ac:dyDescent="0.25">
      <c r="B950" t="s">
        <v>436</v>
      </c>
      <c r="C950" s="17">
        <v>0</v>
      </c>
      <c r="D950" s="17">
        <v>0</v>
      </c>
      <c r="E950" s="17">
        <v>0</v>
      </c>
      <c r="F950" s="17">
        <v>0</v>
      </c>
      <c r="G950" s="17">
        <v>0</v>
      </c>
      <c r="H950" s="17">
        <v>0</v>
      </c>
      <c r="I950" s="17">
        <v>0</v>
      </c>
      <c r="J950" s="17">
        <v>0</v>
      </c>
      <c r="K950" s="17">
        <v>0</v>
      </c>
      <c r="L950" s="17">
        <v>0</v>
      </c>
      <c r="M950" s="17">
        <v>0</v>
      </c>
      <c r="N950" s="17">
        <v>0</v>
      </c>
      <c r="O950" s="17">
        <v>0</v>
      </c>
      <c r="P950" s="17">
        <v>0</v>
      </c>
      <c r="Q950" s="17"/>
      <c r="R950" s="17">
        <v>0</v>
      </c>
      <c r="S950" s="17">
        <v>0</v>
      </c>
      <c r="T950" s="17">
        <v>0</v>
      </c>
      <c r="U950" s="17">
        <v>0</v>
      </c>
      <c r="V950" s="17"/>
      <c r="W950" s="17">
        <v>0</v>
      </c>
      <c r="X950" s="17">
        <v>0</v>
      </c>
      <c r="Y950" s="17">
        <v>0</v>
      </c>
      <c r="Z950" s="17">
        <v>0</v>
      </c>
      <c r="AA950" s="17">
        <v>0</v>
      </c>
      <c r="AB950" s="17">
        <v>0</v>
      </c>
      <c r="AC950" s="17">
        <v>0</v>
      </c>
      <c r="AD950" s="17">
        <v>0</v>
      </c>
      <c r="AE950" s="17">
        <v>0</v>
      </c>
      <c r="AF950" s="17">
        <v>0</v>
      </c>
      <c r="AG950" s="17"/>
      <c r="AH950" s="17">
        <v>0</v>
      </c>
      <c r="AI950" s="17">
        <v>0</v>
      </c>
      <c r="AJ950" s="17">
        <v>0</v>
      </c>
      <c r="AK950" s="17">
        <v>0</v>
      </c>
      <c r="AL950" s="17">
        <v>0</v>
      </c>
      <c r="AM950" s="17">
        <v>0</v>
      </c>
      <c r="AN950" s="17">
        <v>0</v>
      </c>
      <c r="AO950" s="17"/>
      <c r="AP950" s="17">
        <v>0</v>
      </c>
      <c r="AQ950" s="17" t="s">
        <v>104</v>
      </c>
      <c r="AR950" s="17"/>
      <c r="AS950" s="17">
        <v>0</v>
      </c>
      <c r="AT950" s="17">
        <v>0</v>
      </c>
      <c r="AU950" s="17" t="s">
        <v>104</v>
      </c>
      <c r="AV950" s="17"/>
      <c r="AW950" s="17">
        <v>0</v>
      </c>
      <c r="AX950" s="17">
        <v>0</v>
      </c>
      <c r="AY950" s="17"/>
      <c r="AZ950" s="17">
        <v>0</v>
      </c>
      <c r="BA950" s="17">
        <v>0</v>
      </c>
      <c r="BB950" s="17"/>
      <c r="BC950" s="17">
        <v>0</v>
      </c>
      <c r="BD950" s="17">
        <v>0</v>
      </c>
      <c r="BE950" s="17"/>
      <c r="BF950" s="17">
        <v>0</v>
      </c>
      <c r="BG950" s="17">
        <v>0</v>
      </c>
      <c r="BH950" s="17"/>
      <c r="BI950" s="17">
        <v>0</v>
      </c>
      <c r="BJ950" s="17">
        <v>0</v>
      </c>
      <c r="BK950" s="17">
        <v>0</v>
      </c>
      <c r="BL950" s="17">
        <v>0</v>
      </c>
    </row>
    <row r="951" spans="2:64" x14ac:dyDescent="0.25">
      <c r="B951" t="s">
        <v>437</v>
      </c>
      <c r="C951" s="17">
        <v>0</v>
      </c>
      <c r="D951" s="17">
        <v>0</v>
      </c>
      <c r="E951" s="17">
        <v>0</v>
      </c>
      <c r="F951" s="17">
        <v>0</v>
      </c>
      <c r="G951" s="17">
        <v>0</v>
      </c>
      <c r="H951" s="17">
        <v>0</v>
      </c>
      <c r="I951" s="17">
        <v>0</v>
      </c>
      <c r="J951" s="17">
        <v>0</v>
      </c>
      <c r="K951" s="17">
        <v>0</v>
      </c>
      <c r="L951" s="17">
        <v>0</v>
      </c>
      <c r="M951" s="17">
        <v>0</v>
      </c>
      <c r="N951" s="17">
        <v>0</v>
      </c>
      <c r="O951" s="17">
        <v>0</v>
      </c>
      <c r="P951" s="17">
        <v>0</v>
      </c>
      <c r="Q951" s="17"/>
      <c r="R951" s="17">
        <v>0</v>
      </c>
      <c r="S951" s="17">
        <v>0</v>
      </c>
      <c r="T951" s="17">
        <v>0</v>
      </c>
      <c r="U951" s="17">
        <v>0</v>
      </c>
      <c r="V951" s="17"/>
      <c r="W951" s="17">
        <v>0</v>
      </c>
      <c r="X951" s="17">
        <v>0</v>
      </c>
      <c r="Y951" s="17">
        <v>0</v>
      </c>
      <c r="Z951" s="17">
        <v>0</v>
      </c>
      <c r="AA951" s="17">
        <v>0</v>
      </c>
      <c r="AB951" s="17">
        <v>0</v>
      </c>
      <c r="AC951" s="17">
        <v>0</v>
      </c>
      <c r="AD951" s="17">
        <v>0</v>
      </c>
      <c r="AE951" s="17">
        <v>0</v>
      </c>
      <c r="AF951" s="17">
        <v>0</v>
      </c>
      <c r="AG951" s="17"/>
      <c r="AH951" s="17">
        <v>0</v>
      </c>
      <c r="AI951" s="17">
        <v>0</v>
      </c>
      <c r="AJ951" s="17">
        <v>0</v>
      </c>
      <c r="AK951" s="17">
        <v>0</v>
      </c>
      <c r="AL951" s="17">
        <v>0</v>
      </c>
      <c r="AM951" s="17">
        <v>0</v>
      </c>
      <c r="AN951" s="17">
        <v>0</v>
      </c>
      <c r="AO951" s="17"/>
      <c r="AP951" s="17">
        <v>0</v>
      </c>
      <c r="AQ951" s="17" t="s">
        <v>104</v>
      </c>
      <c r="AR951" s="17"/>
      <c r="AS951" s="17">
        <v>0</v>
      </c>
      <c r="AT951" s="17">
        <v>0</v>
      </c>
      <c r="AU951" s="17" t="s">
        <v>104</v>
      </c>
      <c r="AV951" s="17"/>
      <c r="AW951" s="17">
        <v>0</v>
      </c>
      <c r="AX951" s="17">
        <v>0</v>
      </c>
      <c r="AY951" s="17"/>
      <c r="AZ951" s="17">
        <v>0</v>
      </c>
      <c r="BA951" s="17">
        <v>0</v>
      </c>
      <c r="BB951" s="17"/>
      <c r="BC951" s="17">
        <v>0</v>
      </c>
      <c r="BD951" s="17">
        <v>0</v>
      </c>
      <c r="BE951" s="17"/>
      <c r="BF951" s="17">
        <v>0</v>
      </c>
      <c r="BG951" s="17">
        <v>0</v>
      </c>
      <c r="BH951" s="17"/>
      <c r="BI951" s="17">
        <v>0</v>
      </c>
      <c r="BJ951" s="17">
        <v>0</v>
      </c>
      <c r="BK951" s="17">
        <v>0</v>
      </c>
      <c r="BL951" s="17">
        <v>0</v>
      </c>
    </row>
    <row r="952" spans="2:64" x14ac:dyDescent="0.25">
      <c r="B952" t="s">
        <v>432</v>
      </c>
      <c r="C952" s="17">
        <v>0</v>
      </c>
      <c r="D952" s="17">
        <v>0</v>
      </c>
      <c r="E952" s="17">
        <v>0</v>
      </c>
      <c r="F952" s="17">
        <v>0</v>
      </c>
      <c r="G952" s="17">
        <v>0</v>
      </c>
      <c r="H952" s="17">
        <v>0</v>
      </c>
      <c r="I952" s="17">
        <v>0</v>
      </c>
      <c r="J952" s="17">
        <v>0</v>
      </c>
      <c r="K952" s="17">
        <v>0</v>
      </c>
      <c r="L952" s="17">
        <v>0</v>
      </c>
      <c r="M952" s="17">
        <v>0</v>
      </c>
      <c r="N952" s="17">
        <v>0</v>
      </c>
      <c r="O952" s="17">
        <v>0</v>
      </c>
      <c r="P952" s="17">
        <v>0</v>
      </c>
      <c r="Q952" s="17"/>
      <c r="R952" s="17">
        <v>0</v>
      </c>
      <c r="S952" s="17">
        <v>0</v>
      </c>
      <c r="T952" s="17">
        <v>0</v>
      </c>
      <c r="U952" s="17">
        <v>0</v>
      </c>
      <c r="V952" s="17"/>
      <c r="W952" s="17">
        <v>0</v>
      </c>
      <c r="X952" s="17">
        <v>0</v>
      </c>
      <c r="Y952" s="17">
        <v>0</v>
      </c>
      <c r="Z952" s="17">
        <v>0</v>
      </c>
      <c r="AA952" s="17">
        <v>0</v>
      </c>
      <c r="AB952" s="17">
        <v>0</v>
      </c>
      <c r="AC952" s="17">
        <v>0</v>
      </c>
      <c r="AD952" s="17">
        <v>0</v>
      </c>
      <c r="AE952" s="17">
        <v>0</v>
      </c>
      <c r="AF952" s="17">
        <v>0</v>
      </c>
      <c r="AG952" s="17"/>
      <c r="AH952" s="17">
        <v>0</v>
      </c>
      <c r="AI952" s="17">
        <v>0</v>
      </c>
      <c r="AJ952" s="17">
        <v>0</v>
      </c>
      <c r="AK952" s="17">
        <v>0</v>
      </c>
      <c r="AL952" s="17">
        <v>0</v>
      </c>
      <c r="AM952" s="17">
        <v>0</v>
      </c>
      <c r="AN952" s="17">
        <v>0</v>
      </c>
      <c r="AO952" s="17"/>
      <c r="AP952" s="17">
        <v>0</v>
      </c>
      <c r="AQ952" s="17" t="s">
        <v>104</v>
      </c>
      <c r="AR952" s="17"/>
      <c r="AS952" s="17">
        <v>0</v>
      </c>
      <c r="AT952" s="17">
        <v>0</v>
      </c>
      <c r="AU952" s="17" t="s">
        <v>104</v>
      </c>
      <c r="AV952" s="17"/>
      <c r="AW952" s="17">
        <v>0</v>
      </c>
      <c r="AX952" s="17">
        <v>0</v>
      </c>
      <c r="AY952" s="17"/>
      <c r="AZ952" s="17">
        <v>0</v>
      </c>
      <c r="BA952" s="17">
        <v>0</v>
      </c>
      <c r="BB952" s="17"/>
      <c r="BC952" s="17">
        <v>0</v>
      </c>
      <c r="BD952" s="17">
        <v>0</v>
      </c>
      <c r="BE952" s="17"/>
      <c r="BF952" s="17">
        <v>0</v>
      </c>
      <c r="BG952" s="17">
        <v>0</v>
      </c>
      <c r="BH952" s="17"/>
      <c r="BI952" s="17">
        <v>0</v>
      </c>
      <c r="BJ952" s="17">
        <v>0</v>
      </c>
      <c r="BK952" s="17">
        <v>0</v>
      </c>
      <c r="BL952" s="17">
        <v>0</v>
      </c>
    </row>
    <row r="953" spans="2:64" x14ac:dyDescent="0.25">
      <c r="B953" t="s">
        <v>438</v>
      </c>
      <c r="C953" s="17">
        <v>0</v>
      </c>
      <c r="D953" s="17">
        <v>0</v>
      </c>
      <c r="E953" s="17">
        <v>0</v>
      </c>
      <c r="F953" s="17">
        <v>0</v>
      </c>
      <c r="G953" s="17">
        <v>0</v>
      </c>
      <c r="H953" s="17">
        <v>0</v>
      </c>
      <c r="I953" s="17">
        <v>0</v>
      </c>
      <c r="J953" s="17">
        <v>0</v>
      </c>
      <c r="K953" s="17">
        <v>0</v>
      </c>
      <c r="L953" s="17">
        <v>0</v>
      </c>
      <c r="M953" s="17">
        <v>0</v>
      </c>
      <c r="N953" s="17">
        <v>0</v>
      </c>
      <c r="O953" s="17">
        <v>0</v>
      </c>
      <c r="P953" s="17">
        <v>0</v>
      </c>
      <c r="Q953" s="17"/>
      <c r="R953" s="17">
        <v>0</v>
      </c>
      <c r="S953" s="17">
        <v>0</v>
      </c>
      <c r="T953" s="17">
        <v>0</v>
      </c>
      <c r="U953" s="17">
        <v>0</v>
      </c>
      <c r="V953" s="17"/>
      <c r="W953" s="17">
        <v>0</v>
      </c>
      <c r="X953" s="17">
        <v>0</v>
      </c>
      <c r="Y953" s="17">
        <v>0</v>
      </c>
      <c r="Z953" s="17">
        <v>0</v>
      </c>
      <c r="AA953" s="17">
        <v>0</v>
      </c>
      <c r="AB953" s="17">
        <v>0</v>
      </c>
      <c r="AC953" s="17">
        <v>0</v>
      </c>
      <c r="AD953" s="17">
        <v>0</v>
      </c>
      <c r="AE953" s="17">
        <v>0</v>
      </c>
      <c r="AF953" s="17">
        <v>0</v>
      </c>
      <c r="AG953" s="17"/>
      <c r="AH953" s="17">
        <v>0</v>
      </c>
      <c r="AI953" s="17">
        <v>0</v>
      </c>
      <c r="AJ953" s="17">
        <v>0</v>
      </c>
      <c r="AK953" s="17">
        <v>0</v>
      </c>
      <c r="AL953" s="17">
        <v>0</v>
      </c>
      <c r="AM953" s="17">
        <v>0</v>
      </c>
      <c r="AN953" s="17">
        <v>0</v>
      </c>
      <c r="AO953" s="17"/>
      <c r="AP953" s="17">
        <v>0</v>
      </c>
      <c r="AQ953" s="17" t="s">
        <v>104</v>
      </c>
      <c r="AR953" s="17"/>
      <c r="AS953" s="17">
        <v>0</v>
      </c>
      <c r="AT953" s="17">
        <v>0</v>
      </c>
      <c r="AU953" s="17" t="s">
        <v>104</v>
      </c>
      <c r="AV953" s="17"/>
      <c r="AW953" s="17">
        <v>0</v>
      </c>
      <c r="AX953" s="17">
        <v>0</v>
      </c>
      <c r="AY953" s="17"/>
      <c r="AZ953" s="17">
        <v>0</v>
      </c>
      <c r="BA953" s="17">
        <v>0</v>
      </c>
      <c r="BB953" s="17"/>
      <c r="BC953" s="17">
        <v>0</v>
      </c>
      <c r="BD953" s="17">
        <v>0</v>
      </c>
      <c r="BE953" s="17"/>
      <c r="BF953" s="17">
        <v>0</v>
      </c>
      <c r="BG953" s="17">
        <v>0</v>
      </c>
      <c r="BH953" s="17"/>
      <c r="BI953" s="17">
        <v>0</v>
      </c>
      <c r="BJ953" s="17">
        <v>0</v>
      </c>
      <c r="BK953" s="17">
        <v>0</v>
      </c>
      <c r="BL953" s="17">
        <v>0</v>
      </c>
    </row>
    <row r="954" spans="2:64" x14ac:dyDescent="0.25">
      <c r="B954" t="s">
        <v>430</v>
      </c>
      <c r="C954" s="17">
        <v>0</v>
      </c>
      <c r="D954" s="17">
        <v>0</v>
      </c>
      <c r="E954" s="17">
        <v>0</v>
      </c>
      <c r="F954" s="17">
        <v>0</v>
      </c>
      <c r="G954" s="17">
        <v>0</v>
      </c>
      <c r="H954" s="17">
        <v>0</v>
      </c>
      <c r="I954" s="17">
        <v>0</v>
      </c>
      <c r="J954" s="17">
        <v>0</v>
      </c>
      <c r="K954" s="17">
        <v>0</v>
      </c>
      <c r="L954" s="17">
        <v>0</v>
      </c>
      <c r="M954" s="17">
        <v>0</v>
      </c>
      <c r="N954" s="17">
        <v>0</v>
      </c>
      <c r="O954" s="17">
        <v>0</v>
      </c>
      <c r="P954" s="17">
        <v>0</v>
      </c>
      <c r="Q954" s="17"/>
      <c r="R954" s="17">
        <v>0</v>
      </c>
      <c r="S954" s="17">
        <v>0</v>
      </c>
      <c r="T954" s="17">
        <v>0</v>
      </c>
      <c r="U954" s="17">
        <v>0</v>
      </c>
      <c r="V954" s="17"/>
      <c r="W954" s="17">
        <v>0</v>
      </c>
      <c r="X954" s="17">
        <v>0</v>
      </c>
      <c r="Y954" s="17">
        <v>0</v>
      </c>
      <c r="Z954" s="17">
        <v>0</v>
      </c>
      <c r="AA954" s="17">
        <v>0</v>
      </c>
      <c r="AB954" s="17">
        <v>0</v>
      </c>
      <c r="AC954" s="17">
        <v>0</v>
      </c>
      <c r="AD954" s="17">
        <v>0</v>
      </c>
      <c r="AE954" s="17">
        <v>0</v>
      </c>
      <c r="AF954" s="17">
        <v>0</v>
      </c>
      <c r="AG954" s="17"/>
      <c r="AH954" s="17">
        <v>0</v>
      </c>
      <c r="AI954" s="17">
        <v>0</v>
      </c>
      <c r="AJ954" s="17">
        <v>0</v>
      </c>
      <c r="AK954" s="17">
        <v>0</v>
      </c>
      <c r="AL954" s="17">
        <v>0</v>
      </c>
      <c r="AM954" s="17">
        <v>0</v>
      </c>
      <c r="AN954" s="17">
        <v>0</v>
      </c>
      <c r="AO954" s="17"/>
      <c r="AP954" s="17">
        <v>0</v>
      </c>
      <c r="AQ954" s="17" t="s">
        <v>104</v>
      </c>
      <c r="AR954" s="17"/>
      <c r="AS954" s="17">
        <v>0</v>
      </c>
      <c r="AT954" s="17">
        <v>0</v>
      </c>
      <c r="AU954" s="17" t="s">
        <v>104</v>
      </c>
      <c r="AV954" s="17"/>
      <c r="AW954" s="17">
        <v>0</v>
      </c>
      <c r="AX954" s="17">
        <v>0</v>
      </c>
      <c r="AY954" s="17"/>
      <c r="AZ954" s="17">
        <v>0</v>
      </c>
      <c r="BA954" s="17">
        <v>0</v>
      </c>
      <c r="BB954" s="17"/>
      <c r="BC954" s="17">
        <v>0</v>
      </c>
      <c r="BD954" s="17">
        <v>0</v>
      </c>
      <c r="BE954" s="17"/>
      <c r="BF954" s="17">
        <v>0</v>
      </c>
      <c r="BG954" s="17">
        <v>0</v>
      </c>
      <c r="BH954" s="17"/>
      <c r="BI954" s="17">
        <v>0</v>
      </c>
      <c r="BJ954" s="17">
        <v>0</v>
      </c>
      <c r="BK954" s="17">
        <v>0</v>
      </c>
      <c r="BL954" s="17">
        <v>0</v>
      </c>
    </row>
    <row r="955" spans="2:64" x14ac:dyDescent="0.25">
      <c r="B955" t="s">
        <v>439</v>
      </c>
      <c r="C955" s="17">
        <v>0</v>
      </c>
      <c r="D955" s="17">
        <v>0</v>
      </c>
      <c r="E955" s="17">
        <v>0</v>
      </c>
      <c r="F955" s="17">
        <v>0</v>
      </c>
      <c r="G955" s="17">
        <v>0</v>
      </c>
      <c r="H955" s="17">
        <v>0</v>
      </c>
      <c r="I955" s="17">
        <v>0</v>
      </c>
      <c r="J955" s="17">
        <v>0</v>
      </c>
      <c r="K955" s="17">
        <v>0</v>
      </c>
      <c r="L955" s="17">
        <v>0</v>
      </c>
      <c r="M955" s="17">
        <v>0</v>
      </c>
      <c r="N955" s="17">
        <v>0</v>
      </c>
      <c r="O955" s="17">
        <v>0</v>
      </c>
      <c r="P955" s="17">
        <v>0</v>
      </c>
      <c r="Q955" s="17"/>
      <c r="R955" s="17">
        <v>0</v>
      </c>
      <c r="S955" s="17">
        <v>0</v>
      </c>
      <c r="T955" s="17">
        <v>0</v>
      </c>
      <c r="U955" s="17">
        <v>0</v>
      </c>
      <c r="V955" s="17"/>
      <c r="W955" s="17">
        <v>0</v>
      </c>
      <c r="X955" s="17">
        <v>0</v>
      </c>
      <c r="Y955" s="17">
        <v>0</v>
      </c>
      <c r="Z955" s="17">
        <v>0</v>
      </c>
      <c r="AA955" s="17">
        <v>0</v>
      </c>
      <c r="AB955" s="17">
        <v>0</v>
      </c>
      <c r="AC955" s="17">
        <v>0</v>
      </c>
      <c r="AD955" s="17">
        <v>0</v>
      </c>
      <c r="AE955" s="17">
        <v>0</v>
      </c>
      <c r="AF955" s="17">
        <v>0</v>
      </c>
      <c r="AG955" s="17"/>
      <c r="AH955" s="17">
        <v>0</v>
      </c>
      <c r="AI955" s="17">
        <v>0</v>
      </c>
      <c r="AJ955" s="17">
        <v>0</v>
      </c>
      <c r="AK955" s="17">
        <v>0</v>
      </c>
      <c r="AL955" s="17">
        <v>0</v>
      </c>
      <c r="AM955" s="17">
        <v>0</v>
      </c>
      <c r="AN955" s="17">
        <v>0</v>
      </c>
      <c r="AO955" s="17"/>
      <c r="AP955" s="17">
        <v>0</v>
      </c>
      <c r="AQ955" s="17" t="s">
        <v>104</v>
      </c>
      <c r="AR955" s="17"/>
      <c r="AS955" s="17">
        <v>0</v>
      </c>
      <c r="AT955" s="17">
        <v>0</v>
      </c>
      <c r="AU955" s="17" t="s">
        <v>104</v>
      </c>
      <c r="AV955" s="17"/>
      <c r="AW955" s="17">
        <v>0</v>
      </c>
      <c r="AX955" s="17">
        <v>0</v>
      </c>
      <c r="AY955" s="17"/>
      <c r="AZ955" s="17">
        <v>0</v>
      </c>
      <c r="BA955" s="17">
        <v>0</v>
      </c>
      <c r="BB955" s="17"/>
      <c r="BC955" s="17">
        <v>0</v>
      </c>
      <c r="BD955" s="17">
        <v>0</v>
      </c>
      <c r="BE955" s="17"/>
      <c r="BF955" s="17">
        <v>0</v>
      </c>
      <c r="BG955" s="17">
        <v>0</v>
      </c>
      <c r="BH955" s="17"/>
      <c r="BI955" s="17">
        <v>0</v>
      </c>
      <c r="BJ955" s="17">
        <v>0</v>
      </c>
      <c r="BK955" s="17">
        <v>0</v>
      </c>
      <c r="BL955" s="17">
        <v>0</v>
      </c>
    </row>
    <row r="956" spans="2:64" x14ac:dyDescent="0.25">
      <c r="B956" t="s">
        <v>424</v>
      </c>
      <c r="C956" s="17">
        <v>6.7469788256491497E-2</v>
      </c>
      <c r="D956" s="17">
        <v>9.3981186274676096E-2</v>
      </c>
      <c r="E956" s="17">
        <v>9.5140862740059701E-2</v>
      </c>
      <c r="F956" s="17">
        <v>9.0846435612895599E-2</v>
      </c>
      <c r="G956" s="17">
        <v>0</v>
      </c>
      <c r="H956" s="17">
        <v>7.3811977570707205E-2</v>
      </c>
      <c r="I956" s="17">
        <v>3.5782527802769699E-2</v>
      </c>
      <c r="J956" s="17">
        <v>0.17343837349475899</v>
      </c>
      <c r="K956" s="17">
        <v>0</v>
      </c>
      <c r="L956" s="17">
        <v>0.157219200483213</v>
      </c>
      <c r="M956" s="17">
        <v>0</v>
      </c>
      <c r="N956" s="17">
        <v>1.9669311387E-2</v>
      </c>
      <c r="O956" s="17">
        <v>0</v>
      </c>
      <c r="P956" s="17">
        <v>0</v>
      </c>
      <c r="Q956" s="17"/>
      <c r="R956" s="17">
        <v>0.102641301124634</v>
      </c>
      <c r="S956" s="17">
        <v>5.6419545449866403E-2</v>
      </c>
      <c r="T956" s="17">
        <v>7.8301760602311005E-2</v>
      </c>
      <c r="U956" s="17">
        <v>6.4189884642584003E-2</v>
      </c>
      <c r="V956" s="17"/>
      <c r="W956" s="17">
        <v>6.1812191872535602E-2</v>
      </c>
      <c r="X956" s="17">
        <v>0.11129591803178</v>
      </c>
      <c r="Y956" s="17">
        <v>0</v>
      </c>
      <c r="Z956" s="17">
        <v>5.3493765874687203E-2</v>
      </c>
      <c r="AA956" s="17">
        <v>7.8251629072400006E-2</v>
      </c>
      <c r="AB956" s="17">
        <v>9.2777381478488893E-2</v>
      </c>
      <c r="AC956" s="17">
        <v>3.1352879228588301E-2</v>
      </c>
      <c r="AD956" s="17">
        <v>7.9001530999482206E-2</v>
      </c>
      <c r="AE956" s="17">
        <v>6.9234567970163405E-2</v>
      </c>
      <c r="AF956" s="17">
        <v>7.7890400409625193E-2</v>
      </c>
      <c r="AG956" s="17"/>
      <c r="AH956" s="17">
        <v>5.6832658585741103E-2</v>
      </c>
      <c r="AI956" s="17">
        <v>8.1776128048072494E-2</v>
      </c>
      <c r="AJ956" s="17">
        <v>0.16240157832507601</v>
      </c>
      <c r="AK956" s="17">
        <v>0.119213332898783</v>
      </c>
      <c r="AL956" s="17">
        <v>6.8267073017697494E-2</v>
      </c>
      <c r="AM956" s="17">
        <v>2.24791275363708E-2</v>
      </c>
      <c r="AN956" s="17">
        <v>3.7099532796890503E-2</v>
      </c>
      <c r="AO956" s="17"/>
      <c r="AP956" s="17">
        <v>6.7469788256491497E-2</v>
      </c>
      <c r="AQ956" s="17" t="s">
        <v>104</v>
      </c>
      <c r="AR956" s="17"/>
      <c r="AS956" s="17">
        <v>8.8490347033116701E-2</v>
      </c>
      <c r="AT956" s="17">
        <v>3.9991352673667303E-2</v>
      </c>
      <c r="AU956" s="17" t="s">
        <v>104</v>
      </c>
      <c r="AV956" s="17"/>
      <c r="AW956" s="17">
        <v>1.3013828493631601E-2</v>
      </c>
      <c r="AX956" s="17">
        <v>0.10711739210785499</v>
      </c>
      <c r="AY956" s="17"/>
      <c r="AZ956" s="17">
        <v>6.3202544066213395E-2</v>
      </c>
      <c r="BA956" s="17">
        <v>6.9060370719996905E-2</v>
      </c>
      <c r="BB956" s="17"/>
      <c r="BC956" s="17">
        <v>7.4756379780054394E-2</v>
      </c>
      <c r="BD956" s="17">
        <v>6.4189884642584003E-2</v>
      </c>
      <c r="BE956" s="17"/>
      <c r="BF956" s="17">
        <v>5.4226473562116601E-2</v>
      </c>
      <c r="BG956" s="17">
        <v>7.9447720616760004E-2</v>
      </c>
      <c r="BH956" s="17"/>
      <c r="BI956" s="17">
        <v>0.100651329105355</v>
      </c>
      <c r="BJ956" s="17">
        <v>0.128681247496305</v>
      </c>
      <c r="BK956" s="17">
        <v>5.6713879227264598E-2</v>
      </c>
      <c r="BL956" s="17">
        <v>2.3191203446902599E-2</v>
      </c>
    </row>
    <row r="957" spans="2:64" x14ac:dyDescent="0.25">
      <c r="B957" t="s">
        <v>109</v>
      </c>
      <c r="C957" s="17">
        <v>0.10056560060712399</v>
      </c>
      <c r="D957" s="17">
        <v>9.5545507557046896E-2</v>
      </c>
      <c r="E957" s="17">
        <v>0.22621478431498501</v>
      </c>
      <c r="F957" s="17">
        <v>7.64159450253723E-2</v>
      </c>
      <c r="G957" s="17">
        <v>0</v>
      </c>
      <c r="H957" s="17">
        <v>0.11716259748944501</v>
      </c>
      <c r="I957" s="17">
        <v>5.0923362649572701E-2</v>
      </c>
      <c r="J957" s="17">
        <v>0</v>
      </c>
      <c r="K957" s="17">
        <v>0.41077818027929203</v>
      </c>
      <c r="L957" s="17">
        <v>5.8628709437275703E-2</v>
      </c>
      <c r="M957" s="17">
        <v>6.8151671810778899E-2</v>
      </c>
      <c r="N957" s="17">
        <v>7.0151072392383301E-2</v>
      </c>
      <c r="O957" s="17">
        <v>0.179657362473407</v>
      </c>
      <c r="P957" s="17">
        <v>1</v>
      </c>
      <c r="Q957" s="17"/>
      <c r="R957" s="17">
        <v>0.10733305405773701</v>
      </c>
      <c r="S957" s="17">
        <v>0.224041385765401</v>
      </c>
      <c r="T957" s="17">
        <v>8.2551289574300593E-2</v>
      </c>
      <c r="U957" s="17">
        <v>8.14138597323983E-2</v>
      </c>
      <c r="V957" s="17"/>
      <c r="W957" s="17">
        <v>0.13292639265942399</v>
      </c>
      <c r="X957" s="17">
        <v>0</v>
      </c>
      <c r="Y957" s="17">
        <v>0</v>
      </c>
      <c r="Z957" s="17">
        <v>0.12666281411778299</v>
      </c>
      <c r="AA957" s="17">
        <v>6.7792316743020997E-2</v>
      </c>
      <c r="AB957" s="17">
        <v>5.9708645203594098E-2</v>
      </c>
      <c r="AC957" s="17">
        <v>0.117734945940678</v>
      </c>
      <c r="AD957" s="17">
        <v>3.4347464100776097E-2</v>
      </c>
      <c r="AE957" s="17">
        <v>9.4241598739406907E-2</v>
      </c>
      <c r="AF957" s="17">
        <v>9.7518777496203898E-2</v>
      </c>
      <c r="AG957" s="17"/>
      <c r="AH957" s="17">
        <v>0.142837108791915</v>
      </c>
      <c r="AI957" s="17">
        <v>8.7050599378124996E-2</v>
      </c>
      <c r="AJ957" s="17">
        <v>8.6857092049937704E-2</v>
      </c>
      <c r="AK957" s="17">
        <v>0.15061360704819299</v>
      </c>
      <c r="AL957" s="17">
        <v>0.112077711847721</v>
      </c>
      <c r="AM957" s="17">
        <v>3.4774633054503998E-2</v>
      </c>
      <c r="AN957" s="17">
        <v>7.37004454503037E-2</v>
      </c>
      <c r="AO957" s="17"/>
      <c r="AP957" s="17">
        <v>0.10056560060712399</v>
      </c>
      <c r="AQ957" s="17" t="s">
        <v>104</v>
      </c>
      <c r="AR957" s="17"/>
      <c r="AS957" s="17">
        <v>0.143695129237709</v>
      </c>
      <c r="AT957" s="17">
        <v>4.4185939781411297E-2</v>
      </c>
      <c r="AU957" s="17" t="s">
        <v>104</v>
      </c>
      <c r="AV957" s="17"/>
      <c r="AW957" s="17">
        <v>1.3013828493631601E-2</v>
      </c>
      <c r="AX957" s="17">
        <v>0.16430918335466599</v>
      </c>
      <c r="AY957" s="17"/>
      <c r="AZ957" s="17">
        <v>0.13239392383444701</v>
      </c>
      <c r="BA957" s="17">
        <v>8.8701837834068195E-2</v>
      </c>
      <c r="BB957" s="17"/>
      <c r="BC957" s="17">
        <v>0.143112860876459</v>
      </c>
      <c r="BD957" s="17">
        <v>8.14138597323983E-2</v>
      </c>
      <c r="BE957" s="17"/>
      <c r="BF957" s="17">
        <v>5.0031161135304203E-2</v>
      </c>
      <c r="BG957" s="17">
        <v>0.14627153690981201</v>
      </c>
      <c r="BH957" s="17"/>
      <c r="BI957" s="17">
        <v>0.30680050230509398</v>
      </c>
      <c r="BJ957" s="17">
        <v>0.19620503599907399</v>
      </c>
      <c r="BK957" s="17">
        <v>7.4185126299318199E-2</v>
      </c>
      <c r="BL957" s="17">
        <v>1.6502105020585401E-2</v>
      </c>
    </row>
    <row r="958" spans="2:64" x14ac:dyDescent="0.25">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c r="AD958" s="17"/>
      <c r="AE958" s="17"/>
      <c r="AF958" s="17"/>
      <c r="AG958" s="17"/>
      <c r="AH958" s="17"/>
      <c r="AI958" s="17"/>
      <c r="AJ958" s="17"/>
      <c r="AK958" s="17"/>
      <c r="AL958" s="17"/>
      <c r="AM958" s="17"/>
      <c r="AN958" s="17"/>
      <c r="AO958" s="17"/>
      <c r="AP958" s="17"/>
      <c r="AQ958" s="17"/>
      <c r="AR958" s="17"/>
      <c r="AS958" s="17"/>
      <c r="AT958" s="17"/>
      <c r="AU958" s="17"/>
      <c r="AV958" s="17"/>
      <c r="AW958" s="17"/>
      <c r="AX958" s="17"/>
      <c r="AY958" s="17"/>
      <c r="AZ958" s="17"/>
      <c r="BA958" s="17"/>
      <c r="BB958" s="17"/>
      <c r="BC958" s="17"/>
      <c r="BD958" s="17"/>
      <c r="BE958" s="17"/>
      <c r="BF958" s="17"/>
      <c r="BG958" s="17"/>
      <c r="BH958" s="17"/>
      <c r="BI958" s="17"/>
      <c r="BJ958" s="17"/>
      <c r="BK958" s="17"/>
      <c r="BL958" s="17"/>
    </row>
    <row r="959" spans="2:64" x14ac:dyDescent="0.25">
      <c r="B959" s="6" t="s">
        <v>456</v>
      </c>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c r="AK959" s="17"/>
      <c r="AL959" s="17"/>
      <c r="AM959" s="17"/>
      <c r="AN959" s="17"/>
      <c r="AO959" s="17"/>
      <c r="AP959" s="17"/>
      <c r="AQ959" s="17"/>
      <c r="AR959" s="17"/>
      <c r="AS959" s="17"/>
      <c r="AT959" s="17"/>
      <c r="AU959" s="17"/>
      <c r="AV959" s="17"/>
      <c r="AW959" s="17"/>
      <c r="AX959" s="17"/>
      <c r="AY959" s="17"/>
      <c r="AZ959" s="17"/>
      <c r="BA959" s="17"/>
      <c r="BB959" s="17"/>
      <c r="BC959" s="17"/>
      <c r="BD959" s="17"/>
      <c r="BE959" s="17"/>
      <c r="BF959" s="17"/>
      <c r="BG959" s="17"/>
      <c r="BH959" s="17"/>
      <c r="BI959" s="17"/>
      <c r="BJ959" s="17"/>
      <c r="BK959" s="17"/>
      <c r="BL959" s="17"/>
    </row>
    <row r="960" spans="2:64" x14ac:dyDescent="0.25">
      <c r="B960" s="24" t="s">
        <v>661</v>
      </c>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c r="AK960" s="17"/>
      <c r="AL960" s="17"/>
      <c r="AM960" s="17"/>
      <c r="AN960" s="17"/>
      <c r="AO960" s="17"/>
      <c r="AP960" s="17"/>
      <c r="AQ960" s="17"/>
      <c r="AR960" s="17"/>
      <c r="AS960" s="17"/>
      <c r="AT960" s="17"/>
      <c r="AU960" s="17"/>
      <c r="AV960" s="17"/>
      <c r="AW960" s="17"/>
      <c r="AX960" s="17"/>
      <c r="AY960" s="17"/>
      <c r="AZ960" s="17"/>
      <c r="BA960" s="17"/>
      <c r="BB960" s="17"/>
      <c r="BC960" s="17"/>
      <c r="BD960" s="17"/>
      <c r="BE960" s="17"/>
      <c r="BF960" s="17"/>
      <c r="BG960" s="17"/>
      <c r="BH960" s="17"/>
      <c r="BI960" s="17"/>
      <c r="BJ960" s="17"/>
      <c r="BK960" s="17"/>
      <c r="BL960" s="17"/>
    </row>
    <row r="961" spans="2:64" x14ac:dyDescent="0.25">
      <c r="B961" t="s">
        <v>441</v>
      </c>
      <c r="C961" s="17">
        <v>0.43792821220378803</v>
      </c>
      <c r="D961" s="17">
        <v>0.434518311402944</v>
      </c>
      <c r="E961" s="17">
        <v>0.66067782352752202</v>
      </c>
      <c r="F961" s="17">
        <v>0.44257188063775099</v>
      </c>
      <c r="G961" s="17">
        <v>0.43521339821685201</v>
      </c>
      <c r="H961" s="17">
        <v>0.39437102021901599</v>
      </c>
      <c r="I961" s="17">
        <v>0.331499713963612</v>
      </c>
      <c r="J961" s="17">
        <v>0.45198901705880801</v>
      </c>
      <c r="K961" s="17">
        <v>0.62248006565744696</v>
      </c>
      <c r="L961" s="17">
        <v>0.41672366780123998</v>
      </c>
      <c r="M961" s="17">
        <v>0.44006282657247697</v>
      </c>
      <c r="N961" s="17">
        <v>0.41222899200414798</v>
      </c>
      <c r="O961" s="17">
        <v>0.52345917432836198</v>
      </c>
      <c r="P961" s="17">
        <v>0</v>
      </c>
      <c r="Q961" s="17"/>
      <c r="R961" s="17">
        <v>0.48385158736056899</v>
      </c>
      <c r="S961" s="17">
        <v>0.36138245934647301</v>
      </c>
      <c r="T961" s="17">
        <v>0.43453585098684699</v>
      </c>
      <c r="U961" s="17">
        <v>0.44777131517887597</v>
      </c>
      <c r="V961" s="17"/>
      <c r="W961" s="17">
        <v>0.430547309906536</v>
      </c>
      <c r="X961" s="17">
        <v>0.21376420298467799</v>
      </c>
      <c r="Y961" s="17">
        <v>0.56949654492609603</v>
      </c>
      <c r="Z961" s="17">
        <v>0.50524014406211004</v>
      </c>
      <c r="AA961" s="17">
        <v>0.53002539918674096</v>
      </c>
      <c r="AB961" s="17">
        <v>0.25404612544620098</v>
      </c>
      <c r="AC961" s="17">
        <v>0.54127832246332697</v>
      </c>
      <c r="AD961" s="17">
        <v>0.350860136500798</v>
      </c>
      <c r="AE961" s="17">
        <v>0.51788274496756603</v>
      </c>
      <c r="AF961" s="17">
        <v>0.42728411311322501</v>
      </c>
      <c r="AG961" s="17"/>
      <c r="AH961" s="17">
        <v>0.36654562759764198</v>
      </c>
      <c r="AI961" s="17">
        <v>0.46346624028198602</v>
      </c>
      <c r="AJ961" s="17">
        <v>0.45227088522586301</v>
      </c>
      <c r="AK961" s="17">
        <v>0.40195162488858799</v>
      </c>
      <c r="AL961" s="17">
        <v>0.34492838460286301</v>
      </c>
      <c r="AM961" s="17">
        <v>0.56523110402877996</v>
      </c>
      <c r="AN961" s="17">
        <v>0.42482789647064301</v>
      </c>
      <c r="AO961" s="17"/>
      <c r="AP961" s="17">
        <v>0.43792821220378803</v>
      </c>
      <c r="AQ961" s="17" t="s">
        <v>104</v>
      </c>
      <c r="AR961" s="17"/>
      <c r="AS961" s="17">
        <v>0.42648391273366898</v>
      </c>
      <c r="AT961" s="17">
        <v>0.45288839709334999</v>
      </c>
      <c r="AU961" s="17" t="s">
        <v>104</v>
      </c>
      <c r="AV961" s="17"/>
      <c r="AW961" s="17">
        <v>0.42944141497243898</v>
      </c>
      <c r="AX961" s="17">
        <v>0.44410717178985798</v>
      </c>
      <c r="AY961" s="17"/>
      <c r="AZ961" s="17">
        <v>0.40835128248052099</v>
      </c>
      <c r="BA961" s="17">
        <v>0.44895278535789601</v>
      </c>
      <c r="BB961" s="17"/>
      <c r="BC961" s="17">
        <v>0.41606090171340798</v>
      </c>
      <c r="BD961" s="17">
        <v>0.44777131517887597</v>
      </c>
      <c r="BE961" s="17"/>
      <c r="BF961" s="17">
        <v>0.46404996168048201</v>
      </c>
      <c r="BG961" s="17">
        <v>0.41430236357114802</v>
      </c>
      <c r="BH961" s="17"/>
      <c r="BI961" s="17">
        <v>0.33308818757487801</v>
      </c>
      <c r="BJ961" s="17">
        <v>0.46042580638841701</v>
      </c>
      <c r="BK961" s="17">
        <v>0.434719601052732</v>
      </c>
      <c r="BL961" s="17">
        <v>0.45604677639810498</v>
      </c>
    </row>
    <row r="962" spans="2:64" x14ac:dyDescent="0.25">
      <c r="B962" t="s">
        <v>442</v>
      </c>
      <c r="C962" s="17">
        <v>0.40865253633154303</v>
      </c>
      <c r="D962" s="17">
        <v>0.413633874360401</v>
      </c>
      <c r="E962" s="17">
        <v>0.33932217647247798</v>
      </c>
      <c r="F962" s="17">
        <v>0.22924783507611701</v>
      </c>
      <c r="G962" s="17">
        <v>0.39757533585362398</v>
      </c>
      <c r="H962" s="17">
        <v>0.36646515429430998</v>
      </c>
      <c r="I962" s="17">
        <v>0.51041235297746101</v>
      </c>
      <c r="J962" s="17">
        <v>0.29886576404832599</v>
      </c>
      <c r="K962" s="17">
        <v>0.43076721570439902</v>
      </c>
      <c r="L962" s="17">
        <v>0.54400299264477203</v>
      </c>
      <c r="M962" s="17">
        <v>0.46032608401918801</v>
      </c>
      <c r="N962" s="17">
        <v>0.43561268280160997</v>
      </c>
      <c r="O962" s="17">
        <v>0.32809909407252302</v>
      </c>
      <c r="P962" s="17">
        <v>0</v>
      </c>
      <c r="Q962" s="17"/>
      <c r="R962" s="17">
        <v>0.24713243863315901</v>
      </c>
      <c r="S962" s="17">
        <v>0.33478307158232101</v>
      </c>
      <c r="T962" s="17">
        <v>0.38904573380465501</v>
      </c>
      <c r="U962" s="17">
        <v>0.44024726325188901</v>
      </c>
      <c r="V962" s="17"/>
      <c r="W962" s="17">
        <v>0.31858916587634201</v>
      </c>
      <c r="X962" s="17">
        <v>0.59506285678654902</v>
      </c>
      <c r="Y962" s="17">
        <v>0.165678582062287</v>
      </c>
      <c r="Z962" s="17">
        <v>0.46945434240381301</v>
      </c>
      <c r="AA962" s="17">
        <v>0.37540268376948299</v>
      </c>
      <c r="AB962" s="17">
        <v>0.39641368350593797</v>
      </c>
      <c r="AC962" s="17">
        <v>0.195282156051203</v>
      </c>
      <c r="AD962" s="17">
        <v>0.34550188039324897</v>
      </c>
      <c r="AE962" s="17">
        <v>0.53373259078860102</v>
      </c>
      <c r="AF962" s="17">
        <v>0.45105435454443998</v>
      </c>
      <c r="AG962" s="17"/>
      <c r="AH962" s="17">
        <v>0.46877933022266</v>
      </c>
      <c r="AI962" s="17">
        <v>0.26604557028581899</v>
      </c>
      <c r="AJ962" s="17">
        <v>0.34046240621676199</v>
      </c>
      <c r="AK962" s="17">
        <v>0.36101813159018697</v>
      </c>
      <c r="AL962" s="17">
        <v>0.44725831410302302</v>
      </c>
      <c r="AM962" s="17">
        <v>0.43059991828847199</v>
      </c>
      <c r="AN962" s="17">
        <v>0.47147423357934798</v>
      </c>
      <c r="AO962" s="17"/>
      <c r="AP962" s="17">
        <v>0.40865253633154303</v>
      </c>
      <c r="AQ962" s="17" t="s">
        <v>104</v>
      </c>
      <c r="AR962" s="17"/>
      <c r="AS962" s="17">
        <v>0.369148051667338</v>
      </c>
      <c r="AT962" s="17">
        <v>0.46029347740325</v>
      </c>
      <c r="AU962" s="17" t="s">
        <v>104</v>
      </c>
      <c r="AV962" s="17"/>
      <c r="AW962" s="17">
        <v>0.39454789992859601</v>
      </c>
      <c r="AX962" s="17">
        <v>0.41892166094172001</v>
      </c>
      <c r="AY962" s="17"/>
      <c r="AZ962" s="17">
        <v>0.44608170893258398</v>
      </c>
      <c r="BA962" s="17">
        <v>0.39470110001618902</v>
      </c>
      <c r="BB962" s="17"/>
      <c r="BC962" s="17">
        <v>0.33846209890804702</v>
      </c>
      <c r="BD962" s="17">
        <v>0.44024726325188901</v>
      </c>
      <c r="BE962" s="17"/>
      <c r="BF962" s="17">
        <v>0.40049540261723099</v>
      </c>
      <c r="BG962" s="17">
        <v>0.41603026601165199</v>
      </c>
      <c r="BH962" s="17"/>
      <c r="BI962" s="17">
        <v>0.38252253292258498</v>
      </c>
      <c r="BJ962" s="17">
        <v>0.409395332262115</v>
      </c>
      <c r="BK962" s="17">
        <v>0.37185253930229201</v>
      </c>
      <c r="BL962" s="17">
        <v>0.497395427954751</v>
      </c>
    </row>
    <row r="963" spans="2:64" x14ac:dyDescent="0.25">
      <c r="B963" t="s">
        <v>443</v>
      </c>
      <c r="C963" s="17">
        <v>0.32441367263022802</v>
      </c>
      <c r="D963" s="17">
        <v>0.26674349678912002</v>
      </c>
      <c r="E963" s="17">
        <v>0.56553696078746296</v>
      </c>
      <c r="F963" s="17">
        <v>0.39016573872398103</v>
      </c>
      <c r="G963" s="17">
        <v>0.56478660178314799</v>
      </c>
      <c r="H963" s="17">
        <v>0.483627751783755</v>
      </c>
      <c r="I963" s="17">
        <v>0.42747955515568498</v>
      </c>
      <c r="J963" s="17">
        <v>0.28068515567451302</v>
      </c>
      <c r="K963" s="17">
        <v>0.30492723759021501</v>
      </c>
      <c r="L963" s="17">
        <v>0.35590334944218899</v>
      </c>
      <c r="M963" s="17">
        <v>0.163928500538915</v>
      </c>
      <c r="N963" s="17">
        <v>0.33055040922377898</v>
      </c>
      <c r="O963" s="17">
        <v>0.24798342624747799</v>
      </c>
      <c r="P963" s="17">
        <v>1</v>
      </c>
      <c r="Q963" s="17"/>
      <c r="R963" s="17">
        <v>0.27037287839599899</v>
      </c>
      <c r="S963" s="17">
        <v>0.38635167856934599</v>
      </c>
      <c r="T963" s="17">
        <v>0.39771829549165899</v>
      </c>
      <c r="U963" s="17">
        <v>0.305265533440089</v>
      </c>
      <c r="V963" s="17"/>
      <c r="W963" s="17">
        <v>0.19208796592517999</v>
      </c>
      <c r="X963" s="17">
        <v>0.82506138102896498</v>
      </c>
      <c r="Y963" s="17">
        <v>0.1062745458742</v>
      </c>
      <c r="Z963" s="17">
        <v>0.54619313158392402</v>
      </c>
      <c r="AA963" s="17">
        <v>0.41656989439113701</v>
      </c>
      <c r="AB963" s="17">
        <v>0.29971794704343901</v>
      </c>
      <c r="AC963" s="17">
        <v>0.42182762925484901</v>
      </c>
      <c r="AD963" s="17">
        <v>0.18488919379611099</v>
      </c>
      <c r="AE963" s="17">
        <v>0.158947532460261</v>
      </c>
      <c r="AF963" s="17">
        <v>0.33651674604519</v>
      </c>
      <c r="AG963" s="17"/>
      <c r="AH963" s="17">
        <v>0.563386330797914</v>
      </c>
      <c r="AI963" s="17">
        <v>0.16841784327172499</v>
      </c>
      <c r="AJ963" s="17">
        <v>0.33338834510823501</v>
      </c>
      <c r="AK963" s="17">
        <v>0.35700058956934</v>
      </c>
      <c r="AL963" s="17">
        <v>0.29922950529180697</v>
      </c>
      <c r="AM963" s="17">
        <v>0.29308124310322498</v>
      </c>
      <c r="AN963" s="17">
        <v>0.28166250444623198</v>
      </c>
      <c r="AO963" s="17"/>
      <c r="AP963" s="17">
        <v>0.32441367263022802</v>
      </c>
      <c r="AQ963" s="17" t="s">
        <v>104</v>
      </c>
      <c r="AR963" s="17"/>
      <c r="AS963" s="17">
        <v>0.34479575447764199</v>
      </c>
      <c r="AT963" s="17">
        <v>0.29776986505881198</v>
      </c>
      <c r="AU963" s="17" t="s">
        <v>104</v>
      </c>
      <c r="AV963" s="17"/>
      <c r="AW963" s="17">
        <v>0.311814981889521</v>
      </c>
      <c r="AX963" s="17">
        <v>0.333586367441017</v>
      </c>
      <c r="AY963" s="17"/>
      <c r="AZ963" s="17">
        <v>0.226251677979771</v>
      </c>
      <c r="BA963" s="17">
        <v>0.36100280142427399</v>
      </c>
      <c r="BB963" s="17"/>
      <c r="BC963" s="17">
        <v>0.36695293144358199</v>
      </c>
      <c r="BD963" s="17">
        <v>0.305265533440089</v>
      </c>
      <c r="BE963" s="17"/>
      <c r="BF963" s="17">
        <v>0.31859416149783898</v>
      </c>
      <c r="BG963" s="17">
        <v>0.32967713667395199</v>
      </c>
      <c r="BH963" s="17"/>
      <c r="BI963" s="17">
        <v>0.33433747062816199</v>
      </c>
      <c r="BJ963" s="17">
        <v>0.40160589894933202</v>
      </c>
      <c r="BK963" s="17">
        <v>0.315932711110265</v>
      </c>
      <c r="BL963" s="17">
        <v>0.25770385536444701</v>
      </c>
    </row>
    <row r="964" spans="2:64" x14ac:dyDescent="0.25">
      <c r="B964" t="s">
        <v>444</v>
      </c>
      <c r="C964" s="17">
        <v>0.28426184893982298</v>
      </c>
      <c r="D964" s="17">
        <v>0.220989624300959</v>
      </c>
      <c r="E964" s="17">
        <v>0.32135564705504499</v>
      </c>
      <c r="F964" s="17">
        <v>0.282118619362765</v>
      </c>
      <c r="G964" s="17">
        <v>0.63400106614366403</v>
      </c>
      <c r="H964" s="17">
        <v>0.27736422011892398</v>
      </c>
      <c r="I964" s="17">
        <v>0.21469516681661799</v>
      </c>
      <c r="J964" s="17">
        <v>0.39275321782024603</v>
      </c>
      <c r="K964" s="17">
        <v>0.35753089891744599</v>
      </c>
      <c r="L964" s="17">
        <v>0.31813317675530201</v>
      </c>
      <c r="M964" s="17">
        <v>0.47152224417003302</v>
      </c>
      <c r="N964" s="17">
        <v>0.34403964531908598</v>
      </c>
      <c r="O964" s="17">
        <v>0.148441731599115</v>
      </c>
      <c r="P964" s="17">
        <v>1</v>
      </c>
      <c r="Q964" s="17"/>
      <c r="R964" s="17">
        <v>0.37269183401148998</v>
      </c>
      <c r="S964" s="17">
        <v>0.22981164155421999</v>
      </c>
      <c r="T964" s="17">
        <v>0.30890577040331402</v>
      </c>
      <c r="U964" s="17">
        <v>0.28118704271456701</v>
      </c>
      <c r="V964" s="17"/>
      <c r="W964" s="17">
        <v>0.42315072201614301</v>
      </c>
      <c r="X964" s="17">
        <v>0.39442314135101603</v>
      </c>
      <c r="Y964" s="17">
        <v>0.228049179930367</v>
      </c>
      <c r="Z964" s="17">
        <v>0.29038930572007099</v>
      </c>
      <c r="AA964" s="17">
        <v>0.37911770700841402</v>
      </c>
      <c r="AB964" s="17">
        <v>0.47942539856660299</v>
      </c>
      <c r="AC964" s="17">
        <v>0.26363475474346298</v>
      </c>
      <c r="AD964" s="17">
        <v>0.21292098352883701</v>
      </c>
      <c r="AE964" s="17">
        <v>0.21389324102101601</v>
      </c>
      <c r="AF964" s="17">
        <v>0.26991316848043501</v>
      </c>
      <c r="AG964" s="17"/>
      <c r="AH964" s="17">
        <v>0.428014885089122</v>
      </c>
      <c r="AI964" s="17">
        <v>0.54905459879040297</v>
      </c>
      <c r="AJ964" s="17">
        <v>0.23502078220887301</v>
      </c>
      <c r="AK964" s="17">
        <v>0.36891096797811301</v>
      </c>
      <c r="AL964" s="17">
        <v>0.24290251095450599</v>
      </c>
      <c r="AM964" s="17">
        <v>0.22680293874367199</v>
      </c>
      <c r="AN964" s="17">
        <v>0.25953301863926997</v>
      </c>
      <c r="AO964" s="17"/>
      <c r="AP964" s="17">
        <v>0.28426184893982298</v>
      </c>
      <c r="AQ964" s="17" t="s">
        <v>104</v>
      </c>
      <c r="AR964" s="17"/>
      <c r="AS964" s="17">
        <v>0.27536927282578499</v>
      </c>
      <c r="AT964" s="17">
        <v>0.29588637721766498</v>
      </c>
      <c r="AU964" s="17" t="s">
        <v>104</v>
      </c>
      <c r="AV964" s="17"/>
      <c r="AW964" s="17">
        <v>0.32440258371659703</v>
      </c>
      <c r="AX964" s="17">
        <v>0.25503669236076898</v>
      </c>
      <c r="AY964" s="17"/>
      <c r="AZ964" s="17">
        <v>0.24787500373063201</v>
      </c>
      <c r="BA964" s="17">
        <v>0.29782476573373001</v>
      </c>
      <c r="BB964" s="17"/>
      <c r="BC964" s="17">
        <v>0.29109279875265998</v>
      </c>
      <c r="BD964" s="17">
        <v>0.28118704271456701</v>
      </c>
      <c r="BE964" s="17"/>
      <c r="BF964" s="17">
        <v>0.27475909451140001</v>
      </c>
      <c r="BG964" s="17">
        <v>0.29285662693964098</v>
      </c>
      <c r="BH964" s="17"/>
      <c r="BI964" s="17">
        <v>0.43637538938926901</v>
      </c>
      <c r="BJ964" s="17">
        <v>0.233744943130102</v>
      </c>
      <c r="BK964" s="17">
        <v>0.282976318218982</v>
      </c>
      <c r="BL964" s="17">
        <v>0.28546571999694798</v>
      </c>
    </row>
    <row r="965" spans="2:64" x14ac:dyDescent="0.25">
      <c r="B965" t="s">
        <v>445</v>
      </c>
      <c r="C965" s="17">
        <v>0.19369290276439199</v>
      </c>
      <c r="D965" s="17">
        <v>0.20149612655938701</v>
      </c>
      <c r="E965" s="17">
        <v>0.11310739215749301</v>
      </c>
      <c r="F965" s="17">
        <v>0.34538096803445201</v>
      </c>
      <c r="G965" s="17">
        <v>0.16721126592952401</v>
      </c>
      <c r="H965" s="17">
        <v>0.183697008382496</v>
      </c>
      <c r="I965" s="17">
        <v>0.101663712300191</v>
      </c>
      <c r="J965" s="17">
        <v>0.10511227006929</v>
      </c>
      <c r="K965" s="17">
        <v>0.21170188537815501</v>
      </c>
      <c r="L965" s="17">
        <v>0.16874427331929501</v>
      </c>
      <c r="M965" s="17">
        <v>0.25970532926704998</v>
      </c>
      <c r="N965" s="17">
        <v>0.109489695166383</v>
      </c>
      <c r="O965" s="17">
        <v>0.38091224475473301</v>
      </c>
      <c r="P965" s="17">
        <v>0</v>
      </c>
      <c r="Q965" s="17"/>
      <c r="R965" s="17">
        <v>0.20409024412552801</v>
      </c>
      <c r="S965" s="17">
        <v>0.14417942325819799</v>
      </c>
      <c r="T965" s="17">
        <v>0.27917695044185598</v>
      </c>
      <c r="U965" s="17">
        <v>0.18600796625350999</v>
      </c>
      <c r="V965" s="17"/>
      <c r="W965" s="17">
        <v>0.18086154978367899</v>
      </c>
      <c r="X965" s="17">
        <v>0.20277807617209601</v>
      </c>
      <c r="Y965" s="17">
        <v>0.27888711592330301</v>
      </c>
      <c r="Z965" s="17">
        <v>3.8023396323051399E-2</v>
      </c>
      <c r="AA965" s="17">
        <v>0.14395996804636299</v>
      </c>
      <c r="AB965" s="17">
        <v>0.20111618674350501</v>
      </c>
      <c r="AC965" s="17">
        <v>0.32264626525412299</v>
      </c>
      <c r="AD965" s="17">
        <v>0.23070827681945699</v>
      </c>
      <c r="AE965" s="17">
        <v>0.24730641813923099</v>
      </c>
      <c r="AF965" s="17">
        <v>0.18293060901828601</v>
      </c>
      <c r="AG965" s="17"/>
      <c r="AH965" s="17">
        <v>0.173369143936108</v>
      </c>
      <c r="AI965" s="17">
        <v>9.42969671204614E-2</v>
      </c>
      <c r="AJ965" s="17">
        <v>0.22583245621692499</v>
      </c>
      <c r="AK965" s="17">
        <v>0.176947139300595</v>
      </c>
      <c r="AL965" s="17">
        <v>0.20218953453001401</v>
      </c>
      <c r="AM965" s="17">
        <v>0.20761801540793401</v>
      </c>
      <c r="AN965" s="17">
        <v>0.20227549992378599</v>
      </c>
      <c r="AO965" s="17"/>
      <c r="AP965" s="17">
        <v>0.19369290276439199</v>
      </c>
      <c r="AQ965" s="17" t="s">
        <v>104</v>
      </c>
      <c r="AR965" s="17"/>
      <c r="AS965" s="17">
        <v>0.156968020612196</v>
      </c>
      <c r="AT965" s="17">
        <v>0.241700299676604</v>
      </c>
      <c r="AU965" s="17" t="s">
        <v>104</v>
      </c>
      <c r="AV965" s="17"/>
      <c r="AW965" s="17">
        <v>0.203555763677323</v>
      </c>
      <c r="AX965" s="17">
        <v>0.18651207620252699</v>
      </c>
      <c r="AY965" s="17"/>
      <c r="AZ965" s="17">
        <v>0.20065627422128099</v>
      </c>
      <c r="BA965" s="17">
        <v>0.19109735959125099</v>
      </c>
      <c r="BB965" s="17"/>
      <c r="BC965" s="17">
        <v>0.21076565850083301</v>
      </c>
      <c r="BD965" s="17">
        <v>0.18600796625350999</v>
      </c>
      <c r="BE965" s="17"/>
      <c r="BF965" s="17">
        <v>0.232299445137887</v>
      </c>
      <c r="BG965" s="17">
        <v>0.15877516774976</v>
      </c>
      <c r="BH965" s="17"/>
      <c r="BI965" s="17">
        <v>0.27293957628965299</v>
      </c>
      <c r="BJ965" s="17">
        <v>0.19499943902311401</v>
      </c>
      <c r="BK965" s="17">
        <v>0.19702431998237099</v>
      </c>
      <c r="BL965" s="17">
        <v>0.17308572423386301</v>
      </c>
    </row>
    <row r="966" spans="2:64" x14ac:dyDescent="0.25">
      <c r="B966" t="s">
        <v>446</v>
      </c>
      <c r="C966" s="17">
        <v>0.190320215439093</v>
      </c>
      <c r="D966" s="17">
        <v>0.21110519106822201</v>
      </c>
      <c r="E966" s="17">
        <v>0.11310739215749301</v>
      </c>
      <c r="F966" s="17">
        <v>0</v>
      </c>
      <c r="G966" s="17">
        <v>0</v>
      </c>
      <c r="H966" s="17">
        <v>0.16519605052661401</v>
      </c>
      <c r="I966" s="17">
        <v>0.17322876790573</v>
      </c>
      <c r="J966" s="17">
        <v>0.21022454013858</v>
      </c>
      <c r="K966" s="17">
        <v>0</v>
      </c>
      <c r="L966" s="17">
        <v>0.119449027796326</v>
      </c>
      <c r="M966" s="17">
        <v>0.239442071820339</v>
      </c>
      <c r="N966" s="17">
        <v>0.24373136267676501</v>
      </c>
      <c r="O966" s="17">
        <v>0.27547574808088399</v>
      </c>
      <c r="P966" s="17">
        <v>0</v>
      </c>
      <c r="Q966" s="17"/>
      <c r="R966" s="17">
        <v>0.143134233118798</v>
      </c>
      <c r="S966" s="17">
        <v>0.200537290215521</v>
      </c>
      <c r="T966" s="17">
        <v>0.111695314277808</v>
      </c>
      <c r="U966" s="17">
        <v>0.20711785915955899</v>
      </c>
      <c r="V966" s="17"/>
      <c r="W966" s="17">
        <v>0.123624383745071</v>
      </c>
      <c r="X966" s="17">
        <v>0</v>
      </c>
      <c r="Y966" s="17">
        <v>8.7734730150683393E-2</v>
      </c>
      <c r="Z966" s="17">
        <v>8.1506067053760803E-2</v>
      </c>
      <c r="AA966" s="17">
        <v>0.126648755837835</v>
      </c>
      <c r="AB966" s="17">
        <v>9.4999912711844603E-2</v>
      </c>
      <c r="AC966" s="17">
        <v>0.17180564999383199</v>
      </c>
      <c r="AD966" s="17">
        <v>0.32684879333285599</v>
      </c>
      <c r="AE966" s="17">
        <v>0.18172613809691299</v>
      </c>
      <c r="AF966" s="17">
        <v>0.23487663324295799</v>
      </c>
      <c r="AG966" s="17"/>
      <c r="AH966" s="17">
        <v>0.120368331503704</v>
      </c>
      <c r="AI966" s="17">
        <v>0.286339788398217</v>
      </c>
      <c r="AJ966" s="17">
        <v>0.19842621809147801</v>
      </c>
      <c r="AK966" s="17">
        <v>0.130460096147581</v>
      </c>
      <c r="AL966" s="17">
        <v>0.174679590931657</v>
      </c>
      <c r="AM966" s="17">
        <v>0.217827243104848</v>
      </c>
      <c r="AN966" s="17">
        <v>0.24835888624966701</v>
      </c>
      <c r="AO966" s="17"/>
      <c r="AP966" s="17">
        <v>0.190320215439093</v>
      </c>
      <c r="AQ966" s="17" t="s">
        <v>104</v>
      </c>
      <c r="AR966" s="17"/>
      <c r="AS966" s="17">
        <v>0.19315284689819601</v>
      </c>
      <c r="AT966" s="17">
        <v>0.18661735092887799</v>
      </c>
      <c r="AU966" s="17" t="s">
        <v>104</v>
      </c>
      <c r="AV966" s="17"/>
      <c r="AW966" s="17">
        <v>0.23837775152705101</v>
      </c>
      <c r="AX966" s="17">
        <v>0.15533109466727399</v>
      </c>
      <c r="AY966" s="17"/>
      <c r="AZ966" s="17">
        <v>0.21024247830967499</v>
      </c>
      <c r="BA966" s="17">
        <v>0.182894345125065</v>
      </c>
      <c r="BB966" s="17"/>
      <c r="BC966" s="17">
        <v>0.15300278701516201</v>
      </c>
      <c r="BD966" s="17">
        <v>0.20711785915955899</v>
      </c>
      <c r="BE966" s="17"/>
      <c r="BF966" s="17">
        <v>0.19733841160590099</v>
      </c>
      <c r="BG966" s="17">
        <v>0.18397259923294501</v>
      </c>
      <c r="BH966" s="17"/>
      <c r="BI966" s="17">
        <v>0.105043253564441</v>
      </c>
      <c r="BJ966" s="17">
        <v>6.7747826204251002E-2</v>
      </c>
      <c r="BK966" s="17">
        <v>0.196691361531453</v>
      </c>
      <c r="BL966" s="17">
        <v>0.321495252985463</v>
      </c>
    </row>
    <row r="967" spans="2:64" x14ac:dyDescent="0.25">
      <c r="B967" t="s">
        <v>447</v>
      </c>
      <c r="C967" s="17">
        <v>0.14348938918677101</v>
      </c>
      <c r="D967" s="17">
        <v>0.22230863609467499</v>
      </c>
      <c r="E967" s="17">
        <v>0</v>
      </c>
      <c r="F967" s="17">
        <v>0.16726238063826801</v>
      </c>
      <c r="G967" s="17">
        <v>0</v>
      </c>
      <c r="H967" s="17">
        <v>6.0922715303937898E-2</v>
      </c>
      <c r="I967" s="17">
        <v>0.137446240102961</v>
      </c>
      <c r="J967" s="17">
        <v>4.8010982941191903E-2</v>
      </c>
      <c r="K967" s="17">
        <v>0.21170188537815501</v>
      </c>
      <c r="L967" s="17">
        <v>0.20651444600618199</v>
      </c>
      <c r="M967" s="17">
        <v>0.21181691490298199</v>
      </c>
      <c r="N967" s="17">
        <v>2.3383690797461099E-2</v>
      </c>
      <c r="O967" s="17">
        <v>0.111331298699337</v>
      </c>
      <c r="P967" s="17">
        <v>0</v>
      </c>
      <c r="Q967" s="17"/>
      <c r="R967" s="17">
        <v>5.64938077294019E-2</v>
      </c>
      <c r="S967" s="17">
        <v>0.13097846327953599</v>
      </c>
      <c r="T967" s="17">
        <v>0.15704329676996401</v>
      </c>
      <c r="U967" s="17">
        <v>0.15133708622769099</v>
      </c>
      <c r="V967" s="17"/>
      <c r="W967" s="17">
        <v>7.5670547326861903E-2</v>
      </c>
      <c r="X967" s="17">
        <v>7.2470334018137295E-2</v>
      </c>
      <c r="Y967" s="17">
        <v>0</v>
      </c>
      <c r="Z967" s="17">
        <v>0.16888733787369201</v>
      </c>
      <c r="AA967" s="17">
        <v>0.14981674463456901</v>
      </c>
      <c r="AB967" s="17">
        <v>0.119417290407188</v>
      </c>
      <c r="AC967" s="17">
        <v>0.102971077678725</v>
      </c>
      <c r="AD967" s="17">
        <v>0.115150007301674</v>
      </c>
      <c r="AE967" s="17">
        <v>0.20754728631425301</v>
      </c>
      <c r="AF967" s="17">
        <v>0.18067314843523999</v>
      </c>
      <c r="AG967" s="17"/>
      <c r="AH967" s="17">
        <v>0.123124936712052</v>
      </c>
      <c r="AI967" s="17">
        <v>8.7050599378124996E-2</v>
      </c>
      <c r="AJ967" s="17">
        <v>0.19597144273524</v>
      </c>
      <c r="AK967" s="17">
        <v>0.14857592284662099</v>
      </c>
      <c r="AL967" s="17">
        <v>0.120329759264089</v>
      </c>
      <c r="AM967" s="17">
        <v>0.14638617204225701</v>
      </c>
      <c r="AN967" s="17">
        <v>0.188056728749152</v>
      </c>
      <c r="AO967" s="17"/>
      <c r="AP967" s="17">
        <v>0.14348938918677101</v>
      </c>
      <c r="AQ967" s="17" t="s">
        <v>104</v>
      </c>
      <c r="AR967" s="17"/>
      <c r="AS967" s="17">
        <v>0.11094097097092</v>
      </c>
      <c r="AT967" s="17">
        <v>0.18603724068640201</v>
      </c>
      <c r="AU967" s="17" t="s">
        <v>104</v>
      </c>
      <c r="AV967" s="17"/>
      <c r="AW967" s="17">
        <v>0.10537236412604301</v>
      </c>
      <c r="AX967" s="17">
        <v>0.171241148887295</v>
      </c>
      <c r="AY967" s="17"/>
      <c r="AZ967" s="17">
        <v>0.16663286939776401</v>
      </c>
      <c r="BA967" s="17">
        <v>0.134862834875219</v>
      </c>
      <c r="BB967" s="17"/>
      <c r="BC967" s="17">
        <v>0.12605504675811499</v>
      </c>
      <c r="BD967" s="17">
        <v>0.15133708622769099</v>
      </c>
      <c r="BE967" s="17"/>
      <c r="BF967" s="17">
        <v>0.105744139279756</v>
      </c>
      <c r="BG967" s="17">
        <v>0.17762812716448401</v>
      </c>
      <c r="BH967" s="17"/>
      <c r="BI967" s="17">
        <v>6.1863441904896399E-2</v>
      </c>
      <c r="BJ967" s="17">
        <v>0.12883662516566299</v>
      </c>
      <c r="BK967" s="17">
        <v>0.14560170859844801</v>
      </c>
      <c r="BL967" s="17">
        <v>0.17513516975610099</v>
      </c>
    </row>
    <row r="968" spans="2:64" x14ac:dyDescent="0.25">
      <c r="B968" t="s">
        <v>448</v>
      </c>
      <c r="C968" s="17">
        <v>0.13063231223576</v>
      </c>
      <c r="D968" s="17">
        <v>0.14905766821074801</v>
      </c>
      <c r="E968" s="17">
        <v>0</v>
      </c>
      <c r="F968" s="17">
        <v>0.27530949999948301</v>
      </c>
      <c r="G968" s="17">
        <v>0</v>
      </c>
      <c r="H968" s="17">
        <v>6.0922715303937898E-2</v>
      </c>
      <c r="I968" s="17">
        <v>0.17891263901384799</v>
      </c>
      <c r="J968" s="17">
        <v>0.21022454013858</v>
      </c>
      <c r="K968" s="17">
        <v>0.12583997811418399</v>
      </c>
      <c r="L968" s="17">
        <v>4.9295245522968802E-2</v>
      </c>
      <c r="M968" s="17">
        <v>5.6955511659934697E-2</v>
      </c>
      <c r="N968" s="17">
        <v>0.18706952637968899</v>
      </c>
      <c r="O968" s="17">
        <v>7.4220865799557695E-2</v>
      </c>
      <c r="P968" s="17">
        <v>0</v>
      </c>
      <c r="Q968" s="17"/>
      <c r="R968" s="17">
        <v>0.20470143954077399</v>
      </c>
      <c r="S968" s="17">
        <v>6.4154133302080293E-2</v>
      </c>
      <c r="T968" s="17">
        <v>5.7867097432329102E-2</v>
      </c>
      <c r="U968" s="17">
        <v>0.14862103797919099</v>
      </c>
      <c r="V968" s="17"/>
      <c r="W968" s="17">
        <v>0.135577318175438</v>
      </c>
      <c r="X968" s="17">
        <v>0</v>
      </c>
      <c r="Y968" s="17">
        <v>0.30339775913171102</v>
      </c>
      <c r="Z968" s="17">
        <v>8.7935450562992998E-2</v>
      </c>
      <c r="AA968" s="17">
        <v>6.2582731830313001E-2</v>
      </c>
      <c r="AB968" s="17">
        <v>0.124103485469879</v>
      </c>
      <c r="AC968" s="17">
        <v>0.104655177743512</v>
      </c>
      <c r="AD968" s="17">
        <v>0.17619834219170999</v>
      </c>
      <c r="AE968" s="17">
        <v>7.44054219238207E-2</v>
      </c>
      <c r="AF968" s="17">
        <v>0.14337530424734701</v>
      </c>
      <c r="AG968" s="17"/>
      <c r="AH968" s="17">
        <v>5.5401584722233402E-2</v>
      </c>
      <c r="AI968" s="17">
        <v>0.102070346160471</v>
      </c>
      <c r="AJ968" s="17">
        <v>0.144306395608407</v>
      </c>
      <c r="AK968" s="17">
        <v>6.7987952228010698E-2</v>
      </c>
      <c r="AL968" s="17">
        <v>0.181192175199623</v>
      </c>
      <c r="AM968" s="17">
        <v>0.147405505323774</v>
      </c>
      <c r="AN968" s="17">
        <v>6.0613185374824997E-2</v>
      </c>
      <c r="AO968" s="17"/>
      <c r="AP968" s="17">
        <v>0.13063231223576</v>
      </c>
      <c r="AQ968" s="17" t="s">
        <v>104</v>
      </c>
      <c r="AR968" s="17"/>
      <c r="AS968" s="17">
        <v>0.13729121341203099</v>
      </c>
      <c r="AT968" s="17">
        <v>0.121927682212887</v>
      </c>
      <c r="AU968" s="17" t="s">
        <v>104</v>
      </c>
      <c r="AV968" s="17"/>
      <c r="AW968" s="17">
        <v>0.13904448340769501</v>
      </c>
      <c r="AX968" s="17">
        <v>0.12450768544363</v>
      </c>
      <c r="AY968" s="17"/>
      <c r="AZ968" s="17">
        <v>0.13487662362418601</v>
      </c>
      <c r="BA968" s="17">
        <v>0.12905027779782699</v>
      </c>
      <c r="BB968" s="17"/>
      <c r="BC968" s="17">
        <v>9.06687913670393E-2</v>
      </c>
      <c r="BD968" s="17">
        <v>0.14862103797919099</v>
      </c>
      <c r="BE968" s="17"/>
      <c r="BF968" s="17">
        <v>0.12682144431550399</v>
      </c>
      <c r="BG968" s="17">
        <v>0.13407905644113</v>
      </c>
      <c r="BH968" s="17"/>
      <c r="BI968" s="17">
        <v>0</v>
      </c>
      <c r="BJ968" s="17">
        <v>0.127411120514311</v>
      </c>
      <c r="BK968" s="17">
        <v>0.15334672995776699</v>
      </c>
      <c r="BL968" s="17">
        <v>0.120245003847297</v>
      </c>
    </row>
    <row r="969" spans="2:64" x14ac:dyDescent="0.25">
      <c r="B969" t="s">
        <v>449</v>
      </c>
      <c r="C969" s="17">
        <v>0.11989430477664501</v>
      </c>
      <c r="D969" s="17">
        <v>0.10798567323267701</v>
      </c>
      <c r="E969" s="17">
        <v>0</v>
      </c>
      <c r="F969" s="17">
        <v>0.181692871225791</v>
      </c>
      <c r="G969" s="17">
        <v>0</v>
      </c>
      <c r="H969" s="17">
        <v>6.0922715303937898E-2</v>
      </c>
      <c r="I969" s="17">
        <v>0.14313011121107899</v>
      </c>
      <c r="J969" s="17">
        <v>9.6021965882383695E-2</v>
      </c>
      <c r="K969" s="17">
        <v>0.25167995622836897</v>
      </c>
      <c r="L969" s="17">
        <v>4.9295245522968802E-2</v>
      </c>
      <c r="M969" s="17">
        <v>0</v>
      </c>
      <c r="N969" s="17">
        <v>0.28131733174762502</v>
      </c>
      <c r="O969" s="17">
        <v>0.111331298699337</v>
      </c>
      <c r="P969" s="17">
        <v>0</v>
      </c>
      <c r="Q969" s="17"/>
      <c r="R969" s="17">
        <v>5.6777698662669802E-2</v>
      </c>
      <c r="S969" s="17">
        <v>3.2077066651040098E-2</v>
      </c>
      <c r="T969" s="17">
        <v>2.0662125666389201E-2</v>
      </c>
      <c r="U969" s="17">
        <v>0.15918933960020901</v>
      </c>
      <c r="V969" s="17"/>
      <c r="W969" s="17">
        <v>0</v>
      </c>
      <c r="X969" s="17">
        <v>0.114437444016428</v>
      </c>
      <c r="Y969" s="17">
        <v>0</v>
      </c>
      <c r="Z969" s="17">
        <v>0</v>
      </c>
      <c r="AA969" s="17">
        <v>0</v>
      </c>
      <c r="AB969" s="17">
        <v>8.8812217961628095E-2</v>
      </c>
      <c r="AC969" s="17">
        <v>8.2276242664730798E-2</v>
      </c>
      <c r="AD969" s="17">
        <v>0.11915707745923</v>
      </c>
      <c r="AE969" s="17">
        <v>0.200743461053249</v>
      </c>
      <c r="AF969" s="17">
        <v>0.183330075739535</v>
      </c>
      <c r="AG969" s="17"/>
      <c r="AH969" s="17">
        <v>5.71182523018397E-2</v>
      </c>
      <c r="AI969" s="17">
        <v>0.17899497090769401</v>
      </c>
      <c r="AJ969" s="17">
        <v>0.135421585895905</v>
      </c>
      <c r="AK969" s="17">
        <v>1.6331046377858201E-2</v>
      </c>
      <c r="AL969" s="17">
        <v>0.145578685860725</v>
      </c>
      <c r="AM969" s="17">
        <v>0.12943628674405899</v>
      </c>
      <c r="AN969" s="17">
        <v>0.16647135830613699</v>
      </c>
      <c r="AO969" s="17"/>
      <c r="AP969" s="17">
        <v>0.11989430477664501</v>
      </c>
      <c r="AQ969" s="17" t="s">
        <v>104</v>
      </c>
      <c r="AR969" s="17"/>
      <c r="AS969" s="17">
        <v>9.56796946471202E-2</v>
      </c>
      <c r="AT969" s="17">
        <v>0.151548059164338</v>
      </c>
      <c r="AU969" s="17" t="s">
        <v>104</v>
      </c>
      <c r="AV969" s="17"/>
      <c r="AW969" s="17">
        <v>0.15169124062928099</v>
      </c>
      <c r="AX969" s="17">
        <v>9.674399539155E-2</v>
      </c>
      <c r="AY969" s="17"/>
      <c r="AZ969" s="17">
        <v>0.13192264841929099</v>
      </c>
      <c r="BA969" s="17">
        <v>0.115410832162962</v>
      </c>
      <c r="BB969" s="17"/>
      <c r="BC969" s="17">
        <v>3.25969627299467E-2</v>
      </c>
      <c r="BD969" s="17">
        <v>0.15918933960020901</v>
      </c>
      <c r="BE969" s="17"/>
      <c r="BF969" s="17">
        <v>0.14076634583889</v>
      </c>
      <c r="BG969" s="17">
        <v>0.10101656141451699</v>
      </c>
      <c r="BH969" s="17"/>
      <c r="BI969" s="17">
        <v>0.102616262566502</v>
      </c>
      <c r="BJ969" s="17">
        <v>6.3233694955626404E-2</v>
      </c>
      <c r="BK969" s="17">
        <v>0.14258683218491</v>
      </c>
      <c r="BL969" s="17">
        <v>0.13691303002623301</v>
      </c>
    </row>
    <row r="970" spans="2:64" x14ac:dyDescent="0.25">
      <c r="B970" t="s">
        <v>450</v>
      </c>
      <c r="C970" s="17">
        <v>0.11514065166453499</v>
      </c>
      <c r="D970" s="17">
        <v>9.0618320558302101E-2</v>
      </c>
      <c r="E970" s="17">
        <v>0.11310739215749301</v>
      </c>
      <c r="F970" s="17">
        <v>7.64159450253723E-2</v>
      </c>
      <c r="G970" s="17">
        <v>0.19878766792681199</v>
      </c>
      <c r="H970" s="17">
        <v>0.117006800100093</v>
      </c>
      <c r="I970" s="17">
        <v>0.21469516681661799</v>
      </c>
      <c r="J970" s="17">
        <v>5.7101287128098199E-2</v>
      </c>
      <c r="K970" s="17">
        <v>0</v>
      </c>
      <c r="L970" s="17">
        <v>5.8628709437275703E-2</v>
      </c>
      <c r="M970" s="17">
        <v>0.21181691490298199</v>
      </c>
      <c r="N970" s="17">
        <v>0.146482220076459</v>
      </c>
      <c r="O970" s="17">
        <v>0.111331298699337</v>
      </c>
      <c r="P970" s="17">
        <v>0</v>
      </c>
      <c r="Q970" s="17"/>
      <c r="R970" s="17">
        <v>0.102641301124634</v>
      </c>
      <c r="S970" s="17">
        <v>0.102648268289461</v>
      </c>
      <c r="T970" s="17">
        <v>7.5775543542685203E-2</v>
      </c>
      <c r="U970" s="17">
        <v>0.12562165681648901</v>
      </c>
      <c r="V970" s="17"/>
      <c r="W970" s="17">
        <v>0.20142654969520399</v>
      </c>
      <c r="X970" s="17">
        <v>0</v>
      </c>
      <c r="Y970" s="17">
        <v>0.150549141949437</v>
      </c>
      <c r="Z970" s="17">
        <v>5.7602613047678303E-2</v>
      </c>
      <c r="AA970" s="17">
        <v>3.6990019165394503E-2</v>
      </c>
      <c r="AB970" s="17">
        <v>0.112131363276761</v>
      </c>
      <c r="AC970" s="17">
        <v>8.8138422934634503E-2</v>
      </c>
      <c r="AD970" s="17">
        <v>0.128530994707656</v>
      </c>
      <c r="AE970" s="17">
        <v>0.13226305368011201</v>
      </c>
      <c r="AF970" s="17">
        <v>0.121799056332329</v>
      </c>
      <c r="AG970" s="17"/>
      <c r="AH970" s="17">
        <v>0.10485790591059301</v>
      </c>
      <c r="AI970" s="17">
        <v>8.1776128048072494E-2</v>
      </c>
      <c r="AJ970" s="17">
        <v>0.15288212386323299</v>
      </c>
      <c r="AK970" s="17">
        <v>8.8942063136003294E-2</v>
      </c>
      <c r="AL970" s="17">
        <v>0.113728625360043</v>
      </c>
      <c r="AM970" s="17">
        <v>0.107608168922708</v>
      </c>
      <c r="AN970" s="17">
        <v>0.15902235849367999</v>
      </c>
      <c r="AO970" s="17"/>
      <c r="AP970" s="17">
        <v>0.11514065166453499</v>
      </c>
      <c r="AQ970" s="17" t="s">
        <v>104</v>
      </c>
      <c r="AR970" s="17"/>
      <c r="AS970" s="17">
        <v>0.10388543775044801</v>
      </c>
      <c r="AT970" s="17">
        <v>0.129853660666611</v>
      </c>
      <c r="AU970" s="17" t="s">
        <v>104</v>
      </c>
      <c r="AV970" s="17"/>
      <c r="AW970" s="17">
        <v>0.126817165250242</v>
      </c>
      <c r="AX970" s="17">
        <v>0.10663936388947499</v>
      </c>
      <c r="AY970" s="17"/>
      <c r="AZ970" s="17">
        <v>0.120667564647973</v>
      </c>
      <c r="BA970" s="17">
        <v>0.113080537343258</v>
      </c>
      <c r="BB970" s="17"/>
      <c r="BC970" s="17">
        <v>9.1856185933646806E-2</v>
      </c>
      <c r="BD970" s="17">
        <v>0.12562165681648901</v>
      </c>
      <c r="BE970" s="17"/>
      <c r="BF970" s="17">
        <v>0.103192844954045</v>
      </c>
      <c r="BG970" s="17">
        <v>0.12594686022594601</v>
      </c>
      <c r="BH970" s="17"/>
      <c r="BI970" s="17">
        <v>8.3855392437300294E-2</v>
      </c>
      <c r="BJ970" s="17">
        <v>9.4933849065399201E-2</v>
      </c>
      <c r="BK970" s="17">
        <v>0.14509364857307699</v>
      </c>
      <c r="BL970" s="17">
        <v>8.4744664504340997E-2</v>
      </c>
    </row>
    <row r="971" spans="2:64" x14ac:dyDescent="0.25">
      <c r="B971" t="s">
        <v>451</v>
      </c>
      <c r="C971" s="17">
        <v>8.0621769601365606E-2</v>
      </c>
      <c r="D971" s="17">
        <v>0.10383556027216601</v>
      </c>
      <c r="E971" s="17">
        <v>0</v>
      </c>
      <c r="F971" s="17">
        <v>0.18446306438658799</v>
      </c>
      <c r="G971" s="17">
        <v>0.16721126592952401</v>
      </c>
      <c r="H971" s="17">
        <v>0.17808531279338299</v>
      </c>
      <c r="I971" s="17">
        <v>3.5782527802769699E-2</v>
      </c>
      <c r="J971" s="17">
        <v>0</v>
      </c>
      <c r="K971" s="17">
        <v>0.10585094268907699</v>
      </c>
      <c r="L971" s="17">
        <v>0.117257418874551</v>
      </c>
      <c r="M971" s="17">
        <v>9.5776828728135699E-2</v>
      </c>
      <c r="N971" s="17">
        <v>0</v>
      </c>
      <c r="O971" s="17">
        <v>3.7110432899778903E-2</v>
      </c>
      <c r="P971" s="17">
        <v>0</v>
      </c>
      <c r="Q971" s="17"/>
      <c r="R971" s="17">
        <v>0.272001294571245</v>
      </c>
      <c r="S971" s="17">
        <v>0.11875962208044299</v>
      </c>
      <c r="T971" s="17">
        <v>0.106590827361439</v>
      </c>
      <c r="U971" s="17">
        <v>5.1402316527214401E-2</v>
      </c>
      <c r="V971" s="17"/>
      <c r="W971" s="17">
        <v>0.21465541083315601</v>
      </c>
      <c r="X971" s="17">
        <v>0.33189461705741802</v>
      </c>
      <c r="Y971" s="17">
        <v>0.19727675751219101</v>
      </c>
      <c r="Z971" s="17">
        <v>6.84979527191652E-2</v>
      </c>
      <c r="AA971" s="17">
        <v>0.115850705143712</v>
      </c>
      <c r="AB971" s="17">
        <v>3.5291267508250602E-2</v>
      </c>
      <c r="AC971" s="17">
        <v>0</v>
      </c>
      <c r="AD971" s="17">
        <v>5.6710954997803299E-2</v>
      </c>
      <c r="AE971" s="17">
        <v>0.10620106679013901</v>
      </c>
      <c r="AF971" s="17">
        <v>2.4767489537499399E-2</v>
      </c>
      <c r="AG971" s="17"/>
      <c r="AH971" s="17">
        <v>0.162162913739029</v>
      </c>
      <c r="AI971" s="17">
        <v>0.10353258703017899</v>
      </c>
      <c r="AJ971" s="17">
        <v>6.0376330357925299E-2</v>
      </c>
      <c r="AK971" s="17">
        <v>6.1253170207925402E-2</v>
      </c>
      <c r="AL971" s="17">
        <v>5.9343112565885203E-2</v>
      </c>
      <c r="AM971" s="17">
        <v>7.0718603040437894E-2</v>
      </c>
      <c r="AN971" s="17">
        <v>0.100346135681097</v>
      </c>
      <c r="AO971" s="17"/>
      <c r="AP971" s="17">
        <v>8.0621769601365606E-2</v>
      </c>
      <c r="AQ971" s="17" t="s">
        <v>104</v>
      </c>
      <c r="AR971" s="17"/>
      <c r="AS971" s="17">
        <v>9.7664002859176799E-2</v>
      </c>
      <c r="AT971" s="17">
        <v>5.8343869487550902E-2</v>
      </c>
      <c r="AU971" s="17" t="s">
        <v>104</v>
      </c>
      <c r="AV971" s="17"/>
      <c r="AW971" s="17">
        <v>6.5072860820568401E-2</v>
      </c>
      <c r="AX971" s="17">
        <v>9.1942421708988406E-2</v>
      </c>
      <c r="AY971" s="17"/>
      <c r="AZ971" s="17">
        <v>5.7957599912440198E-2</v>
      </c>
      <c r="BA971" s="17">
        <v>8.9069664600964202E-2</v>
      </c>
      <c r="BB971" s="17"/>
      <c r="BC971" s="17">
        <v>0.14553532931405599</v>
      </c>
      <c r="BD971" s="17">
        <v>5.1402316527214401E-2</v>
      </c>
      <c r="BE971" s="17"/>
      <c r="BF971" s="17">
        <v>0.11109048181938801</v>
      </c>
      <c r="BG971" s="17">
        <v>5.3064305139166101E-2</v>
      </c>
      <c r="BH971" s="17"/>
      <c r="BI971" s="17">
        <v>0.23119535235851599</v>
      </c>
      <c r="BJ971" s="17">
        <v>9.5202602588624993E-2</v>
      </c>
      <c r="BK971" s="17">
        <v>7.9817157765908003E-2</v>
      </c>
      <c r="BL971" s="17">
        <v>3.6787515135814998E-2</v>
      </c>
    </row>
    <row r="972" spans="2:64" x14ac:dyDescent="0.25">
      <c r="B972" t="s">
        <v>452</v>
      </c>
      <c r="C972" s="17">
        <v>7.4250287917713403E-2</v>
      </c>
      <c r="D972" s="17">
        <v>9.21414962684034E-2</v>
      </c>
      <c r="E972" s="17">
        <v>0</v>
      </c>
      <c r="F972" s="17">
        <v>0</v>
      </c>
      <c r="G972" s="17">
        <v>0.19878766792681199</v>
      </c>
      <c r="H972" s="17">
        <v>6.0922715303937898E-2</v>
      </c>
      <c r="I972" s="17">
        <v>3.5782527802769699E-2</v>
      </c>
      <c r="J972" s="17">
        <v>0.10511227006929</v>
      </c>
      <c r="K972" s="17">
        <v>0</v>
      </c>
      <c r="L972" s="17">
        <v>4.9295245522968802E-2</v>
      </c>
      <c r="M972" s="17">
        <v>0.116040086174847</v>
      </c>
      <c r="N972" s="17">
        <v>7.0151072392383301E-2</v>
      </c>
      <c r="O972" s="17">
        <v>7.4220865799557695E-2</v>
      </c>
      <c r="P972" s="17">
        <v>0</v>
      </c>
      <c r="Q972" s="17"/>
      <c r="R972" s="17">
        <v>9.6986739723566598E-2</v>
      </c>
      <c r="S972" s="17">
        <v>6.6824329977455299E-2</v>
      </c>
      <c r="T972" s="17">
        <v>1.8501047438740599E-2</v>
      </c>
      <c r="U972" s="17">
        <v>8.3522030525411503E-2</v>
      </c>
      <c r="V972" s="17"/>
      <c r="W972" s="17">
        <v>6.1812191872535602E-2</v>
      </c>
      <c r="X972" s="17">
        <v>0.102468284952898</v>
      </c>
      <c r="Y972" s="17">
        <v>0</v>
      </c>
      <c r="Z972" s="17">
        <v>7.4927336228397298E-2</v>
      </c>
      <c r="AA972" s="17">
        <v>4.7635904866774798E-2</v>
      </c>
      <c r="AB972" s="17">
        <v>5.9708645203594098E-2</v>
      </c>
      <c r="AC972" s="17">
        <v>0.165743410329355</v>
      </c>
      <c r="AD972" s="17">
        <v>4.1736464904883801E-2</v>
      </c>
      <c r="AE972" s="17">
        <v>9.4150060475221703E-2</v>
      </c>
      <c r="AF972" s="17">
        <v>7.1735088428282495E-2</v>
      </c>
      <c r="AG972" s="17"/>
      <c r="AH972" s="17">
        <v>0</v>
      </c>
      <c r="AI972" s="17">
        <v>0.20075142988979999</v>
      </c>
      <c r="AJ972" s="17">
        <v>0.180673338846912</v>
      </c>
      <c r="AK972" s="17">
        <v>4.3210940145510697E-2</v>
      </c>
      <c r="AL972" s="17">
        <v>3.3504121920181401E-2</v>
      </c>
      <c r="AM972" s="17">
        <v>8.1772790598610798E-2</v>
      </c>
      <c r="AN972" s="17">
        <v>0.129526132804651</v>
      </c>
      <c r="AO972" s="17"/>
      <c r="AP972" s="17">
        <v>7.4250287917713403E-2</v>
      </c>
      <c r="AQ972" s="17" t="s">
        <v>104</v>
      </c>
      <c r="AR972" s="17"/>
      <c r="AS972" s="17">
        <v>6.3340413055365294E-2</v>
      </c>
      <c r="AT972" s="17">
        <v>8.8511863778154704E-2</v>
      </c>
      <c r="AU972" s="17" t="s">
        <v>104</v>
      </c>
      <c r="AV972" s="17"/>
      <c r="AW972" s="17">
        <v>0.108352693751242</v>
      </c>
      <c r="AX972" s="17">
        <v>4.9421441217479198E-2</v>
      </c>
      <c r="AY972" s="17"/>
      <c r="AZ972" s="17">
        <v>0.113947401269161</v>
      </c>
      <c r="BA972" s="17">
        <v>5.9453494124554598E-2</v>
      </c>
      <c r="BB972" s="17"/>
      <c r="BC972" s="17">
        <v>5.3652304242997002E-2</v>
      </c>
      <c r="BD972" s="17">
        <v>8.3522030525411503E-2</v>
      </c>
      <c r="BE972" s="17"/>
      <c r="BF972" s="17">
        <v>7.9038650065598501E-2</v>
      </c>
      <c r="BG972" s="17">
        <v>6.9919447848784302E-2</v>
      </c>
      <c r="BH972" s="17"/>
      <c r="BI972" s="17">
        <v>0</v>
      </c>
      <c r="BJ972" s="17">
        <v>2.9976330824756599E-2</v>
      </c>
      <c r="BK972" s="17">
        <v>5.9904181709125197E-2</v>
      </c>
      <c r="BL972" s="17">
        <v>0.164646452738407</v>
      </c>
    </row>
    <row r="973" spans="2:64" x14ac:dyDescent="0.25">
      <c r="B973" t="s">
        <v>453</v>
      </c>
      <c r="C973" s="17">
        <v>6.7357943907376899E-2</v>
      </c>
      <c r="D973" s="17">
        <v>1.8215631520125199E-2</v>
      </c>
      <c r="E973" s="17">
        <v>0.33932217647247798</v>
      </c>
      <c r="F973" s="17">
        <v>0.16726238063826801</v>
      </c>
      <c r="G973" s="17">
        <v>0</v>
      </c>
      <c r="H973" s="17">
        <v>6.0922715303937898E-2</v>
      </c>
      <c r="I973" s="17">
        <v>0.20901129570849999</v>
      </c>
      <c r="J973" s="17">
        <v>4.8010982941191903E-2</v>
      </c>
      <c r="K973" s="17">
        <v>0</v>
      </c>
      <c r="L973" s="17">
        <v>9.0760193998731503E-2</v>
      </c>
      <c r="M973" s="17">
        <v>0</v>
      </c>
      <c r="N973" s="17">
        <v>8.0045527094537203E-2</v>
      </c>
      <c r="O973" s="17">
        <v>7.4220865799557695E-2</v>
      </c>
      <c r="P973" s="17">
        <v>0</v>
      </c>
      <c r="Q973" s="17"/>
      <c r="R973" s="17">
        <v>0</v>
      </c>
      <c r="S973" s="17">
        <v>6.7901004963045797E-2</v>
      </c>
      <c r="T973" s="17">
        <v>7.9114941227820396E-2</v>
      </c>
      <c r="U973" s="17">
        <v>7.14016280828218E-2</v>
      </c>
      <c r="V973" s="17"/>
      <c r="W973" s="17">
        <v>4.8161047814332197E-2</v>
      </c>
      <c r="X973" s="17">
        <v>7.5169327613678505E-2</v>
      </c>
      <c r="Y973" s="17">
        <v>8.3228058963523394E-2</v>
      </c>
      <c r="Z973" s="17">
        <v>3.78332777074257E-2</v>
      </c>
      <c r="AA973" s="17">
        <v>0</v>
      </c>
      <c r="AB973" s="17">
        <v>0.12639176326225901</v>
      </c>
      <c r="AC973" s="17">
        <v>8.2178343180510802E-2</v>
      </c>
      <c r="AD973" s="17">
        <v>0.17585748297852299</v>
      </c>
      <c r="AE973" s="17">
        <v>2.6610974440464098E-2</v>
      </c>
      <c r="AF973" s="17">
        <v>6.3558371910086703E-2</v>
      </c>
      <c r="AG973" s="17"/>
      <c r="AH973" s="17">
        <v>0</v>
      </c>
      <c r="AI973" s="17">
        <v>8.1367243893599603E-2</v>
      </c>
      <c r="AJ973" s="17">
        <v>3.6623092481578197E-2</v>
      </c>
      <c r="AK973" s="17">
        <v>4.7911009981074698E-2</v>
      </c>
      <c r="AL973" s="17">
        <v>0.111576176597126</v>
      </c>
      <c r="AM973" s="17">
        <v>0.109735623954706</v>
      </c>
      <c r="AN973" s="17">
        <v>0</v>
      </c>
      <c r="AO973" s="17"/>
      <c r="AP973" s="17">
        <v>6.7357943907376899E-2</v>
      </c>
      <c r="AQ973" s="17" t="s">
        <v>104</v>
      </c>
      <c r="AR973" s="17"/>
      <c r="AS973" s="17">
        <v>7.83500523854464E-2</v>
      </c>
      <c r="AT973" s="17">
        <v>5.2988870851625201E-2</v>
      </c>
      <c r="AU973" s="17" t="s">
        <v>104</v>
      </c>
      <c r="AV973" s="17"/>
      <c r="AW973" s="17">
        <v>9.4239798273712899E-2</v>
      </c>
      <c r="AX973" s="17">
        <v>4.7786144652569702E-2</v>
      </c>
      <c r="AY973" s="17"/>
      <c r="AZ973" s="17">
        <v>9.5432410283858404E-2</v>
      </c>
      <c r="BA973" s="17">
        <v>5.6893402414194903E-2</v>
      </c>
      <c r="BB973" s="17"/>
      <c r="BC973" s="17">
        <v>5.8374547349067697E-2</v>
      </c>
      <c r="BD973" s="17">
        <v>7.14016280828218E-2</v>
      </c>
      <c r="BE973" s="17"/>
      <c r="BF973" s="17">
        <v>7.0600131634476301E-2</v>
      </c>
      <c r="BG973" s="17">
        <v>6.4425543206290806E-2</v>
      </c>
      <c r="BH973" s="17"/>
      <c r="BI973" s="17">
        <v>0.14270829272889099</v>
      </c>
      <c r="BJ973" s="17">
        <v>2.4130326942386999E-2</v>
      </c>
      <c r="BK973" s="17">
        <v>4.0792612530368401E-2</v>
      </c>
      <c r="BL973" s="17">
        <v>0.12354512935334799</v>
      </c>
    </row>
    <row r="974" spans="2:64" x14ac:dyDescent="0.25">
      <c r="B974" t="s">
        <v>454</v>
      </c>
      <c r="C974" s="17">
        <v>6.2860201452905995E-2</v>
      </c>
      <c r="D974" s="17">
        <v>9.8908373273421002E-2</v>
      </c>
      <c r="E974" s="17">
        <v>0</v>
      </c>
      <c r="F974" s="17">
        <v>0.16726238063826801</v>
      </c>
      <c r="G974" s="17">
        <v>0</v>
      </c>
      <c r="H974" s="17">
        <v>0.11716259748944501</v>
      </c>
      <c r="I974" s="17">
        <v>3.5782527802769699E-2</v>
      </c>
      <c r="J974" s="17">
        <v>5.7101287128098199E-2</v>
      </c>
      <c r="K974" s="17">
        <v>0</v>
      </c>
      <c r="L974" s="17">
        <v>4.9295245522968802E-2</v>
      </c>
      <c r="M974" s="17">
        <v>0</v>
      </c>
      <c r="N974" s="17">
        <v>4.3053002184461099E-2</v>
      </c>
      <c r="O974" s="17">
        <v>0</v>
      </c>
      <c r="P974" s="17">
        <v>0</v>
      </c>
      <c r="Q974" s="17"/>
      <c r="R974" s="17">
        <v>9.6986739723566598E-2</v>
      </c>
      <c r="S974" s="17">
        <v>8.6682555429403299E-2</v>
      </c>
      <c r="T974" s="17">
        <v>7.8529223098718307E-2</v>
      </c>
      <c r="U974" s="17">
        <v>5.2652447860278E-2</v>
      </c>
      <c r="V974" s="17"/>
      <c r="W974" s="17">
        <v>0.10997323968686799</v>
      </c>
      <c r="X974" s="17">
        <v>0</v>
      </c>
      <c r="Y974" s="17">
        <v>0.17096278911420701</v>
      </c>
      <c r="Z974" s="17">
        <v>0</v>
      </c>
      <c r="AA974" s="17">
        <v>0</v>
      </c>
      <c r="AB974" s="17">
        <v>9.2777381478488893E-2</v>
      </c>
      <c r="AC974" s="17">
        <v>0</v>
      </c>
      <c r="AD974" s="17">
        <v>0.20603591061950399</v>
      </c>
      <c r="AE974" s="17">
        <v>4.8041273513837399E-2</v>
      </c>
      <c r="AF974" s="17">
        <v>4.7744800605914503E-2</v>
      </c>
      <c r="AG974" s="17"/>
      <c r="AH974" s="17">
        <v>0</v>
      </c>
      <c r="AI974" s="17">
        <v>8.7050599378124996E-2</v>
      </c>
      <c r="AJ974" s="17">
        <v>9.6816305803261504E-2</v>
      </c>
      <c r="AK974" s="17">
        <v>6.1979180170758201E-2</v>
      </c>
      <c r="AL974" s="17">
        <v>7.6327427075366799E-2</v>
      </c>
      <c r="AM974" s="17">
        <v>1.25524395190379E-2</v>
      </c>
      <c r="AN974" s="17">
        <v>0.124911442632267</v>
      </c>
      <c r="AO974" s="17"/>
      <c r="AP974" s="17">
        <v>6.2860201452905995E-2</v>
      </c>
      <c r="AQ974" s="17" t="s">
        <v>104</v>
      </c>
      <c r="AR974" s="17"/>
      <c r="AS974" s="17">
        <v>6.0198825688384E-2</v>
      </c>
      <c r="AT974" s="17">
        <v>6.6339197576854497E-2</v>
      </c>
      <c r="AU974" s="17" t="s">
        <v>104</v>
      </c>
      <c r="AV974" s="17"/>
      <c r="AW974" s="17">
        <v>6.6488528315216899E-2</v>
      </c>
      <c r="AX974" s="17">
        <v>6.0218535293561699E-2</v>
      </c>
      <c r="AY974" s="17"/>
      <c r="AZ974" s="17">
        <v>6.2634989735044805E-2</v>
      </c>
      <c r="BA974" s="17">
        <v>6.2944147389213598E-2</v>
      </c>
      <c r="BB974" s="17"/>
      <c r="BC974" s="17">
        <v>8.5537615047402094E-2</v>
      </c>
      <c r="BD974" s="17">
        <v>5.2652447860278E-2</v>
      </c>
      <c r="BE974" s="17"/>
      <c r="BF974" s="17">
        <v>7.67573892904342E-2</v>
      </c>
      <c r="BG974" s="17">
        <v>5.0290872719325301E-2</v>
      </c>
      <c r="BH974" s="17"/>
      <c r="BI974" s="17">
        <v>0</v>
      </c>
      <c r="BJ974" s="17">
        <v>8.9730898659267005E-2</v>
      </c>
      <c r="BK974" s="17">
        <v>6.9206367237921299E-2</v>
      </c>
      <c r="BL974" s="17">
        <v>2.80977067440367E-2</v>
      </c>
    </row>
    <row r="975" spans="2:64" x14ac:dyDescent="0.25">
      <c r="B975" t="s">
        <v>455</v>
      </c>
      <c r="C975" s="17">
        <v>5.4008147182497399E-2</v>
      </c>
      <c r="D975" s="17">
        <v>6.6054503503213902E-2</v>
      </c>
      <c r="E975" s="17">
        <v>0</v>
      </c>
      <c r="F975" s="17">
        <v>0</v>
      </c>
      <c r="G975" s="17">
        <v>0.23642573029003999</v>
      </c>
      <c r="H975" s="17">
        <v>6.0922715303937898E-2</v>
      </c>
      <c r="I975" s="17">
        <v>3.5782527802769699E-2</v>
      </c>
      <c r="J975" s="17">
        <v>0</v>
      </c>
      <c r="K975" s="17">
        <v>0</v>
      </c>
      <c r="L975" s="17">
        <v>4.1464948475762702E-2</v>
      </c>
      <c r="M975" s="17">
        <v>6.8151671810778899E-2</v>
      </c>
      <c r="N975" s="17">
        <v>7.0151072392383301E-2</v>
      </c>
      <c r="O975" s="17">
        <v>3.7110432899778903E-2</v>
      </c>
      <c r="P975" s="17">
        <v>0</v>
      </c>
      <c r="Q975" s="17"/>
      <c r="R975" s="17">
        <v>7.4830354038491698E-2</v>
      </c>
      <c r="S975" s="17">
        <v>9.8901396628495397E-2</v>
      </c>
      <c r="T975" s="17">
        <v>9.4563003905089094E-2</v>
      </c>
      <c r="U975" s="17">
        <v>3.6823251047895897E-2</v>
      </c>
      <c r="V975" s="17"/>
      <c r="W975" s="17">
        <v>0.10023140719913801</v>
      </c>
      <c r="X975" s="17">
        <v>0</v>
      </c>
      <c r="Y975" s="17">
        <v>8.20067091680899E-2</v>
      </c>
      <c r="Z975" s="17">
        <v>7.4927336228397298E-2</v>
      </c>
      <c r="AA975" s="17">
        <v>0.20435508690412299</v>
      </c>
      <c r="AB975" s="17">
        <v>0.106565144887823</v>
      </c>
      <c r="AC975" s="17">
        <v>0</v>
      </c>
      <c r="AD975" s="17">
        <v>5.3262868349994698E-2</v>
      </c>
      <c r="AE975" s="17">
        <v>2.5346128819839199E-2</v>
      </c>
      <c r="AF975" s="17">
        <v>3.7896662616998499E-2</v>
      </c>
      <c r="AG975" s="17"/>
      <c r="AH975" s="17">
        <v>8.41967894142783E-2</v>
      </c>
      <c r="AI975" s="17">
        <v>8.1367243893599603E-2</v>
      </c>
      <c r="AJ975" s="17">
        <v>3.2792636260907497E-2</v>
      </c>
      <c r="AK975" s="17">
        <v>7.13471874914402E-2</v>
      </c>
      <c r="AL975" s="17">
        <v>3.4913014678133597E-2</v>
      </c>
      <c r="AM975" s="17">
        <v>8.3804105611898605E-2</v>
      </c>
      <c r="AN975" s="17">
        <v>2.7675867341093601E-2</v>
      </c>
      <c r="AO975" s="17"/>
      <c r="AP975" s="17">
        <v>5.4008147182497399E-2</v>
      </c>
      <c r="AQ975" s="17" t="s">
        <v>104</v>
      </c>
      <c r="AR975" s="17"/>
      <c r="AS975" s="17">
        <v>4.0215783701973401E-2</v>
      </c>
      <c r="AT975" s="17">
        <v>7.2037761688079099E-2</v>
      </c>
      <c r="AU975" s="17" t="s">
        <v>104</v>
      </c>
      <c r="AV975" s="17"/>
      <c r="AW975" s="17">
        <v>5.5175845837332801E-2</v>
      </c>
      <c r="AX975" s="17">
        <v>5.3157983970127297E-2</v>
      </c>
      <c r="AY975" s="17"/>
      <c r="AZ975" s="17">
        <v>5.7014802887929303E-2</v>
      </c>
      <c r="BA975" s="17">
        <v>5.2887439384768302E-2</v>
      </c>
      <c r="BB975" s="17"/>
      <c r="BC975" s="17">
        <v>9.2185890570059006E-2</v>
      </c>
      <c r="BD975" s="17">
        <v>3.6823251047895897E-2</v>
      </c>
      <c r="BE975" s="17"/>
      <c r="BF975" s="17">
        <v>5.19599687626245E-2</v>
      </c>
      <c r="BG975" s="17">
        <v>5.5860624688406003E-2</v>
      </c>
      <c r="BH975" s="17"/>
      <c r="BI975" s="17">
        <v>0</v>
      </c>
      <c r="BJ975" s="17">
        <v>0.10058665777817399</v>
      </c>
      <c r="BK975" s="17">
        <v>4.99926265063197E-2</v>
      </c>
      <c r="BL975" s="17">
        <v>2.94521707279818E-2</v>
      </c>
    </row>
    <row r="976" spans="2:64" x14ac:dyDescent="0.25">
      <c r="B976" t="s">
        <v>101</v>
      </c>
      <c r="C976" s="17">
        <v>1.89583411219418E-2</v>
      </c>
      <c r="D976" s="17">
        <v>8.0447432264640906E-3</v>
      </c>
      <c r="E976" s="17">
        <v>0</v>
      </c>
      <c r="F976" s="17">
        <v>0</v>
      </c>
      <c r="G976" s="17">
        <v>0</v>
      </c>
      <c r="H976" s="17">
        <v>0</v>
      </c>
      <c r="I976" s="17">
        <v>0</v>
      </c>
      <c r="J976" s="17">
        <v>6.8326103425469006E-2</v>
      </c>
      <c r="K976" s="17">
        <v>0.12583997811418399</v>
      </c>
      <c r="L976" s="17">
        <v>0</v>
      </c>
      <c r="M976" s="17">
        <v>0</v>
      </c>
      <c r="N976" s="17">
        <v>2.3383690797461099E-2</v>
      </c>
      <c r="O976" s="17">
        <v>7.4220865799557695E-2</v>
      </c>
      <c r="P976" s="17">
        <v>0</v>
      </c>
      <c r="Q976" s="17"/>
      <c r="R976" s="17">
        <v>0</v>
      </c>
      <c r="S976" s="17">
        <v>2.9116801060684799E-2</v>
      </c>
      <c r="T976" s="17">
        <v>0</v>
      </c>
      <c r="U976" s="17">
        <v>2.2356476554119001E-2</v>
      </c>
      <c r="V976" s="17"/>
      <c r="W976" s="17">
        <v>0</v>
      </c>
      <c r="X976" s="17">
        <v>0</v>
      </c>
      <c r="Y976" s="17">
        <v>0</v>
      </c>
      <c r="Z976" s="17">
        <v>5.22866957546591E-2</v>
      </c>
      <c r="AA976" s="17">
        <v>0</v>
      </c>
      <c r="AB976" s="17">
        <v>0</v>
      </c>
      <c r="AC976" s="17">
        <v>8.6382066712089797E-2</v>
      </c>
      <c r="AD976" s="17">
        <v>0</v>
      </c>
      <c r="AE976" s="17">
        <v>2.6364148409983201E-2</v>
      </c>
      <c r="AF976" s="17">
        <v>1.6103045287029698E-2</v>
      </c>
      <c r="AG976" s="17"/>
      <c r="AH976" s="17">
        <v>0</v>
      </c>
      <c r="AI976" s="17">
        <v>0</v>
      </c>
      <c r="AJ976" s="17">
        <v>0</v>
      </c>
      <c r="AK976" s="17">
        <v>4.7282773661519499E-2</v>
      </c>
      <c r="AL976" s="17">
        <v>3.7536892875553299E-2</v>
      </c>
      <c r="AM976" s="17">
        <v>0</v>
      </c>
      <c r="AN976" s="17">
        <v>0</v>
      </c>
      <c r="AO976" s="17"/>
      <c r="AP976" s="17">
        <v>1.89583411219418E-2</v>
      </c>
      <c r="AQ976" s="17" t="s">
        <v>104</v>
      </c>
      <c r="AR976" s="17"/>
      <c r="AS976" s="17">
        <v>2.7787620357475801E-2</v>
      </c>
      <c r="AT976" s="17">
        <v>7.4165556111697303E-3</v>
      </c>
      <c r="AU976" s="17" t="s">
        <v>104</v>
      </c>
      <c r="AV976" s="17"/>
      <c r="AW976" s="17">
        <v>6.5069142468157804E-3</v>
      </c>
      <c r="AX976" s="17">
        <v>2.8023817927033699E-2</v>
      </c>
      <c r="AY976" s="17"/>
      <c r="AZ976" s="17">
        <v>0</v>
      </c>
      <c r="BA976" s="17">
        <v>2.6024917015211702E-2</v>
      </c>
      <c r="BB976" s="17"/>
      <c r="BC976" s="17">
        <v>1.14090873173394E-2</v>
      </c>
      <c r="BD976" s="17">
        <v>2.2356476554119001E-2</v>
      </c>
      <c r="BE976" s="17"/>
      <c r="BF976" s="17">
        <v>6.7058131845452503E-3</v>
      </c>
      <c r="BG976" s="17">
        <v>3.00401551740366E-2</v>
      </c>
      <c r="BH976" s="17"/>
      <c r="BI976" s="17">
        <v>0</v>
      </c>
      <c r="BJ976" s="17">
        <v>3.9324516753677E-2</v>
      </c>
      <c r="BK976" s="17">
        <v>2.0740518775950002E-2</v>
      </c>
      <c r="BL976" s="17">
        <v>0</v>
      </c>
    </row>
    <row r="977" spans="2:64" x14ac:dyDescent="0.25">
      <c r="B977" t="s">
        <v>102</v>
      </c>
      <c r="C977" s="17">
        <v>5.2299702129983798E-3</v>
      </c>
      <c r="D977" s="17">
        <v>8.0447432264640906E-3</v>
      </c>
      <c r="E977" s="17">
        <v>0</v>
      </c>
      <c r="F977" s="17">
        <v>0</v>
      </c>
      <c r="G977" s="17">
        <v>0</v>
      </c>
      <c r="H977" s="17">
        <v>0</v>
      </c>
      <c r="I977" s="17">
        <v>0</v>
      </c>
      <c r="J977" s="17">
        <v>4.8010982941191903E-2</v>
      </c>
      <c r="K977" s="17">
        <v>0</v>
      </c>
      <c r="L977" s="17">
        <v>0</v>
      </c>
      <c r="M977" s="17">
        <v>0</v>
      </c>
      <c r="N977" s="17">
        <v>0</v>
      </c>
      <c r="O977" s="17">
        <v>0</v>
      </c>
      <c r="P977" s="17">
        <v>0</v>
      </c>
      <c r="Q977" s="17"/>
      <c r="R977" s="17">
        <v>0</v>
      </c>
      <c r="S977" s="17">
        <v>0</v>
      </c>
      <c r="T977" s="17">
        <v>0</v>
      </c>
      <c r="U977" s="17">
        <v>7.5841296504762503E-3</v>
      </c>
      <c r="V977" s="17"/>
      <c r="W977" s="17">
        <v>0</v>
      </c>
      <c r="X977" s="17">
        <v>0</v>
      </c>
      <c r="Y977" s="17">
        <v>0</v>
      </c>
      <c r="Z977" s="17">
        <v>0</v>
      </c>
      <c r="AA977" s="17">
        <v>0</v>
      </c>
      <c r="AB977" s="17">
        <v>0</v>
      </c>
      <c r="AC977" s="17">
        <v>0</v>
      </c>
      <c r="AD977" s="17">
        <v>0</v>
      </c>
      <c r="AE977" s="17">
        <v>0</v>
      </c>
      <c r="AF977" s="17">
        <v>7.6072284532149202E-3</v>
      </c>
      <c r="AG977" s="17"/>
      <c r="AH977" s="17">
        <v>0</v>
      </c>
      <c r="AI977" s="17">
        <v>0</v>
      </c>
      <c r="AJ977" s="17">
        <v>0</v>
      </c>
      <c r="AK977" s="17">
        <v>0</v>
      </c>
      <c r="AL977" s="17">
        <v>1.0877063338569999E-2</v>
      </c>
      <c r="AM977" s="17">
        <v>0</v>
      </c>
      <c r="AN977" s="17">
        <v>0</v>
      </c>
      <c r="AO977" s="17"/>
      <c r="AP977" s="17">
        <v>5.2299702129983798E-3</v>
      </c>
      <c r="AQ977" s="17" t="s">
        <v>104</v>
      </c>
      <c r="AR977" s="17"/>
      <c r="AS977" s="17">
        <v>4.3921352088365498E-3</v>
      </c>
      <c r="AT977" s="17">
        <v>6.3252025251144999E-3</v>
      </c>
      <c r="AU977" s="17" t="s">
        <v>104</v>
      </c>
      <c r="AV977" s="17"/>
      <c r="AW977" s="17">
        <v>0</v>
      </c>
      <c r="AX977" s="17">
        <v>9.0377405298262808E-3</v>
      </c>
      <c r="AY977" s="17"/>
      <c r="AZ977" s="17">
        <v>1.0096393868839299E-2</v>
      </c>
      <c r="BA977" s="17">
        <v>3.4160482104555199E-3</v>
      </c>
      <c r="BB977" s="17"/>
      <c r="BC977" s="17">
        <v>0</v>
      </c>
      <c r="BD977" s="17">
        <v>7.5841296504762503E-3</v>
      </c>
      <c r="BE977" s="17"/>
      <c r="BF977" s="17">
        <v>1.10124491325397E-2</v>
      </c>
      <c r="BG977" s="17">
        <v>0</v>
      </c>
      <c r="BH977" s="17"/>
      <c r="BI977" s="17">
        <v>0</v>
      </c>
      <c r="BJ977" s="17">
        <v>0</v>
      </c>
      <c r="BK977" s="17">
        <v>5.7915834603228704E-3</v>
      </c>
      <c r="BL977" s="17">
        <v>1.05254895104231E-2</v>
      </c>
    </row>
    <row r="978" spans="2:64" x14ac:dyDescent="0.25">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17"/>
      <c r="AK978" s="17"/>
      <c r="AL978" s="17"/>
      <c r="AM978" s="17"/>
      <c r="AN978" s="17"/>
      <c r="AO978" s="17"/>
      <c r="AP978" s="17"/>
      <c r="AQ978" s="17"/>
      <c r="AR978" s="17"/>
      <c r="AS978" s="17"/>
      <c r="AT978" s="17"/>
      <c r="AU978" s="17"/>
      <c r="AV978" s="17"/>
      <c r="AW978" s="17"/>
      <c r="AX978" s="17"/>
      <c r="AY978" s="17"/>
      <c r="AZ978" s="17"/>
      <c r="BA978" s="17"/>
      <c r="BB978" s="17"/>
      <c r="BC978" s="17"/>
      <c r="BD978" s="17"/>
      <c r="BE978" s="17"/>
      <c r="BF978" s="17"/>
      <c r="BG978" s="17"/>
      <c r="BH978" s="17"/>
      <c r="BI978" s="17"/>
      <c r="BJ978" s="17"/>
      <c r="BK978" s="17"/>
      <c r="BL978" s="17"/>
    </row>
    <row r="979" spans="2:64" x14ac:dyDescent="0.25">
      <c r="B979" s="6" t="s">
        <v>463</v>
      </c>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c r="AX979" s="17"/>
      <c r="AY979" s="17"/>
      <c r="AZ979" s="17"/>
      <c r="BA979" s="17"/>
      <c r="BB979" s="17"/>
      <c r="BC979" s="17"/>
      <c r="BD979" s="17"/>
      <c r="BE979" s="17"/>
      <c r="BF979" s="17"/>
      <c r="BG979" s="17"/>
      <c r="BH979" s="17"/>
      <c r="BI979" s="17"/>
      <c r="BJ979" s="17"/>
      <c r="BK979" s="17"/>
      <c r="BL979" s="17"/>
    </row>
    <row r="980" spans="2:64" x14ac:dyDescent="0.25">
      <c r="B980" s="24" t="s">
        <v>661</v>
      </c>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17"/>
      <c r="AK980" s="17"/>
      <c r="AL980" s="17"/>
      <c r="AM980" s="17"/>
      <c r="AN980" s="17"/>
      <c r="AO980" s="17"/>
      <c r="AP980" s="17"/>
      <c r="AQ980" s="17"/>
      <c r="AR980" s="17"/>
      <c r="AS980" s="17"/>
      <c r="AT980" s="17"/>
      <c r="AU980" s="17"/>
      <c r="AV980" s="17"/>
      <c r="AW980" s="17"/>
      <c r="AX980" s="17"/>
      <c r="AY980" s="17"/>
      <c r="AZ980" s="17"/>
      <c r="BA980" s="17"/>
      <c r="BB980" s="17"/>
      <c r="BC980" s="17"/>
      <c r="BD980" s="17"/>
      <c r="BE980" s="17"/>
      <c r="BF980" s="17"/>
      <c r="BG980" s="17"/>
      <c r="BH980" s="17"/>
      <c r="BI980" s="17"/>
      <c r="BJ980" s="17"/>
      <c r="BK980" s="17"/>
      <c r="BL980" s="17"/>
    </row>
    <row r="981" spans="2:64" x14ac:dyDescent="0.25">
      <c r="B981" t="s">
        <v>457</v>
      </c>
      <c r="C981" s="17">
        <v>1.9677417338164301E-2</v>
      </c>
      <c r="D981" s="17">
        <v>0</v>
      </c>
      <c r="E981" s="17">
        <v>0</v>
      </c>
      <c r="F981" s="17">
        <v>7.64159450253723E-2</v>
      </c>
      <c r="G981" s="17">
        <v>0.23642573029003999</v>
      </c>
      <c r="H981" s="17">
        <v>0</v>
      </c>
      <c r="I981" s="17">
        <v>3.0098656694651501E-2</v>
      </c>
      <c r="J981" s="17">
        <v>4.8010982941191903E-2</v>
      </c>
      <c r="K981" s="17">
        <v>0</v>
      </c>
      <c r="L981" s="17">
        <v>7.0153782273357404E-2</v>
      </c>
      <c r="M981" s="17">
        <v>0</v>
      </c>
      <c r="N981" s="17">
        <v>2.3383690797461099E-2</v>
      </c>
      <c r="O981" s="17">
        <v>0</v>
      </c>
      <c r="P981" s="17">
        <v>0</v>
      </c>
      <c r="Q981" s="17"/>
      <c r="R981" s="17">
        <v>7.4830354038491698E-2</v>
      </c>
      <c r="S981" s="17">
        <v>3.5644817080954197E-2</v>
      </c>
      <c r="T981" s="17">
        <v>4.0055079638953099E-2</v>
      </c>
      <c r="U981" s="17">
        <v>8.0485023322999401E-3</v>
      </c>
      <c r="V981" s="17"/>
      <c r="W981" s="17">
        <v>0.164175217694945</v>
      </c>
      <c r="X981" s="17">
        <v>0</v>
      </c>
      <c r="Y981" s="17">
        <v>0</v>
      </c>
      <c r="Z981" s="17">
        <v>6.4009425419294094E-2</v>
      </c>
      <c r="AA981" s="17">
        <v>3.8367628723553301E-2</v>
      </c>
      <c r="AB981" s="17">
        <v>0</v>
      </c>
      <c r="AC981" s="17">
        <v>0</v>
      </c>
      <c r="AD981" s="17">
        <v>2.6898941264926899E-2</v>
      </c>
      <c r="AE981" s="17">
        <v>0</v>
      </c>
      <c r="AF981" s="17">
        <v>6.9051874320390097E-3</v>
      </c>
      <c r="AG981" s="17"/>
      <c r="AH981" s="17">
        <v>0.116029915937005</v>
      </c>
      <c r="AI981" s="17">
        <v>0</v>
      </c>
      <c r="AJ981" s="17">
        <v>0</v>
      </c>
      <c r="AK981" s="17">
        <v>3.3588170735530602E-2</v>
      </c>
      <c r="AL981" s="17">
        <v>1.0318341064452801E-2</v>
      </c>
      <c r="AM981" s="17">
        <v>2.0008626477159199E-2</v>
      </c>
      <c r="AN981" s="17">
        <v>0</v>
      </c>
      <c r="AO981" s="17"/>
      <c r="AP981" s="17">
        <v>1.9677417338164301E-2</v>
      </c>
      <c r="AQ981" s="17" t="s">
        <v>104</v>
      </c>
      <c r="AR981" s="17"/>
      <c r="AS981" s="17">
        <v>1.30558676173138E-2</v>
      </c>
      <c r="AT981" s="17">
        <v>2.8333220896782502E-2</v>
      </c>
      <c r="AU981" s="17" t="s">
        <v>104</v>
      </c>
      <c r="AV981" s="17"/>
      <c r="AW981" s="17">
        <v>1.6196594785896599E-2</v>
      </c>
      <c r="AX981" s="17">
        <v>2.2211690432058499E-2</v>
      </c>
      <c r="AY981" s="17"/>
      <c r="AZ981" s="17">
        <v>8.8089223753399105E-3</v>
      </c>
      <c r="BA981" s="17">
        <v>2.3728565273862599E-2</v>
      </c>
      <c r="BB981" s="17"/>
      <c r="BC981" s="17">
        <v>4.5512064780445602E-2</v>
      </c>
      <c r="BD981" s="17">
        <v>8.0485023322999401E-3</v>
      </c>
      <c r="BE981" s="17"/>
      <c r="BF981" s="17">
        <v>2.6291704995150701E-2</v>
      </c>
      <c r="BG981" s="17">
        <v>1.3695116683450199E-2</v>
      </c>
      <c r="BH981" s="17"/>
      <c r="BI981" s="17">
        <v>4.7891150463964201E-2</v>
      </c>
      <c r="BJ981" s="17">
        <v>5.5297574313623102E-2</v>
      </c>
      <c r="BK981" s="17">
        <v>9.1589380087824298E-3</v>
      </c>
      <c r="BL981" s="17">
        <v>0</v>
      </c>
    </row>
    <row r="982" spans="2:64" x14ac:dyDescent="0.25">
      <c r="B982" t="s">
        <v>458</v>
      </c>
      <c r="C982" s="17">
        <v>0.120629562911701</v>
      </c>
      <c r="D982" s="17">
        <v>0.110602437277183</v>
      </c>
      <c r="E982" s="17">
        <v>0</v>
      </c>
      <c r="F982" s="17">
        <v>0.23733384867323601</v>
      </c>
      <c r="G982" s="17">
        <v>0.19878766792681199</v>
      </c>
      <c r="H982" s="17">
        <v>0.11716259748944501</v>
      </c>
      <c r="I982" s="17">
        <v>6.5881184497421197E-2</v>
      </c>
      <c r="J982" s="17">
        <v>5.7101287128098199E-2</v>
      </c>
      <c r="K982" s="17">
        <v>0</v>
      </c>
      <c r="L982" s="17">
        <v>0.16874427331929501</v>
      </c>
      <c r="M982" s="17">
        <v>0.12510718347071401</v>
      </c>
      <c r="N982" s="17">
        <v>0.113204074576844</v>
      </c>
      <c r="O982" s="17">
        <v>0.23836531518110499</v>
      </c>
      <c r="P982" s="17">
        <v>0</v>
      </c>
      <c r="Q982" s="17"/>
      <c r="R982" s="17">
        <v>0.26023243880221297</v>
      </c>
      <c r="S982" s="17">
        <v>0.26293904533864199</v>
      </c>
      <c r="T982" s="17">
        <v>9.5355345066716002E-2</v>
      </c>
      <c r="U982" s="17">
        <v>8.7114043991475903E-2</v>
      </c>
      <c r="V982" s="17"/>
      <c r="W982" s="17">
        <v>0.20367387158492001</v>
      </c>
      <c r="X982" s="17">
        <v>0.171388772898349</v>
      </c>
      <c r="Y982" s="17">
        <v>0.11767900034539</v>
      </c>
      <c r="Z982" s="17">
        <v>0.13910868010143901</v>
      </c>
      <c r="AA982" s="17">
        <v>0.234217960525156</v>
      </c>
      <c r="AB982" s="17">
        <v>9.4999912711844603E-2</v>
      </c>
      <c r="AC982" s="17">
        <v>0.17569152644882099</v>
      </c>
      <c r="AD982" s="17">
        <v>0.14568532939826701</v>
      </c>
      <c r="AE982" s="17">
        <v>8.99269058822839E-2</v>
      </c>
      <c r="AF982" s="17">
        <v>8.3886816669519096E-2</v>
      </c>
      <c r="AG982" s="17"/>
      <c r="AH982" s="17">
        <v>0.103186703746633</v>
      </c>
      <c r="AI982" s="17">
        <v>0</v>
      </c>
      <c r="AJ982" s="17">
        <v>8.9003856013617696E-2</v>
      </c>
      <c r="AK982" s="17">
        <v>0.13262829676945301</v>
      </c>
      <c r="AL982" s="17">
        <v>0.18802151883483101</v>
      </c>
      <c r="AM982" s="17">
        <v>8.5779031972938097E-2</v>
      </c>
      <c r="AN982" s="17">
        <v>0.114117002006119</v>
      </c>
      <c r="AO982" s="17"/>
      <c r="AP982" s="17">
        <v>0.120629562911701</v>
      </c>
      <c r="AQ982" s="17" t="s">
        <v>104</v>
      </c>
      <c r="AR982" s="17"/>
      <c r="AS982" s="17">
        <v>0.149356162507295</v>
      </c>
      <c r="AT982" s="17">
        <v>8.3077658374373697E-2</v>
      </c>
      <c r="AU982" s="17" t="s">
        <v>104</v>
      </c>
      <c r="AV982" s="17"/>
      <c r="AW982" s="17">
        <v>0.15096350909430301</v>
      </c>
      <c r="AX982" s="17">
        <v>9.8544408472523604E-2</v>
      </c>
      <c r="AY982" s="17"/>
      <c r="AZ982" s="17">
        <v>0.128926036804378</v>
      </c>
      <c r="BA982" s="17">
        <v>0.117537116055089</v>
      </c>
      <c r="BB982" s="17"/>
      <c r="BC982" s="17">
        <v>0.195087207043805</v>
      </c>
      <c r="BD982" s="17">
        <v>8.7114043991475903E-2</v>
      </c>
      <c r="BE982" s="17"/>
      <c r="BF982" s="17">
        <v>0.10209486584269201</v>
      </c>
      <c r="BG982" s="17">
        <v>0.13739329260733099</v>
      </c>
      <c r="BH982" s="17"/>
      <c r="BI982" s="17">
        <v>0</v>
      </c>
      <c r="BJ982" s="17">
        <v>0.12224581787834</v>
      </c>
      <c r="BK982" s="17">
        <v>0.14116940464636599</v>
      </c>
      <c r="BL982" s="17">
        <v>0.107395684202541</v>
      </c>
    </row>
    <row r="983" spans="2:64" x14ac:dyDescent="0.25">
      <c r="B983" t="s">
        <v>459</v>
      </c>
      <c r="C983" s="17">
        <v>0.25392814457416402</v>
      </c>
      <c r="D983" s="17">
        <v>0.26187734139198898</v>
      </c>
      <c r="E983" s="17">
        <v>0.32135564705504499</v>
      </c>
      <c r="F983" s="17">
        <v>0.108047119361216</v>
      </c>
      <c r="G983" s="17">
        <v>0.19878766792681199</v>
      </c>
      <c r="H983" s="17">
        <v>0.33132096352390999</v>
      </c>
      <c r="I983" s="17">
        <v>0.21469516681661799</v>
      </c>
      <c r="J983" s="17">
        <v>0.44076420076143702</v>
      </c>
      <c r="K983" s="17">
        <v>0.12583997811418399</v>
      </c>
      <c r="L983" s="17">
        <v>0.25731285839625201</v>
      </c>
      <c r="M983" s="17">
        <v>0.25970532926704998</v>
      </c>
      <c r="N983" s="17">
        <v>0.242363081130228</v>
      </c>
      <c r="O983" s="17">
        <v>0.185552164498894</v>
      </c>
      <c r="P983" s="17">
        <v>0</v>
      </c>
      <c r="Q983" s="17"/>
      <c r="R983" s="17">
        <v>0.449024399642591</v>
      </c>
      <c r="S983" s="17">
        <v>0.214700753118584</v>
      </c>
      <c r="T983" s="17">
        <v>0.36160479402171902</v>
      </c>
      <c r="U983" s="17">
        <v>0.22324009200633299</v>
      </c>
      <c r="V983" s="17"/>
      <c r="W983" s="17">
        <v>0.29994826628273202</v>
      </c>
      <c r="X983" s="17">
        <v>0.41911161300352501</v>
      </c>
      <c r="Y983" s="17">
        <v>0.299054428121446</v>
      </c>
      <c r="Z983" s="17">
        <v>0.35175340441026098</v>
      </c>
      <c r="AA983" s="17">
        <v>0.39945308007686398</v>
      </c>
      <c r="AB983" s="17">
        <v>0.13156117592743599</v>
      </c>
      <c r="AC983" s="17">
        <v>0.238608131440223</v>
      </c>
      <c r="AD983" s="17">
        <v>0.27409859096599998</v>
      </c>
      <c r="AE983" s="17">
        <v>0.31960134853503502</v>
      </c>
      <c r="AF983" s="17">
        <v>0.17939909303587501</v>
      </c>
      <c r="AG983" s="17"/>
      <c r="AH983" s="17">
        <v>0.28889209298067098</v>
      </c>
      <c r="AI983" s="17">
        <v>0.55301574737006798</v>
      </c>
      <c r="AJ983" s="17">
        <v>0.26778881928148901</v>
      </c>
      <c r="AK983" s="17">
        <v>0.23468979889951699</v>
      </c>
      <c r="AL983" s="17">
        <v>0.211326143894454</v>
      </c>
      <c r="AM983" s="17">
        <v>0.24846452887437001</v>
      </c>
      <c r="AN983" s="17">
        <v>0.274884574058818</v>
      </c>
      <c r="AO983" s="17"/>
      <c r="AP983" s="17">
        <v>0.25392814457416402</v>
      </c>
      <c r="AQ983" s="17" t="s">
        <v>104</v>
      </c>
      <c r="AR983" s="17"/>
      <c r="AS983" s="17">
        <v>0.29748990974406803</v>
      </c>
      <c r="AT983" s="17">
        <v>0.19698345671808401</v>
      </c>
      <c r="AU983" s="17" t="s">
        <v>104</v>
      </c>
      <c r="AV983" s="17"/>
      <c r="AW983" s="17">
        <v>0.26221286215955802</v>
      </c>
      <c r="AX983" s="17">
        <v>0.24789631257126701</v>
      </c>
      <c r="AY983" s="17"/>
      <c r="AZ983" s="17">
        <v>0.34551168119820602</v>
      </c>
      <c r="BA983" s="17">
        <v>0.219791085431431</v>
      </c>
      <c r="BB983" s="17"/>
      <c r="BC983" s="17">
        <v>0.32210432596170602</v>
      </c>
      <c r="BD983" s="17">
        <v>0.22324009200633299</v>
      </c>
      <c r="BE983" s="17"/>
      <c r="BF983" s="17">
        <v>0.229935235408084</v>
      </c>
      <c r="BG983" s="17">
        <v>0.275628560954018</v>
      </c>
      <c r="BH983" s="17"/>
      <c r="BI983" s="17">
        <v>9.7139673372134597E-2</v>
      </c>
      <c r="BJ983" s="17">
        <v>0.276875826837786</v>
      </c>
      <c r="BK983" s="17">
        <v>0.252625456433617</v>
      </c>
      <c r="BL983" s="17">
        <v>0.26108343455655503</v>
      </c>
    </row>
    <row r="984" spans="2:64" x14ac:dyDescent="0.25">
      <c r="B984" t="s">
        <v>460</v>
      </c>
      <c r="C984" s="17">
        <v>0.34698608294251498</v>
      </c>
      <c r="D984" s="17">
        <v>0.34846879527520802</v>
      </c>
      <c r="E984" s="17">
        <v>0.56553696078746296</v>
      </c>
      <c r="F984" s="17">
        <v>0.181692871225791</v>
      </c>
      <c r="G984" s="17">
        <v>0.19878766792681199</v>
      </c>
      <c r="H984" s="17">
        <v>0.30782557777089298</v>
      </c>
      <c r="I984" s="17">
        <v>0.28057635131403902</v>
      </c>
      <c r="J984" s="17">
        <v>0.232674172733322</v>
      </c>
      <c r="K984" s="17">
        <v>0.74832004377163097</v>
      </c>
      <c r="L984" s="17">
        <v>0.20801761287328299</v>
      </c>
      <c r="M984" s="17">
        <v>0.45125898672332199</v>
      </c>
      <c r="N984" s="17">
        <v>0.33355174645614799</v>
      </c>
      <c r="O984" s="17">
        <v>0.43943039277185902</v>
      </c>
      <c r="P984" s="17">
        <v>1</v>
      </c>
      <c r="Q984" s="17"/>
      <c r="R984" s="17">
        <v>0.11298761545880399</v>
      </c>
      <c r="S984" s="17">
        <v>0.28960154405018801</v>
      </c>
      <c r="T984" s="17">
        <v>0.28908130425523998</v>
      </c>
      <c r="U984" s="17">
        <v>0.38933623072574097</v>
      </c>
      <c r="V984" s="17"/>
      <c r="W984" s="17">
        <v>0.199502142468056</v>
      </c>
      <c r="X984" s="17">
        <v>0.18376625204991701</v>
      </c>
      <c r="Y984" s="17">
        <v>0.32577203726534099</v>
      </c>
      <c r="Z984" s="17">
        <v>0.30858711859424898</v>
      </c>
      <c r="AA984" s="17">
        <v>0.16793033732582099</v>
      </c>
      <c r="AB984" s="17">
        <v>0.398056095377534</v>
      </c>
      <c r="AC984" s="17">
        <v>0.55434746288236803</v>
      </c>
      <c r="AD984" s="17">
        <v>0.31625351403670499</v>
      </c>
      <c r="AE984" s="17">
        <v>0.42191626318363901</v>
      </c>
      <c r="AF984" s="17">
        <v>0.35718224906541501</v>
      </c>
      <c r="AG984" s="17"/>
      <c r="AH984" s="17">
        <v>0.34073876513367901</v>
      </c>
      <c r="AI984" s="17">
        <v>0.35993365325180698</v>
      </c>
      <c r="AJ984" s="17">
        <v>0.22948644113137801</v>
      </c>
      <c r="AK984" s="17">
        <v>0.32333273487875602</v>
      </c>
      <c r="AL984" s="17">
        <v>0.37478975524840302</v>
      </c>
      <c r="AM984" s="17">
        <v>0.40289921081997998</v>
      </c>
      <c r="AN984" s="17">
        <v>0.30941220507046002</v>
      </c>
      <c r="AO984" s="17"/>
      <c r="AP984" s="17">
        <v>0.34698608294251498</v>
      </c>
      <c r="AQ984" s="17" t="s">
        <v>104</v>
      </c>
      <c r="AR984" s="17"/>
      <c r="AS984" s="17">
        <v>0.28383416960580099</v>
      </c>
      <c r="AT984" s="17">
        <v>0.42953934905667202</v>
      </c>
      <c r="AU984" s="17" t="s">
        <v>104</v>
      </c>
      <c r="AV984" s="17"/>
      <c r="AW984" s="17">
        <v>0.36705639100424597</v>
      </c>
      <c r="AX984" s="17">
        <v>0.33237354784678802</v>
      </c>
      <c r="AY984" s="17"/>
      <c r="AZ984" s="17">
        <v>0.21246701151844599</v>
      </c>
      <c r="BA984" s="17">
        <v>0.39712703257498</v>
      </c>
      <c r="BB984" s="17"/>
      <c r="BC984" s="17">
        <v>0.25290154138757198</v>
      </c>
      <c r="BD984" s="17">
        <v>0.38933623072574097</v>
      </c>
      <c r="BE984" s="17"/>
      <c r="BF984" s="17">
        <v>0.373418181472633</v>
      </c>
      <c r="BG984" s="17">
        <v>0.32307953872453499</v>
      </c>
      <c r="BH984" s="17"/>
      <c r="BI984" s="17">
        <v>0.42108554976594598</v>
      </c>
      <c r="BJ984" s="17">
        <v>0.31874066699890202</v>
      </c>
      <c r="BK984" s="17">
        <v>0.344889982975916</v>
      </c>
      <c r="BL984" s="17">
        <v>0.37120144841442698</v>
      </c>
    </row>
    <row r="985" spans="2:64" x14ac:dyDescent="0.25">
      <c r="B985" t="s">
        <v>461</v>
      </c>
      <c r="C985" s="17">
        <v>0.174041501999707</v>
      </c>
      <c r="D985" s="17">
        <v>0.199881860012425</v>
      </c>
      <c r="E985" s="17">
        <v>0</v>
      </c>
      <c r="F985" s="17">
        <v>0.32009427068901303</v>
      </c>
      <c r="G985" s="17">
        <v>0</v>
      </c>
      <c r="H985" s="17">
        <v>0.18276814591181401</v>
      </c>
      <c r="I985" s="17">
        <v>0.25047769461938801</v>
      </c>
      <c r="J985" s="17">
        <v>0.17343837349475899</v>
      </c>
      <c r="K985" s="17">
        <v>0.12583997811418399</v>
      </c>
      <c r="L985" s="17">
        <v>0.246476227614844</v>
      </c>
      <c r="M985" s="17">
        <v>0</v>
      </c>
      <c r="N985" s="17">
        <v>0.187782568557781</v>
      </c>
      <c r="O985" s="17">
        <v>0.10543649667384999</v>
      </c>
      <c r="P985" s="17">
        <v>0</v>
      </c>
      <c r="Q985" s="17"/>
      <c r="R985" s="17">
        <v>0.102925192057901</v>
      </c>
      <c r="S985" s="17">
        <v>9.3270934362765096E-2</v>
      </c>
      <c r="T985" s="17">
        <v>0.104950359223621</v>
      </c>
      <c r="U985" s="17">
        <v>0.20738974344598099</v>
      </c>
      <c r="V985" s="17"/>
      <c r="W985" s="17">
        <v>6.1812191872535602E-2</v>
      </c>
      <c r="X985" s="17">
        <v>0.22573336204820801</v>
      </c>
      <c r="Y985" s="17">
        <v>0.25749453426782298</v>
      </c>
      <c r="Z985" s="17">
        <v>7.67934794545376E-2</v>
      </c>
      <c r="AA985" s="17">
        <v>0</v>
      </c>
      <c r="AB985" s="17">
        <v>0.22989016635429099</v>
      </c>
      <c r="AC985" s="17">
        <v>3.1352879228588301E-2</v>
      </c>
      <c r="AD985" s="17">
        <v>0.18468756716488</v>
      </c>
      <c r="AE985" s="17">
        <v>0.12231996370433899</v>
      </c>
      <c r="AF985" s="17">
        <v>0.264817741890784</v>
      </c>
      <c r="AG985" s="17"/>
      <c r="AH985" s="17">
        <v>9.7911581469155295E-2</v>
      </c>
      <c r="AI985" s="17">
        <v>8.7050599378124996E-2</v>
      </c>
      <c r="AJ985" s="17">
        <v>0.23519430869028299</v>
      </c>
      <c r="AK985" s="17">
        <v>0.13876901908522801</v>
      </c>
      <c r="AL985" s="17">
        <v>0.16203974999846801</v>
      </c>
      <c r="AM985" s="17">
        <v>0.173261159259086</v>
      </c>
      <c r="AN985" s="17">
        <v>0.20642001734816601</v>
      </c>
      <c r="AO985" s="17"/>
      <c r="AP985" s="17">
        <v>0.174041501999707</v>
      </c>
      <c r="AQ985" s="17" t="s">
        <v>104</v>
      </c>
      <c r="AR985" s="17"/>
      <c r="AS985" s="17">
        <v>0.164380534669889</v>
      </c>
      <c r="AT985" s="17">
        <v>0.186670484476395</v>
      </c>
      <c r="AU985" s="17" t="s">
        <v>104</v>
      </c>
      <c r="AV985" s="17"/>
      <c r="AW985" s="17">
        <v>0.18365444993712199</v>
      </c>
      <c r="AX985" s="17">
        <v>0.16704262890434601</v>
      </c>
      <c r="AY985" s="17"/>
      <c r="AZ985" s="17">
        <v>0.15224937262500399</v>
      </c>
      <c r="BA985" s="17">
        <v>0.18216435067680301</v>
      </c>
      <c r="BB985" s="17"/>
      <c r="BC985" s="17">
        <v>9.9955479344103398E-2</v>
      </c>
      <c r="BD985" s="17">
        <v>0.20738974344598099</v>
      </c>
      <c r="BE985" s="17"/>
      <c r="BF985" s="17">
        <v>0.18706374490382499</v>
      </c>
      <c r="BG985" s="17">
        <v>0.16226351829365199</v>
      </c>
      <c r="BH985" s="17"/>
      <c r="BI985" s="17">
        <v>0.104796929932642</v>
      </c>
      <c r="BJ985" s="17">
        <v>0.16302063664889699</v>
      </c>
      <c r="BK985" s="17">
        <v>0.17406257201707001</v>
      </c>
      <c r="BL985" s="17">
        <v>0.19333387682612399</v>
      </c>
    </row>
    <row r="986" spans="2:64" x14ac:dyDescent="0.25">
      <c r="B986" t="s">
        <v>462</v>
      </c>
      <c r="C986" s="17">
        <v>4.6429273712056497E-2</v>
      </c>
      <c r="D986" s="17">
        <v>6.3080079590266194E-2</v>
      </c>
      <c r="E986" s="17">
        <v>0</v>
      </c>
      <c r="F986" s="17">
        <v>0</v>
      </c>
      <c r="G986" s="17">
        <v>0.16721126592952401</v>
      </c>
      <c r="H986" s="17">
        <v>6.0922715303937898E-2</v>
      </c>
      <c r="I986" s="17">
        <v>0.10734758340830899</v>
      </c>
      <c r="J986" s="17">
        <v>0</v>
      </c>
      <c r="K986" s="17">
        <v>0</v>
      </c>
      <c r="L986" s="17">
        <v>0</v>
      </c>
      <c r="M986" s="17">
        <v>0</v>
      </c>
      <c r="N986" s="17">
        <v>4.3053002184461099E-2</v>
      </c>
      <c r="O986" s="17">
        <v>3.12156308742918E-2</v>
      </c>
      <c r="P986" s="17">
        <v>0</v>
      </c>
      <c r="Q986" s="17"/>
      <c r="R986" s="17">
        <v>0</v>
      </c>
      <c r="S986" s="17">
        <v>0</v>
      </c>
      <c r="T986" s="17">
        <v>8.80881152389036E-2</v>
      </c>
      <c r="U986" s="17">
        <v>5.1406714475600301E-2</v>
      </c>
      <c r="V986" s="17"/>
      <c r="W986" s="17">
        <v>7.0888310096811694E-2</v>
      </c>
      <c r="X986" s="17">
        <v>0</v>
      </c>
      <c r="Y986" s="17">
        <v>0</v>
      </c>
      <c r="Z986" s="17">
        <v>0</v>
      </c>
      <c r="AA986" s="17">
        <v>4.3372292524881E-2</v>
      </c>
      <c r="AB986" s="17">
        <v>7.8809531570228505E-2</v>
      </c>
      <c r="AC986" s="17">
        <v>0</v>
      </c>
      <c r="AD986" s="17">
        <v>2.66373945197339E-2</v>
      </c>
      <c r="AE986" s="17">
        <v>4.6235518694703499E-2</v>
      </c>
      <c r="AF986" s="17">
        <v>7.4979680597155998E-2</v>
      </c>
      <c r="AG986" s="17"/>
      <c r="AH986" s="17">
        <v>5.32409407328562E-2</v>
      </c>
      <c r="AI986" s="17">
        <v>0</v>
      </c>
      <c r="AJ986" s="17">
        <v>0.13012017425387901</v>
      </c>
      <c r="AK986" s="17">
        <v>5.6134748138146298E-2</v>
      </c>
      <c r="AL986" s="17">
        <v>2.92844917659154E-2</v>
      </c>
      <c r="AM986" s="17">
        <v>4.5795439309243603E-2</v>
      </c>
      <c r="AN986" s="17">
        <v>3.9618493909441298E-2</v>
      </c>
      <c r="AO986" s="17"/>
      <c r="AP986" s="17">
        <v>4.6429273712056497E-2</v>
      </c>
      <c r="AQ986" s="17" t="s">
        <v>104</v>
      </c>
      <c r="AR986" s="17"/>
      <c r="AS986" s="17">
        <v>3.9478776315818399E-2</v>
      </c>
      <c r="AT986" s="17">
        <v>5.55150833235259E-2</v>
      </c>
      <c r="AU986" s="17" t="s">
        <v>104</v>
      </c>
      <c r="AV986" s="17"/>
      <c r="AW986" s="17">
        <v>1.9916193018874401E-2</v>
      </c>
      <c r="AX986" s="17">
        <v>6.5732580912592903E-2</v>
      </c>
      <c r="AY986" s="17"/>
      <c r="AZ986" s="17">
        <v>7.8894242802899098E-2</v>
      </c>
      <c r="BA986" s="17">
        <v>3.4328206088182101E-2</v>
      </c>
      <c r="BB986" s="17"/>
      <c r="BC986" s="17">
        <v>3.5371455572862399E-2</v>
      </c>
      <c r="BD986" s="17">
        <v>5.1406714475600301E-2</v>
      </c>
      <c r="BE986" s="17"/>
      <c r="BF986" s="17">
        <v>6.3020204522854298E-2</v>
      </c>
      <c r="BG986" s="17">
        <v>3.1423585813539802E-2</v>
      </c>
      <c r="BH986" s="17"/>
      <c r="BI986" s="17">
        <v>0</v>
      </c>
      <c r="BJ986" s="17">
        <v>2.3426822312743002E-2</v>
      </c>
      <c r="BK986" s="17">
        <v>5.3124531546866499E-2</v>
      </c>
      <c r="BL986" s="17">
        <v>6.69855560003529E-2</v>
      </c>
    </row>
    <row r="987" spans="2:64" x14ac:dyDescent="0.25">
      <c r="B987" t="s">
        <v>101</v>
      </c>
      <c r="C987" s="17">
        <v>3.83080165216911E-2</v>
      </c>
      <c r="D987" s="17">
        <v>1.6089486452928198E-2</v>
      </c>
      <c r="E987" s="17">
        <v>0.11310739215749301</v>
      </c>
      <c r="F987" s="17">
        <v>7.64159450253723E-2</v>
      </c>
      <c r="G987" s="17">
        <v>0</v>
      </c>
      <c r="H987" s="17">
        <v>0</v>
      </c>
      <c r="I987" s="17">
        <v>5.0923362649572701E-2</v>
      </c>
      <c r="J987" s="17">
        <v>4.8010982941191903E-2</v>
      </c>
      <c r="K987" s="17">
        <v>0</v>
      </c>
      <c r="L987" s="17">
        <v>4.9295245522968802E-2</v>
      </c>
      <c r="M987" s="17">
        <v>0.163928500538915</v>
      </c>
      <c r="N987" s="17">
        <v>5.66618362970761E-2</v>
      </c>
      <c r="O987" s="17">
        <v>0</v>
      </c>
      <c r="P987" s="17">
        <v>0</v>
      </c>
      <c r="Q987" s="17"/>
      <c r="R987" s="17">
        <v>0</v>
      </c>
      <c r="S987" s="17">
        <v>0.10384290604886801</v>
      </c>
      <c r="T987" s="17">
        <v>2.0865002554848001E-2</v>
      </c>
      <c r="U987" s="17">
        <v>3.3464673022568399E-2</v>
      </c>
      <c r="V987" s="17"/>
      <c r="W987" s="17">
        <v>0</v>
      </c>
      <c r="X987" s="17">
        <v>0</v>
      </c>
      <c r="Y987" s="17">
        <v>0</v>
      </c>
      <c r="Z987" s="17">
        <v>5.9747892020219198E-2</v>
      </c>
      <c r="AA987" s="17">
        <v>0.116658700823724</v>
      </c>
      <c r="AB987" s="17">
        <v>6.6683118058665294E-2</v>
      </c>
      <c r="AC987" s="17">
        <v>0</v>
      </c>
      <c r="AD987" s="17">
        <v>2.57386626494874E-2</v>
      </c>
      <c r="AE987" s="17">
        <v>0</v>
      </c>
      <c r="AF987" s="17">
        <v>3.2829231309211199E-2</v>
      </c>
      <c r="AG987" s="17"/>
      <c r="AH987" s="17">
        <v>0</v>
      </c>
      <c r="AI987" s="17">
        <v>0</v>
      </c>
      <c r="AJ987" s="17">
        <v>4.8406400629352898E-2</v>
      </c>
      <c r="AK987" s="17">
        <v>8.0857231493370194E-2</v>
      </c>
      <c r="AL987" s="17">
        <v>2.42199991934758E-2</v>
      </c>
      <c r="AM987" s="17">
        <v>2.37920032872233E-2</v>
      </c>
      <c r="AN987" s="17">
        <v>5.5547707606995199E-2</v>
      </c>
      <c r="AO987" s="17"/>
      <c r="AP987" s="17">
        <v>3.83080165216911E-2</v>
      </c>
      <c r="AQ987" s="17" t="s">
        <v>104</v>
      </c>
      <c r="AR987" s="17"/>
      <c r="AS987" s="17">
        <v>5.24045795398154E-2</v>
      </c>
      <c r="AT987" s="17">
        <v>1.98807471541666E-2</v>
      </c>
      <c r="AU987" s="17" t="s">
        <v>104</v>
      </c>
      <c r="AV987" s="17"/>
      <c r="AW987" s="17">
        <v>0</v>
      </c>
      <c r="AX987" s="17">
        <v>6.6198830860425301E-2</v>
      </c>
      <c r="AY987" s="17"/>
      <c r="AZ987" s="17">
        <v>7.3142732675727296E-2</v>
      </c>
      <c r="BA987" s="17">
        <v>2.5323643899652502E-2</v>
      </c>
      <c r="BB987" s="17"/>
      <c r="BC987" s="17">
        <v>4.9067925909505802E-2</v>
      </c>
      <c r="BD987" s="17">
        <v>3.3464673022568399E-2</v>
      </c>
      <c r="BE987" s="17"/>
      <c r="BF987" s="17">
        <v>1.8176062854761199E-2</v>
      </c>
      <c r="BG987" s="17">
        <v>5.6516386923473397E-2</v>
      </c>
      <c r="BH987" s="17"/>
      <c r="BI987" s="17">
        <v>0.32908669646531302</v>
      </c>
      <c r="BJ987" s="17">
        <v>4.03926550097089E-2</v>
      </c>
      <c r="BK987" s="17">
        <v>2.4969114371383602E-2</v>
      </c>
      <c r="BL987" s="17">
        <v>0</v>
      </c>
    </row>
    <row r="988" spans="2:64" x14ac:dyDescent="0.25">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c r="AF988" s="17"/>
      <c r="AG988" s="17"/>
      <c r="AH988" s="17"/>
      <c r="AI988" s="17"/>
      <c r="AJ988" s="17"/>
      <c r="AK988" s="17"/>
      <c r="AL988" s="17"/>
      <c r="AM988" s="17"/>
      <c r="AN988" s="17"/>
      <c r="AO988" s="17"/>
      <c r="AP988" s="17"/>
      <c r="AQ988" s="17"/>
      <c r="AR988" s="17"/>
      <c r="AS988" s="17"/>
      <c r="AT988" s="17"/>
      <c r="AU988" s="17"/>
      <c r="AV988" s="17"/>
      <c r="AW988" s="17"/>
      <c r="AX988" s="17"/>
      <c r="AY988" s="17"/>
      <c r="AZ988" s="17"/>
      <c r="BA988" s="17"/>
      <c r="BB988" s="17"/>
      <c r="BC988" s="17"/>
      <c r="BD988" s="17"/>
      <c r="BE988" s="17"/>
      <c r="BF988" s="17"/>
      <c r="BG988" s="17"/>
      <c r="BH988" s="17"/>
      <c r="BI988" s="17"/>
      <c r="BJ988" s="17"/>
      <c r="BK988" s="17"/>
      <c r="BL988" s="17"/>
    </row>
    <row r="989" spans="2:64" x14ac:dyDescent="0.25">
      <c r="B989" s="6" t="s">
        <v>474</v>
      </c>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c r="AK989" s="17"/>
      <c r="AL989" s="17"/>
      <c r="AM989" s="17"/>
      <c r="AN989" s="17"/>
      <c r="AO989" s="17"/>
      <c r="AP989" s="17"/>
      <c r="AQ989" s="17"/>
      <c r="AR989" s="17"/>
      <c r="AS989" s="17"/>
      <c r="AT989" s="17"/>
      <c r="AU989" s="17"/>
      <c r="AV989" s="17"/>
      <c r="AW989" s="17"/>
      <c r="AX989" s="17"/>
      <c r="AY989" s="17"/>
      <c r="AZ989" s="17"/>
      <c r="BA989" s="17"/>
      <c r="BB989" s="17"/>
      <c r="BC989" s="17"/>
      <c r="BD989" s="17"/>
      <c r="BE989" s="17"/>
      <c r="BF989" s="17"/>
      <c r="BG989" s="17"/>
      <c r="BH989" s="17"/>
      <c r="BI989" s="17"/>
      <c r="BJ989" s="17"/>
      <c r="BK989" s="17"/>
      <c r="BL989" s="17"/>
    </row>
    <row r="990" spans="2:64" x14ac:dyDescent="0.25">
      <c r="B990" s="24" t="s">
        <v>661</v>
      </c>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c r="AK990" s="17"/>
      <c r="AL990" s="17"/>
      <c r="AM990" s="17"/>
      <c r="AN990" s="17"/>
      <c r="AO990" s="17"/>
      <c r="AP990" s="17"/>
      <c r="AQ990" s="17"/>
      <c r="AR990" s="17"/>
      <c r="AS990" s="17"/>
      <c r="AT990" s="17"/>
      <c r="AU990" s="17"/>
      <c r="AV990" s="17"/>
      <c r="AW990" s="17"/>
      <c r="AX990" s="17"/>
      <c r="AY990" s="17"/>
      <c r="AZ990" s="17"/>
      <c r="BA990" s="17"/>
      <c r="BB990" s="17"/>
      <c r="BC990" s="17"/>
      <c r="BD990" s="17"/>
      <c r="BE990" s="17"/>
      <c r="BF990" s="17"/>
      <c r="BG990" s="17"/>
      <c r="BH990" s="17"/>
      <c r="BI990" s="17"/>
      <c r="BJ990" s="17"/>
      <c r="BK990" s="17"/>
      <c r="BL990" s="17"/>
    </row>
    <row r="991" spans="2:64" x14ac:dyDescent="0.25">
      <c r="B991" t="s">
        <v>464</v>
      </c>
      <c r="C991" s="17">
        <v>0.512107769424197</v>
      </c>
      <c r="D991" s="17">
        <v>0.58626394846571495</v>
      </c>
      <c r="E991" s="17">
        <v>0.45242956862997002</v>
      </c>
      <c r="F991" s="17">
        <v>0.474203054973595</v>
      </c>
      <c r="G991" s="17">
        <v>0.63400106614366403</v>
      </c>
      <c r="H991" s="17">
        <v>0.39599764947559701</v>
      </c>
      <c r="I991" s="17">
        <v>0.51968630371719104</v>
      </c>
      <c r="J991" s="17">
        <v>0.31533681020787002</v>
      </c>
      <c r="K991" s="17">
        <v>0.43076721570439902</v>
      </c>
      <c r="L991" s="17">
        <v>0.51531415884717702</v>
      </c>
      <c r="M991" s="17">
        <v>0.432700927101832</v>
      </c>
      <c r="N991" s="17">
        <v>0.53110917169877503</v>
      </c>
      <c r="O991" s="17">
        <v>0.50775645654593005</v>
      </c>
      <c r="P991" s="17">
        <v>0</v>
      </c>
      <c r="Q991" s="17"/>
      <c r="R991" s="17">
        <v>0.54712522615067505</v>
      </c>
      <c r="S991" s="17">
        <v>0.30278747293708003</v>
      </c>
      <c r="T991" s="17">
        <v>0.37087630369049901</v>
      </c>
      <c r="U991" s="17">
        <v>0.57129771237164995</v>
      </c>
      <c r="V991" s="17"/>
      <c r="W991" s="17">
        <v>0.61530506816612995</v>
      </c>
      <c r="X991" s="17">
        <v>0.40138729714076499</v>
      </c>
      <c r="Y991" s="17">
        <v>0.36089382509139301</v>
      </c>
      <c r="Z991" s="17">
        <v>0.24336573203844999</v>
      </c>
      <c r="AA991" s="17">
        <v>0.229633497836251</v>
      </c>
      <c r="AB991" s="17">
        <v>0.55391617044568098</v>
      </c>
      <c r="AC991" s="17">
        <v>0.34261900901071302</v>
      </c>
      <c r="AD991" s="17">
        <v>0.51942239019900205</v>
      </c>
      <c r="AE991" s="17">
        <v>0.53803495566792203</v>
      </c>
      <c r="AF991" s="17">
        <v>0.63979805614058705</v>
      </c>
      <c r="AG991" s="17"/>
      <c r="AH991" s="17">
        <v>0.53578013270290703</v>
      </c>
      <c r="AI991" s="17">
        <v>0.25546844264985002</v>
      </c>
      <c r="AJ991" s="17">
        <v>0.61511238570735105</v>
      </c>
      <c r="AK991" s="17">
        <v>0.54417760735074405</v>
      </c>
      <c r="AL991" s="17">
        <v>0.53673393234372402</v>
      </c>
      <c r="AM991" s="17">
        <v>0.43203028189219</v>
      </c>
      <c r="AN991" s="17">
        <v>0.57083281443712497</v>
      </c>
      <c r="AO991" s="17"/>
      <c r="AP991" s="17">
        <v>0.512107769424197</v>
      </c>
      <c r="AQ991" s="17" t="s">
        <v>104</v>
      </c>
      <c r="AR991" s="17"/>
      <c r="AS991" s="17">
        <v>0.43709451605293898</v>
      </c>
      <c r="AT991" s="17">
        <v>0.61016638301882298</v>
      </c>
      <c r="AU991" s="17" t="s">
        <v>104</v>
      </c>
      <c r="AV991" s="17"/>
      <c r="AW991" s="17">
        <v>0.480944757037784</v>
      </c>
      <c r="AX991" s="17">
        <v>0.534796539859832</v>
      </c>
      <c r="AY991" s="17"/>
      <c r="AZ991" s="17">
        <v>0.48704858683363</v>
      </c>
      <c r="BA991" s="17">
        <v>0.521448387068987</v>
      </c>
      <c r="BB991" s="17"/>
      <c r="BC991" s="17">
        <v>0.38061215634206202</v>
      </c>
      <c r="BD991" s="17">
        <v>0.57129771237164995</v>
      </c>
      <c r="BE991" s="17"/>
      <c r="BF991" s="17">
        <v>0.54028229310920495</v>
      </c>
      <c r="BG991" s="17">
        <v>0.48662528661910698</v>
      </c>
      <c r="BH991" s="17"/>
      <c r="BI991" s="17">
        <v>0.36489222339041499</v>
      </c>
      <c r="BJ991" s="17">
        <v>0.479518021982413</v>
      </c>
      <c r="BK991" s="17">
        <v>0.50673213376071302</v>
      </c>
      <c r="BL991" s="17">
        <v>0.58626595511094604</v>
      </c>
    </row>
    <row r="992" spans="2:64" x14ac:dyDescent="0.25">
      <c r="B992" t="s">
        <v>465</v>
      </c>
      <c r="C992" s="17">
        <v>0.48127718067249398</v>
      </c>
      <c r="D992" s="17">
        <v>0.48139583146075798</v>
      </c>
      <c r="E992" s="17">
        <v>0.54757043137003003</v>
      </c>
      <c r="F992" s="17">
        <v>0.51898782566312396</v>
      </c>
      <c r="G992" s="17">
        <v>0.60242466414637597</v>
      </c>
      <c r="H992" s="17">
        <v>0.58306245649864796</v>
      </c>
      <c r="I992" s="17">
        <v>0.50095538923877603</v>
      </c>
      <c r="J992" s="17">
        <v>0.577416407612375</v>
      </c>
      <c r="K992" s="17">
        <v>0.64246910108255395</v>
      </c>
      <c r="L992" s="17">
        <v>0.376761886192578</v>
      </c>
      <c r="M992" s="17">
        <v>0.55610291274732404</v>
      </c>
      <c r="N992" s="17">
        <v>0.40070148161616298</v>
      </c>
      <c r="O992" s="17">
        <v>0.36520952697230202</v>
      </c>
      <c r="P992" s="17">
        <v>0</v>
      </c>
      <c r="Q992" s="17"/>
      <c r="R992" s="17">
        <v>0.58486447230995697</v>
      </c>
      <c r="S992" s="17">
        <v>0.40896865097018997</v>
      </c>
      <c r="T992" s="17">
        <v>0.455690871096181</v>
      </c>
      <c r="U992" s="17">
        <v>0.48902149340963902</v>
      </c>
      <c r="V992" s="17"/>
      <c r="W992" s="17">
        <v>0.67322105156275103</v>
      </c>
      <c r="X992" s="17">
        <v>0.63433097318929799</v>
      </c>
      <c r="Y992" s="17">
        <v>0.51593179832357094</v>
      </c>
      <c r="Z992" s="17">
        <v>0.50130814445144301</v>
      </c>
      <c r="AA992" s="17">
        <v>0.32504265237653901</v>
      </c>
      <c r="AB992" s="17">
        <v>0.40181729647498599</v>
      </c>
      <c r="AC992" s="17">
        <v>0.36687670708928</v>
      </c>
      <c r="AD992" s="17">
        <v>0.42493829474836498</v>
      </c>
      <c r="AE992" s="17">
        <v>0.48955030569894697</v>
      </c>
      <c r="AF992" s="17">
        <v>0.54418813556974999</v>
      </c>
      <c r="AG992" s="17"/>
      <c r="AH992" s="17">
        <v>0.51754466624426398</v>
      </c>
      <c r="AI992" s="17">
        <v>0.26036221480129301</v>
      </c>
      <c r="AJ992" s="17">
        <v>0.50464899714960298</v>
      </c>
      <c r="AK992" s="17">
        <v>0.54150633604348897</v>
      </c>
      <c r="AL992" s="17">
        <v>0.49299662795696703</v>
      </c>
      <c r="AM992" s="17">
        <v>0.47892056307379199</v>
      </c>
      <c r="AN992" s="17">
        <v>0.48007155052553901</v>
      </c>
      <c r="AO992" s="17"/>
      <c r="AP992" s="17">
        <v>0.48127718067249398</v>
      </c>
      <c r="AQ992" s="17" t="s">
        <v>104</v>
      </c>
      <c r="AR992" s="17"/>
      <c r="AS992" s="17">
        <v>0.44269535034754098</v>
      </c>
      <c r="AT992" s="17">
        <v>0.53171201213998998</v>
      </c>
      <c r="AU992" s="17" t="s">
        <v>104</v>
      </c>
      <c r="AV992" s="17"/>
      <c r="AW992" s="17">
        <v>0.51505827382650404</v>
      </c>
      <c r="AX992" s="17">
        <v>0.456682271228815</v>
      </c>
      <c r="AY992" s="17"/>
      <c r="AZ992" s="17">
        <v>0.38777143500515598</v>
      </c>
      <c r="BA992" s="17">
        <v>0.51613072845734098</v>
      </c>
      <c r="BB992" s="17"/>
      <c r="BC992" s="17">
        <v>0.46407251547836298</v>
      </c>
      <c r="BD992" s="17">
        <v>0.48902149340963902</v>
      </c>
      <c r="BE992" s="17"/>
      <c r="BF992" s="17">
        <v>0.47729956267125201</v>
      </c>
      <c r="BG992" s="17">
        <v>0.48487474219492099</v>
      </c>
      <c r="BH992" s="17"/>
      <c r="BI992" s="17">
        <v>0.55960033419550403</v>
      </c>
      <c r="BJ992" s="17">
        <v>0.38455980225159198</v>
      </c>
      <c r="BK992" s="17">
        <v>0.47318825726071301</v>
      </c>
      <c r="BL992" s="17">
        <v>0.562588146122045</v>
      </c>
    </row>
    <row r="993" spans="2:64" x14ac:dyDescent="0.25">
      <c r="B993" t="s">
        <v>466</v>
      </c>
      <c r="C993" s="17">
        <v>0.39397079859273898</v>
      </c>
      <c r="D993" s="17">
        <v>0.44397315725998499</v>
      </c>
      <c r="E993" s="17">
        <v>0.11310739215749301</v>
      </c>
      <c r="F993" s="17">
        <v>0.216094238722431</v>
      </c>
      <c r="G993" s="17">
        <v>0.23642573029003999</v>
      </c>
      <c r="H993" s="17">
        <v>0.48254309192372002</v>
      </c>
      <c r="I993" s="17">
        <v>0.38224006361423002</v>
      </c>
      <c r="J993" s="17">
        <v>0.34474223487905398</v>
      </c>
      <c r="K993" s="17">
        <v>0.51662912296837005</v>
      </c>
      <c r="L993" s="17">
        <v>0.36742842227827099</v>
      </c>
      <c r="M993" s="17">
        <v>0.28733048618440699</v>
      </c>
      <c r="N993" s="17">
        <v>0.38637960532545601</v>
      </c>
      <c r="O993" s="17">
        <v>0.43943039277185902</v>
      </c>
      <c r="P993" s="17">
        <v>0</v>
      </c>
      <c r="Q993" s="17"/>
      <c r="R993" s="17">
        <v>0.48142375458869702</v>
      </c>
      <c r="S993" s="17">
        <v>0.19825561404285399</v>
      </c>
      <c r="T993" s="17">
        <v>0.349358345978873</v>
      </c>
      <c r="U993" s="17">
        <v>0.428420779810882</v>
      </c>
      <c r="V993" s="17"/>
      <c r="W993" s="17">
        <v>0.28566798281674499</v>
      </c>
      <c r="X993" s="17">
        <v>0.50328338995576705</v>
      </c>
      <c r="Y993" s="17">
        <v>0.455610372239724</v>
      </c>
      <c r="Z993" s="17">
        <v>0.187699570571388</v>
      </c>
      <c r="AA993" s="17">
        <v>0.16165405695053001</v>
      </c>
      <c r="AB993" s="17">
        <v>0.27141047654192602</v>
      </c>
      <c r="AC993" s="17">
        <v>0.35859834216526099</v>
      </c>
      <c r="AD993" s="17">
        <v>0.297792741628158</v>
      </c>
      <c r="AE993" s="17">
        <v>0.39759822949939899</v>
      </c>
      <c r="AF993" s="17">
        <v>0.51227519752833395</v>
      </c>
      <c r="AG993" s="17"/>
      <c r="AH993" s="17">
        <v>0.26157752261787098</v>
      </c>
      <c r="AI993" s="17">
        <v>0.36624739742236501</v>
      </c>
      <c r="AJ993" s="17">
        <v>0.44153110711421201</v>
      </c>
      <c r="AK993" s="17">
        <v>0.412116674991298</v>
      </c>
      <c r="AL993" s="17">
        <v>0.36322090847588001</v>
      </c>
      <c r="AM993" s="17">
        <v>0.41644431659040598</v>
      </c>
      <c r="AN993" s="17">
        <v>0.43554892404550499</v>
      </c>
      <c r="AO993" s="17"/>
      <c r="AP993" s="17">
        <v>0.39397079859273898</v>
      </c>
      <c r="AQ993" s="17" t="s">
        <v>104</v>
      </c>
      <c r="AR993" s="17"/>
      <c r="AS993" s="17">
        <v>0.33487109155337502</v>
      </c>
      <c r="AT993" s="17">
        <v>0.47122695101485301</v>
      </c>
      <c r="AU993" s="17" t="s">
        <v>104</v>
      </c>
      <c r="AV993" s="17"/>
      <c r="AW993" s="17">
        <v>0.34438962265555301</v>
      </c>
      <c r="AX993" s="17">
        <v>0.43006923172297401</v>
      </c>
      <c r="AY993" s="17"/>
      <c r="AZ993" s="17">
        <v>0.387986431464793</v>
      </c>
      <c r="BA993" s="17">
        <v>0.396201425429276</v>
      </c>
      <c r="BB993" s="17"/>
      <c r="BC993" s="17">
        <v>0.317437165083929</v>
      </c>
      <c r="BD993" s="17">
        <v>0.428420779810882</v>
      </c>
      <c r="BE993" s="17"/>
      <c r="BF993" s="17">
        <v>0.38635240700916001</v>
      </c>
      <c r="BG993" s="17">
        <v>0.40086126228616198</v>
      </c>
      <c r="BH993" s="17"/>
      <c r="BI993" s="17">
        <v>0.216674145135656</v>
      </c>
      <c r="BJ993" s="17">
        <v>0.29813213687748102</v>
      </c>
      <c r="BK993" s="17">
        <v>0.44496422461908502</v>
      </c>
      <c r="BL993" s="17">
        <v>0.43475514118708602</v>
      </c>
    </row>
    <row r="994" spans="2:64" x14ac:dyDescent="0.25">
      <c r="B994" t="s">
        <v>467</v>
      </c>
      <c r="C994" s="17">
        <v>0.38574462535045001</v>
      </c>
      <c r="D994" s="17">
        <v>0.42916153702850302</v>
      </c>
      <c r="E994" s="17">
        <v>0.33932217647247798</v>
      </c>
      <c r="F994" s="17">
        <v>0.61664338063930102</v>
      </c>
      <c r="G994" s="17">
        <v>0.16721126592952401</v>
      </c>
      <c r="H994" s="17">
        <v>0.47786025880528998</v>
      </c>
      <c r="I994" s="17">
        <v>0.38792393472234799</v>
      </c>
      <c r="J994" s="17">
        <v>0.46846006321835199</v>
      </c>
      <c r="K994" s="17">
        <v>0.46338184160652302</v>
      </c>
      <c r="L994" s="17">
        <v>0.25950446731802701</v>
      </c>
      <c r="M994" s="17">
        <v>0.21181691490298199</v>
      </c>
      <c r="N994" s="17">
        <v>0.40233453730199498</v>
      </c>
      <c r="O994" s="17">
        <v>0.23836531518110499</v>
      </c>
      <c r="P994" s="17">
        <v>0</v>
      </c>
      <c r="Q994" s="17"/>
      <c r="R994" s="17">
        <v>0.23542921990926199</v>
      </c>
      <c r="S994" s="17">
        <v>0.29501611198968197</v>
      </c>
      <c r="T994" s="17">
        <v>0.44198997335659501</v>
      </c>
      <c r="U994" s="17">
        <v>0.40556075419815701</v>
      </c>
      <c r="V994" s="17"/>
      <c r="W994" s="17">
        <v>0.25632488571441803</v>
      </c>
      <c r="X994" s="17">
        <v>0.24385910691648599</v>
      </c>
      <c r="Y994" s="17">
        <v>0.43803577542279898</v>
      </c>
      <c r="Z994" s="17">
        <v>0.33618904228112101</v>
      </c>
      <c r="AA994" s="17">
        <v>0.29680069235546902</v>
      </c>
      <c r="AB994" s="17">
        <v>0.25055359850550402</v>
      </c>
      <c r="AC994" s="17">
        <v>0.38654839929697599</v>
      </c>
      <c r="AD994" s="17">
        <v>0.23521787386418899</v>
      </c>
      <c r="AE994" s="17">
        <v>0.43103338255530499</v>
      </c>
      <c r="AF994" s="17">
        <v>0.48124996370742101</v>
      </c>
      <c r="AG994" s="17"/>
      <c r="AH994" s="17">
        <v>0.25029979502218302</v>
      </c>
      <c r="AI994" s="17">
        <v>0.45475763166994199</v>
      </c>
      <c r="AJ994" s="17">
        <v>0.47381792624093799</v>
      </c>
      <c r="AK994" s="17">
        <v>0.22180234043012001</v>
      </c>
      <c r="AL994" s="17">
        <v>0.37785088694431701</v>
      </c>
      <c r="AM994" s="17">
        <v>0.43341704607117798</v>
      </c>
      <c r="AN994" s="17">
        <v>0.42926699241231098</v>
      </c>
      <c r="AO994" s="17"/>
      <c r="AP994" s="17">
        <v>0.38574462535045001</v>
      </c>
      <c r="AQ994" s="17" t="s">
        <v>104</v>
      </c>
      <c r="AR994" s="17"/>
      <c r="AS994" s="17">
        <v>0.34551856323144903</v>
      </c>
      <c r="AT994" s="17">
        <v>0.43832882486834401</v>
      </c>
      <c r="AU994" s="17" t="s">
        <v>104</v>
      </c>
      <c r="AV994" s="17"/>
      <c r="AW994" s="17">
        <v>0.41105924662508803</v>
      </c>
      <c r="AX994" s="17">
        <v>0.36731387726860998</v>
      </c>
      <c r="AY994" s="17"/>
      <c r="AZ994" s="17">
        <v>0.43503286847689399</v>
      </c>
      <c r="BA994" s="17">
        <v>0.36737281167441999</v>
      </c>
      <c r="BB994" s="17"/>
      <c r="BC994" s="17">
        <v>0.34172136933790398</v>
      </c>
      <c r="BD994" s="17">
        <v>0.40556075419815701</v>
      </c>
      <c r="BE994" s="17"/>
      <c r="BF994" s="17">
        <v>0.43013673789465501</v>
      </c>
      <c r="BG994" s="17">
        <v>0.34559412423687702</v>
      </c>
      <c r="BH994" s="17"/>
      <c r="BI994" s="17">
        <v>9.7139673372134597E-2</v>
      </c>
      <c r="BJ994" s="17">
        <v>0.255392876799935</v>
      </c>
      <c r="BK994" s="17">
        <v>0.40209932458722403</v>
      </c>
      <c r="BL994" s="17">
        <v>0.54307349363680801</v>
      </c>
    </row>
    <row r="995" spans="2:64" x14ac:dyDescent="0.25">
      <c r="B995" t="s">
        <v>468</v>
      </c>
      <c r="C995" s="17">
        <v>0.38455976367522199</v>
      </c>
      <c r="D995" s="17">
        <v>0.40290116228191403</v>
      </c>
      <c r="E995" s="17">
        <v>0.33932217647247798</v>
      </c>
      <c r="F995" s="17">
        <v>0.27530949999948301</v>
      </c>
      <c r="G995" s="17">
        <v>0.56478660178314799</v>
      </c>
      <c r="H995" s="17">
        <v>0.40981577421304799</v>
      </c>
      <c r="I995" s="17">
        <v>0.10734758340830899</v>
      </c>
      <c r="J995" s="17">
        <v>0.32442711439477701</v>
      </c>
      <c r="K995" s="17">
        <v>0.48337087703163001</v>
      </c>
      <c r="L995" s="17">
        <v>0.246476227614844</v>
      </c>
      <c r="M995" s="17">
        <v>0.57636617019403502</v>
      </c>
      <c r="N995" s="17">
        <v>0.46271075300953202</v>
      </c>
      <c r="O995" s="17">
        <v>0.42391747967999899</v>
      </c>
      <c r="P995" s="17">
        <v>0</v>
      </c>
      <c r="Q995" s="17"/>
      <c r="R995" s="17">
        <v>0.39110805047832697</v>
      </c>
      <c r="S995" s="17">
        <v>0.23438699978739699</v>
      </c>
      <c r="T995" s="17">
        <v>0.27899088766466601</v>
      </c>
      <c r="U995" s="17">
        <v>0.42951920065322202</v>
      </c>
      <c r="V995" s="17"/>
      <c r="W995" s="17">
        <v>0.51310185971822497</v>
      </c>
      <c r="X995" s="17">
        <v>0.18968528089900599</v>
      </c>
      <c r="Y995" s="17">
        <v>0.46959270575809398</v>
      </c>
      <c r="Z995" s="17">
        <v>0.216943690097439</v>
      </c>
      <c r="AA995" s="17">
        <v>0.315544039853831</v>
      </c>
      <c r="AB995" s="17">
        <v>0.22242961332862099</v>
      </c>
      <c r="AC995" s="17">
        <v>0.35604604888439401</v>
      </c>
      <c r="AD995" s="17">
        <v>0.29768700638849599</v>
      </c>
      <c r="AE995" s="17">
        <v>0.4433658049318</v>
      </c>
      <c r="AF995" s="17">
        <v>0.48837329542881702</v>
      </c>
      <c r="AG995" s="17"/>
      <c r="AH995" s="17">
        <v>0.48860164061970301</v>
      </c>
      <c r="AI995" s="17">
        <v>0.55092572381458405</v>
      </c>
      <c r="AJ995" s="17">
        <v>0.46831227639255801</v>
      </c>
      <c r="AK995" s="17">
        <v>0.27177740228269798</v>
      </c>
      <c r="AL995" s="17">
        <v>0.33815698764861002</v>
      </c>
      <c r="AM995" s="17">
        <v>0.42143770163122701</v>
      </c>
      <c r="AN995" s="17">
        <v>0.44147439850305398</v>
      </c>
      <c r="AO995" s="17"/>
      <c r="AP995" s="17">
        <v>0.38455976367522199</v>
      </c>
      <c r="AQ995" s="17" t="s">
        <v>104</v>
      </c>
      <c r="AR995" s="17"/>
      <c r="AS995" s="17">
        <v>0.33531487852292102</v>
      </c>
      <c r="AT995" s="17">
        <v>0.44893352361284</v>
      </c>
      <c r="AU995" s="17" t="s">
        <v>104</v>
      </c>
      <c r="AV995" s="17"/>
      <c r="AW995" s="17">
        <v>0.37160143313058602</v>
      </c>
      <c r="AX995" s="17">
        <v>0.39399430046873402</v>
      </c>
      <c r="AY995" s="17"/>
      <c r="AZ995" s="17">
        <v>0.42643021735930597</v>
      </c>
      <c r="BA995" s="17">
        <v>0.36895287398265397</v>
      </c>
      <c r="BB995" s="17"/>
      <c r="BC995" s="17">
        <v>0.28467845893231303</v>
      </c>
      <c r="BD995" s="17">
        <v>0.42951920065322202</v>
      </c>
      <c r="BE995" s="17"/>
      <c r="BF995" s="17">
        <v>0.35634286597662601</v>
      </c>
      <c r="BG995" s="17">
        <v>0.41008057170932699</v>
      </c>
      <c r="BH995" s="17"/>
      <c r="BI995" s="17">
        <v>6.1863441904896399E-2</v>
      </c>
      <c r="BJ995" s="17">
        <v>0.26258636711885602</v>
      </c>
      <c r="BK995" s="17">
        <v>0.39872317549111602</v>
      </c>
      <c r="BL995" s="17">
        <v>0.53190581559866401</v>
      </c>
    </row>
    <row r="996" spans="2:64" x14ac:dyDescent="0.25">
      <c r="B996" t="s">
        <v>469</v>
      </c>
      <c r="C996" s="17">
        <v>0.30058499154573998</v>
      </c>
      <c r="D996" s="17">
        <v>0.33114258817310199</v>
      </c>
      <c r="E996" s="17">
        <v>0.11310739215749301</v>
      </c>
      <c r="F996" s="17">
        <v>0.29654910995028899</v>
      </c>
      <c r="G996" s="17">
        <v>0.19878766792681199</v>
      </c>
      <c r="H996" s="17">
        <v>0.23993689056800299</v>
      </c>
      <c r="I996" s="17">
        <v>0.37296611287449999</v>
      </c>
      <c r="J996" s="17">
        <v>0.39275321782024603</v>
      </c>
      <c r="K996" s="17">
        <v>0.23169092080326201</v>
      </c>
      <c r="L996" s="17">
        <v>0.157219200483213</v>
      </c>
      <c r="M996" s="17">
        <v>0.25970532926704998</v>
      </c>
      <c r="N996" s="17">
        <v>0.25793364095016402</v>
      </c>
      <c r="O996" s="17">
        <v>0.42391747967999899</v>
      </c>
      <c r="P996" s="17">
        <v>0</v>
      </c>
      <c r="Q996" s="17"/>
      <c r="R996" s="17">
        <v>0.34113385779175298</v>
      </c>
      <c r="S996" s="17">
        <v>0.38591393368193999</v>
      </c>
      <c r="T996" s="17">
        <v>0.189772794424412</v>
      </c>
      <c r="U996" s="17">
        <v>0.30179270620307003</v>
      </c>
      <c r="V996" s="17"/>
      <c r="W996" s="17">
        <v>0.37108036263133598</v>
      </c>
      <c r="X996" s="17">
        <v>0.29787388524720598</v>
      </c>
      <c r="Y996" s="17">
        <v>0.113335669335125</v>
      </c>
      <c r="Z996" s="17">
        <v>0.241230227644608</v>
      </c>
      <c r="AA996" s="17">
        <v>0.41127593222519199</v>
      </c>
      <c r="AB996" s="17">
        <v>0.12140419821759101</v>
      </c>
      <c r="AC996" s="17">
        <v>0.18521144584558999</v>
      </c>
      <c r="AD996" s="17">
        <v>0.21926535063344799</v>
      </c>
      <c r="AE996" s="17">
        <v>0.26045866547792501</v>
      </c>
      <c r="AF996" s="17">
        <v>0.401137744945819</v>
      </c>
      <c r="AG996" s="17"/>
      <c r="AH996" s="17">
        <v>0.27732146749437198</v>
      </c>
      <c r="AI996" s="17">
        <v>0.102070346160471</v>
      </c>
      <c r="AJ996" s="17">
        <v>0.24272708606024401</v>
      </c>
      <c r="AK996" s="17">
        <v>0.33995824772440197</v>
      </c>
      <c r="AL996" s="17">
        <v>0.28538041911349799</v>
      </c>
      <c r="AM996" s="17">
        <v>0.306772829755244</v>
      </c>
      <c r="AN996" s="17">
        <v>0.38971189885854202</v>
      </c>
      <c r="AO996" s="17"/>
      <c r="AP996" s="17">
        <v>0.30058499154573998</v>
      </c>
      <c r="AQ996" s="17" t="s">
        <v>104</v>
      </c>
      <c r="AR996" s="17"/>
      <c r="AS996" s="17">
        <v>0.26425448728864998</v>
      </c>
      <c r="AT996" s="17">
        <v>0.34807685089774199</v>
      </c>
      <c r="AU996" s="17" t="s">
        <v>104</v>
      </c>
      <c r="AV996" s="17"/>
      <c r="AW996" s="17">
        <v>0.33335759119536001</v>
      </c>
      <c r="AX996" s="17">
        <v>0.27672433324964602</v>
      </c>
      <c r="AY996" s="17"/>
      <c r="AZ996" s="17">
        <v>0.34160889318610299</v>
      </c>
      <c r="BA996" s="17">
        <v>0.28529364761881099</v>
      </c>
      <c r="BB996" s="17"/>
      <c r="BC996" s="17">
        <v>0.29790194825517802</v>
      </c>
      <c r="BD996" s="17">
        <v>0.30179270620307003</v>
      </c>
      <c r="BE996" s="17"/>
      <c r="BF996" s="17">
        <v>0.28315226633206497</v>
      </c>
      <c r="BG996" s="17">
        <v>0.31635204143342699</v>
      </c>
      <c r="BH996" s="17"/>
      <c r="BI996" s="17">
        <v>0.13409532881337199</v>
      </c>
      <c r="BJ996" s="17">
        <v>0.19942792463414399</v>
      </c>
      <c r="BK996" s="17">
        <v>0.33718691274036</v>
      </c>
      <c r="BL996" s="17">
        <v>0.37073996446769197</v>
      </c>
    </row>
    <row r="997" spans="2:64" x14ac:dyDescent="0.25">
      <c r="B997" t="s">
        <v>470</v>
      </c>
      <c r="C997" s="17">
        <v>0.27555576128341902</v>
      </c>
      <c r="D997" s="17">
        <v>0.297286943605089</v>
      </c>
      <c r="E997" s="17">
        <v>0.11310739215749301</v>
      </c>
      <c r="F997" s="17">
        <v>0.26087900941196002</v>
      </c>
      <c r="G997" s="17">
        <v>0.23642573029003999</v>
      </c>
      <c r="H997" s="17">
        <v>0.31282000566802798</v>
      </c>
      <c r="I997" s="17">
        <v>0.28626022242215798</v>
      </c>
      <c r="J997" s="17">
        <v>0.287640947750955</v>
      </c>
      <c r="K997" s="17">
        <v>0.39078914485418498</v>
      </c>
      <c r="L997" s="17">
        <v>0.218039518842264</v>
      </c>
      <c r="M997" s="17">
        <v>0.232080172349693</v>
      </c>
      <c r="N997" s="17">
        <v>0.23083557074224201</v>
      </c>
      <c r="O997" s="17">
        <v>0.32220429204703599</v>
      </c>
      <c r="P997" s="17">
        <v>0</v>
      </c>
      <c r="Q997" s="17"/>
      <c r="R997" s="17">
        <v>0.42906421199929701</v>
      </c>
      <c r="S997" s="17">
        <v>0.31758130721218902</v>
      </c>
      <c r="T997" s="17">
        <v>0.31743311511382299</v>
      </c>
      <c r="U997" s="17">
        <v>0.24629735841794101</v>
      </c>
      <c r="V997" s="17"/>
      <c r="W997" s="17">
        <v>0.353764536226228</v>
      </c>
      <c r="X997" s="17">
        <v>0.32195280733287901</v>
      </c>
      <c r="Y997" s="17">
        <v>0.44984990503750999</v>
      </c>
      <c r="Z997" s="17">
        <v>0.36711376142519098</v>
      </c>
      <c r="AA997" s="17">
        <v>0.28206942008008501</v>
      </c>
      <c r="AB997" s="17">
        <v>0.34639358316505298</v>
      </c>
      <c r="AC997" s="17">
        <v>0.27658745595404799</v>
      </c>
      <c r="AD997" s="17">
        <v>0.206724328924524</v>
      </c>
      <c r="AE997" s="17">
        <v>0.179109981174736</v>
      </c>
      <c r="AF997" s="17">
        <v>0.28792957403979103</v>
      </c>
      <c r="AG997" s="17"/>
      <c r="AH997" s="17">
        <v>0.26838007029704503</v>
      </c>
      <c r="AI997" s="17">
        <v>0.18912094553859601</v>
      </c>
      <c r="AJ997" s="17">
        <v>0.31456465520632598</v>
      </c>
      <c r="AK997" s="17">
        <v>0.18835570658134601</v>
      </c>
      <c r="AL997" s="17">
        <v>0.269761857587411</v>
      </c>
      <c r="AM997" s="17">
        <v>0.33988849312840802</v>
      </c>
      <c r="AN997" s="17">
        <v>0.32009011831124401</v>
      </c>
      <c r="AO997" s="17"/>
      <c r="AP997" s="17">
        <v>0.27555576128341902</v>
      </c>
      <c r="AQ997" s="17" t="s">
        <v>104</v>
      </c>
      <c r="AR997" s="17"/>
      <c r="AS997" s="17">
        <v>0.22724182182476499</v>
      </c>
      <c r="AT997" s="17">
        <v>0.33871257301591101</v>
      </c>
      <c r="AU997" s="17" t="s">
        <v>104</v>
      </c>
      <c r="AV997" s="17"/>
      <c r="AW997" s="17">
        <v>0.32295087144187701</v>
      </c>
      <c r="AX997" s="17">
        <v>0.24104893117268</v>
      </c>
      <c r="AY997" s="17"/>
      <c r="AZ997" s="17">
        <v>0.31481744969374997</v>
      </c>
      <c r="BA997" s="17">
        <v>0.26092126878932598</v>
      </c>
      <c r="BB997" s="17"/>
      <c r="BC997" s="17">
        <v>0.34055585134966299</v>
      </c>
      <c r="BD997" s="17">
        <v>0.24629735841794101</v>
      </c>
      <c r="BE997" s="17"/>
      <c r="BF997" s="17">
        <v>0.29921596288186703</v>
      </c>
      <c r="BG997" s="17">
        <v>0.254156262674744</v>
      </c>
      <c r="BH997" s="17"/>
      <c r="BI997" s="17">
        <v>0.22994690931003001</v>
      </c>
      <c r="BJ997" s="17">
        <v>0.20786244627987799</v>
      </c>
      <c r="BK997" s="17">
        <v>0.30001915714164301</v>
      </c>
      <c r="BL997" s="17">
        <v>0.28533475236688099</v>
      </c>
    </row>
    <row r="998" spans="2:64" x14ac:dyDescent="0.25">
      <c r="B998" t="s">
        <v>471</v>
      </c>
      <c r="C998" s="17">
        <v>0.24449983770952399</v>
      </c>
      <c r="D998" s="17">
        <v>0.25657260849545899</v>
      </c>
      <c r="E998" s="17">
        <v>0.22621478431498501</v>
      </c>
      <c r="F998" s="17">
        <v>0.26087900941196002</v>
      </c>
      <c r="G998" s="17">
        <v>0</v>
      </c>
      <c r="H998" s="17">
        <v>0.117006800100093</v>
      </c>
      <c r="I998" s="17">
        <v>0.35214140691957901</v>
      </c>
      <c r="J998" s="17">
        <v>0.21931484432548601</v>
      </c>
      <c r="K998" s="17">
        <v>0</v>
      </c>
      <c r="L998" s="17">
        <v>0.32965824959138401</v>
      </c>
      <c r="M998" s="17">
        <v>0.29639758348027401</v>
      </c>
      <c r="N998" s="17">
        <v>0.20302445835622801</v>
      </c>
      <c r="O998" s="17">
        <v>0.32809909407252302</v>
      </c>
      <c r="P998" s="17">
        <v>0</v>
      </c>
      <c r="Q998" s="17"/>
      <c r="R998" s="17">
        <v>0.25084893293600602</v>
      </c>
      <c r="S998" s="17">
        <v>0.13544376746398901</v>
      </c>
      <c r="T998" s="17">
        <v>0.27125002608454502</v>
      </c>
      <c r="U998" s="17">
        <v>0.25830938997841901</v>
      </c>
      <c r="V998" s="17"/>
      <c r="W998" s="17">
        <v>0.32314551241631501</v>
      </c>
      <c r="X998" s="17">
        <v>0</v>
      </c>
      <c r="Y998" s="17">
        <v>0.204210745499007</v>
      </c>
      <c r="Z998" s="17">
        <v>0.22174550990774899</v>
      </c>
      <c r="AA998" s="17">
        <v>0.18419867502787701</v>
      </c>
      <c r="AB998" s="17">
        <v>0.18847862756827799</v>
      </c>
      <c r="AC998" s="17">
        <v>0.34016951801276901</v>
      </c>
      <c r="AD998" s="17">
        <v>0.18911978080625699</v>
      </c>
      <c r="AE998" s="17">
        <v>0.24992516319899699</v>
      </c>
      <c r="AF998" s="17">
        <v>0.28473840920448301</v>
      </c>
      <c r="AG998" s="17"/>
      <c r="AH998" s="17">
        <v>0.47356222414397298</v>
      </c>
      <c r="AI998" s="17">
        <v>0.354659181921755</v>
      </c>
      <c r="AJ998" s="17">
        <v>0.12751100556345499</v>
      </c>
      <c r="AK998" s="17">
        <v>0.178500775188423</v>
      </c>
      <c r="AL998" s="17">
        <v>0.31951593533227501</v>
      </c>
      <c r="AM998" s="17">
        <v>0.20735367084954001</v>
      </c>
      <c r="AN998" s="17">
        <v>0.23497975374084201</v>
      </c>
      <c r="AO998" s="17"/>
      <c r="AP998" s="17">
        <v>0.24449983770952399</v>
      </c>
      <c r="AQ998" s="17" t="s">
        <v>104</v>
      </c>
      <c r="AR998" s="17"/>
      <c r="AS998" s="17">
        <v>0.23785673279494601</v>
      </c>
      <c r="AT998" s="17">
        <v>0.25318381858771799</v>
      </c>
      <c r="AU998" s="17" t="s">
        <v>104</v>
      </c>
      <c r="AV998" s="17"/>
      <c r="AW998" s="17">
        <v>0.272947462942073</v>
      </c>
      <c r="AX998" s="17">
        <v>0.223788051880319</v>
      </c>
      <c r="AY998" s="17"/>
      <c r="AZ998" s="17">
        <v>0.257497009955653</v>
      </c>
      <c r="BA998" s="17">
        <v>0.239655241682666</v>
      </c>
      <c r="BB998" s="17"/>
      <c r="BC998" s="17">
        <v>0.21382071467674299</v>
      </c>
      <c r="BD998" s="17">
        <v>0.25830938997841901</v>
      </c>
      <c r="BE998" s="17"/>
      <c r="BF998" s="17">
        <v>0.28790179780000302</v>
      </c>
      <c r="BG998" s="17">
        <v>0.20524488120776199</v>
      </c>
      <c r="BH998" s="17"/>
      <c r="BI998" s="17">
        <v>9.6416246021994501E-2</v>
      </c>
      <c r="BJ998" s="17">
        <v>0.181448439922686</v>
      </c>
      <c r="BK998" s="17">
        <v>0.216146717174834</v>
      </c>
      <c r="BL998" s="17">
        <v>0.38821948412202001</v>
      </c>
    </row>
    <row r="999" spans="2:64" x14ac:dyDescent="0.25">
      <c r="B999" t="s">
        <v>472</v>
      </c>
      <c r="C999" s="17">
        <v>0.24196388738726299</v>
      </c>
      <c r="D999" s="17">
        <v>0.28326257061774401</v>
      </c>
      <c r="E999" s="17">
        <v>0.208248254897552</v>
      </c>
      <c r="F999" s="17">
        <v>0.19889355497411099</v>
      </c>
      <c r="G999" s="17">
        <v>0.19878766792681199</v>
      </c>
      <c r="H999" s="17">
        <v>0.13473469287464501</v>
      </c>
      <c r="I999" s="17">
        <v>0.35782527802769698</v>
      </c>
      <c r="J999" s="17">
        <v>0.26732582726667797</v>
      </c>
      <c r="K999" s="17">
        <v>0.10585094268907699</v>
      </c>
      <c r="L999" s="17">
        <v>0.16874427331929501</v>
      </c>
      <c r="M999" s="17">
        <v>0.200620754752138</v>
      </c>
      <c r="N999" s="17">
        <v>0.23012252856415</v>
      </c>
      <c r="O999" s="17">
        <v>0.20125488228132599</v>
      </c>
      <c r="P999" s="17">
        <v>1</v>
      </c>
      <c r="Q999" s="17"/>
      <c r="R999" s="17">
        <v>0.25084893293600602</v>
      </c>
      <c r="S999" s="17">
        <v>0.16471335190351599</v>
      </c>
      <c r="T999" s="17">
        <v>0.136795869167816</v>
      </c>
      <c r="U999" s="17">
        <v>0.273771682243727</v>
      </c>
      <c r="V999" s="17"/>
      <c r="W999" s="17">
        <v>0.25920170192050901</v>
      </c>
      <c r="X999" s="17">
        <v>0</v>
      </c>
      <c r="Y999" s="17">
        <v>0.31495575785758101</v>
      </c>
      <c r="Z999" s="17">
        <v>0.19408690698181799</v>
      </c>
      <c r="AA999" s="17">
        <v>0.16350877651214399</v>
      </c>
      <c r="AB999" s="17">
        <v>0.213069994749953</v>
      </c>
      <c r="AC999" s="17">
        <v>0.14490229930137399</v>
      </c>
      <c r="AD999" s="17">
        <v>0.15521995774564501</v>
      </c>
      <c r="AE999" s="17">
        <v>0.201813569455736</v>
      </c>
      <c r="AF999" s="17">
        <v>0.36015273756136201</v>
      </c>
      <c r="AG999" s="17"/>
      <c r="AH999" s="17">
        <v>0.33886612436161001</v>
      </c>
      <c r="AI999" s="17">
        <v>0</v>
      </c>
      <c r="AJ999" s="17">
        <v>0.23472079184407599</v>
      </c>
      <c r="AK999" s="17">
        <v>0.25468586232140999</v>
      </c>
      <c r="AL999" s="17">
        <v>0.187827303148309</v>
      </c>
      <c r="AM999" s="17">
        <v>0.30476664011521498</v>
      </c>
      <c r="AN999" s="17">
        <v>0.26558442183394299</v>
      </c>
      <c r="AO999" s="17"/>
      <c r="AP999" s="17">
        <v>0.24196388738726299</v>
      </c>
      <c r="AQ999" s="17" t="s">
        <v>104</v>
      </c>
      <c r="AR999" s="17"/>
      <c r="AS999" s="17">
        <v>0.21853699738865601</v>
      </c>
      <c r="AT999" s="17">
        <v>0.27258792048615799</v>
      </c>
      <c r="AU999" s="17" t="s">
        <v>104</v>
      </c>
      <c r="AV999" s="17"/>
      <c r="AW999" s="17">
        <v>0.28706134200950101</v>
      </c>
      <c r="AX999" s="17">
        <v>0.20912990514999</v>
      </c>
      <c r="AY999" s="17"/>
      <c r="AZ999" s="17">
        <v>0.26777171965563901</v>
      </c>
      <c r="BA999" s="17">
        <v>0.23234421633101299</v>
      </c>
      <c r="BB999" s="17"/>
      <c r="BC999" s="17">
        <v>0.17130010098769199</v>
      </c>
      <c r="BD999" s="17">
        <v>0.273771682243727</v>
      </c>
      <c r="BE999" s="17"/>
      <c r="BF999" s="17">
        <v>0.277281205190757</v>
      </c>
      <c r="BG999" s="17">
        <v>0.21002109560447399</v>
      </c>
      <c r="BH999" s="17"/>
      <c r="BI999" s="17">
        <v>0.16367293730604901</v>
      </c>
      <c r="BJ999" s="17">
        <v>0.140732696965089</v>
      </c>
      <c r="BK999" s="17">
        <v>0.25124817870608102</v>
      </c>
      <c r="BL999" s="17">
        <v>0.34605952367966902</v>
      </c>
    </row>
    <row r="1000" spans="2:64" x14ac:dyDescent="0.25">
      <c r="B1000" t="s">
        <v>473</v>
      </c>
      <c r="C1000" s="17">
        <v>0.222539610791473</v>
      </c>
      <c r="D1000" s="17">
        <v>0.21450920235686599</v>
      </c>
      <c r="E1000" s="17">
        <v>0.11310739215749301</v>
      </c>
      <c r="F1000" s="17">
        <v>0.18446306438658799</v>
      </c>
      <c r="G1000" s="17">
        <v>0.63400106614366403</v>
      </c>
      <c r="H1000" s="17">
        <v>0.36874829307482998</v>
      </c>
      <c r="I1000" s="17">
        <v>0.14313011121107899</v>
      </c>
      <c r="J1000" s="17">
        <v>0.21931484432548601</v>
      </c>
      <c r="K1000" s="17">
        <v>0.41077818027929203</v>
      </c>
      <c r="L1000" s="17">
        <v>0.14005543952169999</v>
      </c>
      <c r="M1000" s="17">
        <v>0.116040086174847</v>
      </c>
      <c r="N1000" s="17">
        <v>0.234549950152703</v>
      </c>
      <c r="O1000" s="17">
        <v>0.222662597398673</v>
      </c>
      <c r="P1000" s="17">
        <v>0</v>
      </c>
      <c r="Q1000" s="17"/>
      <c r="R1000" s="17">
        <v>0.37822496567096198</v>
      </c>
      <c r="S1000" s="17">
        <v>0.19554400361681201</v>
      </c>
      <c r="T1000" s="17">
        <v>0.207577929018506</v>
      </c>
      <c r="U1000" s="17">
        <v>0.21552606002314001</v>
      </c>
      <c r="V1000" s="17"/>
      <c r="W1000" s="17">
        <v>0.342923828149308</v>
      </c>
      <c r="X1000" s="17">
        <v>0.28937606298746299</v>
      </c>
      <c r="Y1000" s="17">
        <v>0.350234851462917</v>
      </c>
      <c r="Z1000" s="17">
        <v>0.27463563962315402</v>
      </c>
      <c r="AA1000" s="17">
        <v>0.139124376559497</v>
      </c>
      <c r="AB1000" s="17">
        <v>0.26262166224370098</v>
      </c>
      <c r="AC1000" s="17">
        <v>0.173726657657193</v>
      </c>
      <c r="AD1000" s="17">
        <v>0.16399219723901301</v>
      </c>
      <c r="AE1000" s="17">
        <v>0.23515570446494199</v>
      </c>
      <c r="AF1000" s="17">
        <v>0.22321162103098999</v>
      </c>
      <c r="AG1000" s="17"/>
      <c r="AH1000" s="17">
        <v>0.20037540168489201</v>
      </c>
      <c r="AI1000" s="17">
        <v>0.35900102968002801</v>
      </c>
      <c r="AJ1000" s="17">
        <v>0.174672980215131</v>
      </c>
      <c r="AK1000" s="17">
        <v>0.15309093073278199</v>
      </c>
      <c r="AL1000" s="17">
        <v>0.22712982738123599</v>
      </c>
      <c r="AM1000" s="17">
        <v>0.30579506049399202</v>
      </c>
      <c r="AN1000" s="17">
        <v>0.18618397087386901</v>
      </c>
      <c r="AO1000" s="17"/>
      <c r="AP1000" s="17">
        <v>0.222539610791473</v>
      </c>
      <c r="AQ1000" s="17" t="s">
        <v>104</v>
      </c>
      <c r="AR1000" s="17"/>
      <c r="AS1000" s="17">
        <v>0.174889911786658</v>
      </c>
      <c r="AT1000" s="17">
        <v>0.28482811599052199</v>
      </c>
      <c r="AU1000" s="17" t="s">
        <v>104</v>
      </c>
      <c r="AV1000" s="17"/>
      <c r="AW1000" s="17">
        <v>0.27902977826658698</v>
      </c>
      <c r="AX1000" s="17">
        <v>0.181410966813774</v>
      </c>
      <c r="AY1000" s="17"/>
      <c r="AZ1000" s="17">
        <v>0.26199365501810301</v>
      </c>
      <c r="BA1000" s="17">
        <v>0.207833419145769</v>
      </c>
      <c r="BB1000" s="17"/>
      <c r="BC1000" s="17">
        <v>0.23812082463017001</v>
      </c>
      <c r="BD1000" s="17">
        <v>0.21552606002314001</v>
      </c>
      <c r="BE1000" s="17"/>
      <c r="BF1000" s="17">
        <v>0.21472206881744099</v>
      </c>
      <c r="BG1000" s="17">
        <v>0.229610196301932</v>
      </c>
      <c r="BH1000" s="17"/>
      <c r="BI1000" s="17">
        <v>0</v>
      </c>
      <c r="BJ1000" s="17">
        <v>0.18370068858678201</v>
      </c>
      <c r="BK1000" s="17">
        <v>0.23744551185974599</v>
      </c>
      <c r="BL1000" s="17">
        <v>0.27166746764411198</v>
      </c>
    </row>
    <row r="1001" spans="2:64" x14ac:dyDescent="0.25">
      <c r="B1001" t="s">
        <v>102</v>
      </c>
      <c r="C1001" s="17">
        <v>6.6849199430336704E-3</v>
      </c>
      <c r="D1001" s="17">
        <v>0</v>
      </c>
      <c r="E1001" s="17">
        <v>0</v>
      </c>
      <c r="F1001" s="17">
        <v>0</v>
      </c>
      <c r="G1001" s="17">
        <v>0</v>
      </c>
      <c r="H1001" s="17">
        <v>0</v>
      </c>
      <c r="I1001" s="17">
        <v>0</v>
      </c>
      <c r="J1001" s="17">
        <v>0</v>
      </c>
      <c r="K1001" s="17">
        <v>0</v>
      </c>
      <c r="L1001" s="17">
        <v>5.8628709437275703E-2</v>
      </c>
      <c r="M1001" s="17">
        <v>0</v>
      </c>
      <c r="N1001" s="17">
        <v>2.3383690797461099E-2</v>
      </c>
      <c r="O1001" s="17">
        <v>0</v>
      </c>
      <c r="P1001" s="17">
        <v>0</v>
      </c>
      <c r="Q1001" s="17"/>
      <c r="R1001" s="17">
        <v>5.64938077294019E-2</v>
      </c>
      <c r="S1001" s="17">
        <v>0</v>
      </c>
      <c r="T1001" s="17">
        <v>0</v>
      </c>
      <c r="U1001" s="17">
        <v>4.4398794014593197E-3</v>
      </c>
      <c r="V1001" s="17"/>
      <c r="W1001" s="17">
        <v>0</v>
      </c>
      <c r="X1001" s="17">
        <v>0</v>
      </c>
      <c r="Y1001" s="17">
        <v>0</v>
      </c>
      <c r="Z1001" s="17">
        <v>5.3493765874687203E-2</v>
      </c>
      <c r="AA1001" s="17">
        <v>0</v>
      </c>
      <c r="AB1001" s="17">
        <v>0</v>
      </c>
      <c r="AC1001" s="17">
        <v>0</v>
      </c>
      <c r="AD1001" s="17">
        <v>0</v>
      </c>
      <c r="AE1001" s="17">
        <v>0</v>
      </c>
      <c r="AF1001" s="17">
        <v>8.4958168338147792E-3</v>
      </c>
      <c r="AG1001" s="17"/>
      <c r="AH1001" s="17">
        <v>5.6832658585741103E-2</v>
      </c>
      <c r="AI1001" s="17">
        <v>0</v>
      </c>
      <c r="AJ1001" s="17">
        <v>0</v>
      </c>
      <c r="AK1001" s="17">
        <v>0</v>
      </c>
      <c r="AL1001" s="17">
        <v>0</v>
      </c>
      <c r="AM1001" s="17">
        <v>0</v>
      </c>
      <c r="AN1001" s="17">
        <v>0</v>
      </c>
      <c r="AO1001" s="17"/>
      <c r="AP1001" s="17">
        <v>6.6849199430336704E-3</v>
      </c>
      <c r="AQ1001" s="17" t="s">
        <v>104</v>
      </c>
      <c r="AR1001" s="17"/>
      <c r="AS1001" s="17">
        <v>6.3948996329384203E-3</v>
      </c>
      <c r="AT1001" s="17">
        <v>7.0640394751711596E-3</v>
      </c>
      <c r="AU1001" s="17" t="s">
        <v>104</v>
      </c>
      <c r="AV1001" s="17"/>
      <c r="AW1001" s="17">
        <v>7.2669766570404503E-3</v>
      </c>
      <c r="AX1001" s="17">
        <v>6.26114348006319E-3</v>
      </c>
      <c r="AY1001" s="17"/>
      <c r="AZ1001" s="17">
        <v>2.4619347389515399E-2</v>
      </c>
      <c r="BA1001" s="17">
        <v>0</v>
      </c>
      <c r="BB1001" s="17"/>
      <c r="BC1001" s="17">
        <v>1.16724730256689E-2</v>
      </c>
      <c r="BD1001" s="17">
        <v>4.4398794014593197E-3</v>
      </c>
      <c r="BE1001" s="17"/>
      <c r="BF1001" s="17">
        <v>0</v>
      </c>
      <c r="BG1001" s="17">
        <v>1.2731104056251E-2</v>
      </c>
      <c r="BH1001" s="17"/>
      <c r="BI1001" s="17">
        <v>0</v>
      </c>
      <c r="BJ1001" s="17">
        <v>1.5587559530243499E-2</v>
      </c>
      <c r="BK1001" s="17">
        <v>6.4680892074248002E-3</v>
      </c>
      <c r="BL1001" s="17">
        <v>0</v>
      </c>
    </row>
    <row r="1002" spans="2:64" x14ac:dyDescent="0.25">
      <c r="B1002" t="s">
        <v>121</v>
      </c>
      <c r="C1002" s="17">
        <v>1.1994467889870099E-2</v>
      </c>
      <c r="D1002" s="17">
        <v>0</v>
      </c>
      <c r="E1002" s="17">
        <v>0.11310739215749301</v>
      </c>
      <c r="F1002" s="17">
        <v>0</v>
      </c>
      <c r="G1002" s="17">
        <v>0</v>
      </c>
      <c r="H1002" s="17">
        <v>0</v>
      </c>
      <c r="I1002" s="17">
        <v>3.5782527802769699E-2</v>
      </c>
      <c r="J1002" s="17">
        <v>0</v>
      </c>
      <c r="K1002" s="17">
        <v>0</v>
      </c>
      <c r="L1002" s="17">
        <v>9.8590491045937603E-2</v>
      </c>
      <c r="M1002" s="17">
        <v>0</v>
      </c>
      <c r="N1002" s="17">
        <v>0</v>
      </c>
      <c r="O1002" s="17">
        <v>0</v>
      </c>
      <c r="P1002" s="17">
        <v>0</v>
      </c>
      <c r="Q1002" s="17"/>
      <c r="R1002" s="17">
        <v>0</v>
      </c>
      <c r="S1002" s="17">
        <v>0</v>
      </c>
      <c r="T1002" s="17">
        <v>0</v>
      </c>
      <c r="U1002" s="17">
        <v>1.7393521542276E-2</v>
      </c>
      <c r="V1002" s="17"/>
      <c r="W1002" s="17">
        <v>0</v>
      </c>
      <c r="X1002" s="17">
        <v>0</v>
      </c>
      <c r="Y1002" s="17">
        <v>0</v>
      </c>
      <c r="Z1002" s="17">
        <v>0</v>
      </c>
      <c r="AA1002" s="17">
        <v>0</v>
      </c>
      <c r="AB1002" s="17">
        <v>0</v>
      </c>
      <c r="AC1002" s="17">
        <v>0</v>
      </c>
      <c r="AD1002" s="17">
        <v>6.0920809739584997E-2</v>
      </c>
      <c r="AE1002" s="17">
        <v>0</v>
      </c>
      <c r="AF1002" s="17">
        <v>1.6939045150919801E-2</v>
      </c>
      <c r="AG1002" s="17"/>
      <c r="AH1002" s="17">
        <v>0</v>
      </c>
      <c r="AI1002" s="17">
        <v>0</v>
      </c>
      <c r="AJ1002" s="17">
        <v>3.6439975445336101E-2</v>
      </c>
      <c r="AK1002" s="17">
        <v>0</v>
      </c>
      <c r="AL1002" s="17">
        <v>2.3415296659186201E-2</v>
      </c>
      <c r="AM1002" s="17">
        <v>1.2489676782016399E-2</v>
      </c>
      <c r="AN1002" s="17">
        <v>0</v>
      </c>
      <c r="AO1002" s="17"/>
      <c r="AP1002" s="17">
        <v>1.1994467889870099E-2</v>
      </c>
      <c r="AQ1002" s="17" t="s">
        <v>104</v>
      </c>
      <c r="AR1002" s="17"/>
      <c r="AS1002" s="17">
        <v>2.1170041823597101E-2</v>
      </c>
      <c r="AT1002" s="17">
        <v>0</v>
      </c>
      <c r="AU1002" s="17" t="s">
        <v>104</v>
      </c>
      <c r="AV1002" s="17"/>
      <c r="AW1002" s="17">
        <v>0</v>
      </c>
      <c r="AX1002" s="17">
        <v>2.0727247798191701E-2</v>
      </c>
      <c r="AY1002" s="17"/>
      <c r="AZ1002" s="17">
        <v>2.2481679452318999E-2</v>
      </c>
      <c r="BA1002" s="17">
        <v>8.08544041018989E-3</v>
      </c>
      <c r="BB1002" s="17"/>
      <c r="BC1002" s="17">
        <v>0</v>
      </c>
      <c r="BD1002" s="17">
        <v>1.7393521542276E-2</v>
      </c>
      <c r="BE1002" s="17"/>
      <c r="BF1002" s="17">
        <v>6.4146416891292298E-3</v>
      </c>
      <c r="BG1002" s="17">
        <v>1.70411486006227E-2</v>
      </c>
      <c r="BH1002" s="17"/>
      <c r="BI1002" s="17">
        <v>5.8852900291590897E-2</v>
      </c>
      <c r="BJ1002" s="17">
        <v>2.5339601632818499E-2</v>
      </c>
      <c r="BK1002" s="17">
        <v>6.4357484834291802E-3</v>
      </c>
      <c r="BL1002" s="17">
        <v>0</v>
      </c>
    </row>
    <row r="1003" spans="2:64" x14ac:dyDescent="0.25">
      <c r="C1003" s="17"/>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c r="AD1003" s="17"/>
      <c r="AE1003" s="17"/>
      <c r="AF1003" s="17"/>
      <c r="AG1003" s="17"/>
      <c r="AH1003" s="17"/>
      <c r="AI1003" s="17"/>
      <c r="AJ1003" s="17"/>
      <c r="AK1003" s="17"/>
      <c r="AL1003" s="17"/>
      <c r="AM1003" s="17"/>
      <c r="AN1003" s="17"/>
      <c r="AO1003" s="17"/>
      <c r="AP1003" s="17"/>
      <c r="AQ1003" s="17"/>
      <c r="AR1003" s="17"/>
      <c r="AS1003" s="17"/>
      <c r="AT1003" s="17"/>
      <c r="AU1003" s="17"/>
      <c r="AV1003" s="17"/>
      <c r="AW1003" s="17"/>
      <c r="AX1003" s="17"/>
      <c r="AY1003" s="17"/>
      <c r="AZ1003" s="17"/>
      <c r="BA1003" s="17"/>
      <c r="BB1003" s="17"/>
      <c r="BC1003" s="17"/>
      <c r="BD1003" s="17"/>
      <c r="BE1003" s="17"/>
      <c r="BF1003" s="17"/>
      <c r="BG1003" s="17"/>
      <c r="BH1003" s="17"/>
      <c r="BI1003" s="17"/>
      <c r="BJ1003" s="17"/>
      <c r="BK1003" s="17"/>
      <c r="BL1003" s="17"/>
    </row>
    <row r="1004" spans="2:64" x14ac:dyDescent="0.25">
      <c r="B1004" s="6" t="s">
        <v>485</v>
      </c>
      <c r="C1004" s="17"/>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c r="AD1004" s="17"/>
      <c r="AE1004" s="17"/>
      <c r="AF1004" s="17"/>
      <c r="AG1004" s="17"/>
      <c r="AH1004" s="17"/>
      <c r="AI1004" s="17"/>
      <c r="AJ1004" s="17"/>
      <c r="AK1004" s="17"/>
      <c r="AL1004" s="17"/>
      <c r="AM1004" s="17"/>
      <c r="AN1004" s="17"/>
      <c r="AO1004" s="17"/>
      <c r="AP1004" s="17"/>
      <c r="AQ1004" s="17"/>
      <c r="AR1004" s="17"/>
      <c r="AS1004" s="17"/>
      <c r="AT1004" s="17"/>
      <c r="AU1004" s="17"/>
      <c r="AV1004" s="17"/>
      <c r="AW1004" s="17"/>
      <c r="AX1004" s="17"/>
      <c r="AY1004" s="17"/>
      <c r="AZ1004" s="17"/>
      <c r="BA1004" s="17"/>
      <c r="BB1004" s="17"/>
      <c r="BC1004" s="17"/>
      <c r="BD1004" s="17"/>
      <c r="BE1004" s="17"/>
      <c r="BF1004" s="17"/>
      <c r="BG1004" s="17"/>
      <c r="BH1004" s="17"/>
      <c r="BI1004" s="17"/>
      <c r="BJ1004" s="17"/>
      <c r="BK1004" s="17"/>
      <c r="BL1004" s="17"/>
    </row>
    <row r="1005" spans="2:64" x14ac:dyDescent="0.25">
      <c r="B1005" s="24" t="s">
        <v>661</v>
      </c>
      <c r="C1005" s="17"/>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c r="AD1005" s="17"/>
      <c r="AE1005" s="17"/>
      <c r="AF1005" s="17"/>
      <c r="AG1005" s="17"/>
      <c r="AH1005" s="17"/>
      <c r="AI1005" s="17"/>
      <c r="AJ1005" s="17"/>
      <c r="AK1005" s="17"/>
      <c r="AL1005" s="17"/>
      <c r="AM1005" s="17"/>
      <c r="AN1005" s="17"/>
      <c r="AO1005" s="17"/>
      <c r="AP1005" s="17"/>
      <c r="AQ1005" s="17"/>
      <c r="AR1005" s="17"/>
      <c r="AS1005" s="17"/>
      <c r="AT1005" s="17"/>
      <c r="AU1005" s="17"/>
      <c r="AV1005" s="17"/>
      <c r="AW1005" s="17"/>
      <c r="AX1005" s="17"/>
      <c r="AY1005" s="17"/>
      <c r="AZ1005" s="17"/>
      <c r="BA1005" s="17"/>
      <c r="BB1005" s="17"/>
      <c r="BC1005" s="17"/>
      <c r="BD1005" s="17"/>
      <c r="BE1005" s="17"/>
      <c r="BF1005" s="17"/>
      <c r="BG1005" s="17"/>
      <c r="BH1005" s="17"/>
      <c r="BI1005" s="17"/>
      <c r="BJ1005" s="17"/>
      <c r="BK1005" s="17"/>
      <c r="BL1005" s="17"/>
    </row>
    <row r="1006" spans="2:64" x14ac:dyDescent="0.25">
      <c r="B1006" t="s">
        <v>479</v>
      </c>
      <c r="C1006" s="17">
        <v>9.1563590465590997E-2</v>
      </c>
      <c r="D1006" s="17">
        <v>7.4058101157408504E-2</v>
      </c>
      <c r="E1006" s="17">
        <v>0</v>
      </c>
      <c r="F1006" s="17">
        <v>0</v>
      </c>
      <c r="G1006" s="17">
        <v>0.43521339821685201</v>
      </c>
      <c r="H1006" s="17">
        <v>3.0461357651969001E-2</v>
      </c>
      <c r="I1006" s="17">
        <v>7.1565055605539399E-2</v>
      </c>
      <c r="J1006" s="17">
        <v>0.17130386138429499</v>
      </c>
      <c r="K1006" s="17">
        <v>0</v>
      </c>
      <c r="L1006" s="17">
        <v>0.23670644667087801</v>
      </c>
      <c r="M1006" s="17">
        <v>6.8151671810778899E-2</v>
      </c>
      <c r="N1006" s="17">
        <v>0.11691845398730601</v>
      </c>
      <c r="O1006" s="17">
        <v>7.4220865799557695E-2</v>
      </c>
      <c r="P1006" s="17">
        <v>0</v>
      </c>
      <c r="Q1006" s="17"/>
      <c r="R1006" s="17">
        <v>0.32626044968299101</v>
      </c>
      <c r="S1006" s="17">
        <v>7.0392080407369301E-2</v>
      </c>
      <c r="T1006" s="17">
        <v>9.2505237193702905E-2</v>
      </c>
      <c r="U1006" s="17">
        <v>7.3299975401315706E-2</v>
      </c>
      <c r="V1006" s="17"/>
      <c r="W1006" s="17">
        <v>0.425282340639413</v>
      </c>
      <c r="X1006" s="17">
        <v>0.18633558589666899</v>
      </c>
      <c r="Y1006" s="17">
        <v>8.7734730150683393E-2</v>
      </c>
      <c r="Z1006" s="17">
        <v>0.126407062510975</v>
      </c>
      <c r="AA1006" s="17">
        <v>7.3980038330789005E-2</v>
      </c>
      <c r="AB1006" s="17">
        <v>0.12566603125445699</v>
      </c>
      <c r="AC1006" s="17">
        <v>0.110329718949167</v>
      </c>
      <c r="AD1006" s="17">
        <v>6.1603420931048002E-2</v>
      </c>
      <c r="AE1006" s="17">
        <v>4.5390289387996399E-2</v>
      </c>
      <c r="AF1006" s="17">
        <v>5.3169071974601897E-2</v>
      </c>
      <c r="AG1006" s="17"/>
      <c r="AH1006" s="17">
        <v>0.239154852649057</v>
      </c>
      <c r="AI1006" s="17">
        <v>9.7218842859621193E-2</v>
      </c>
      <c r="AJ1006" s="17">
        <v>3.4013923791153297E-2</v>
      </c>
      <c r="AK1006" s="17">
        <v>0.115013000565268</v>
      </c>
      <c r="AL1006" s="17">
        <v>6.8857501578875505E-2</v>
      </c>
      <c r="AM1006" s="17">
        <v>0.102563631842849</v>
      </c>
      <c r="AN1006" s="17">
        <v>6.0612932071720603E-2</v>
      </c>
      <c r="AO1006" s="17"/>
      <c r="AP1006" s="17">
        <v>9.1563590465590997E-2</v>
      </c>
      <c r="AQ1006" s="17" t="s">
        <v>104</v>
      </c>
      <c r="AR1006" s="17"/>
      <c r="AS1006" s="17">
        <v>7.2286868239833102E-2</v>
      </c>
      <c r="AT1006" s="17">
        <v>0.116762452948614</v>
      </c>
      <c r="AU1006" s="17" t="s">
        <v>104</v>
      </c>
      <c r="AV1006" s="17"/>
      <c r="AW1006" s="17">
        <v>0.120329383648133</v>
      </c>
      <c r="AX1006" s="17">
        <v>7.0620156954581306E-2</v>
      </c>
      <c r="AY1006" s="17"/>
      <c r="AZ1006" s="17">
        <v>0.154644586405323</v>
      </c>
      <c r="BA1006" s="17">
        <v>6.8050634223061499E-2</v>
      </c>
      <c r="BB1006" s="17"/>
      <c r="BC1006" s="17">
        <v>0.132137801900549</v>
      </c>
      <c r="BD1006" s="17">
        <v>7.3299975401315706E-2</v>
      </c>
      <c r="BE1006" s="17"/>
      <c r="BF1006" s="17">
        <v>7.6367434800308401E-2</v>
      </c>
      <c r="BG1006" s="17">
        <v>0.105307772258098</v>
      </c>
      <c r="BH1006" s="17"/>
      <c r="BI1006" s="17">
        <v>4.43794947307437E-2</v>
      </c>
      <c r="BJ1006" s="17">
        <v>0.110459121460525</v>
      </c>
      <c r="BK1006" s="17">
        <v>7.5786923251165095E-2</v>
      </c>
      <c r="BL1006" s="17">
        <v>0.117195770402304</v>
      </c>
    </row>
    <row r="1007" spans="2:64" x14ac:dyDescent="0.25">
      <c r="B1007" t="s">
        <v>480</v>
      </c>
      <c r="C1007" s="17">
        <v>0.262325712681652</v>
      </c>
      <c r="D1007" s="17">
        <v>0.28392657157645401</v>
      </c>
      <c r="E1007" s="17">
        <v>0.43446303921253698</v>
      </c>
      <c r="F1007" s="17">
        <v>0.428141390050228</v>
      </c>
      <c r="G1007" s="17">
        <v>0.39757533585362398</v>
      </c>
      <c r="H1007" s="17">
        <v>0.104273335222676</v>
      </c>
      <c r="I1007" s="17">
        <v>0.224152130555303</v>
      </c>
      <c r="J1007" s="17">
        <v>0.30100027615879099</v>
      </c>
      <c r="K1007" s="17">
        <v>0.10585094268907699</v>
      </c>
      <c r="L1007" s="17">
        <v>9.8590491045937603E-2</v>
      </c>
      <c r="M1007" s="17">
        <v>0.42363382980596498</v>
      </c>
      <c r="N1007" s="17">
        <v>0.24619705855799701</v>
      </c>
      <c r="O1007" s="17">
        <v>0.259773030298452</v>
      </c>
      <c r="P1007" s="17">
        <v>0</v>
      </c>
      <c r="Q1007" s="17"/>
      <c r="R1007" s="17">
        <v>0.108174432784106</v>
      </c>
      <c r="S1007" s="17">
        <v>0.41737552186268501</v>
      </c>
      <c r="T1007" s="17">
        <v>0.35024936421529801</v>
      </c>
      <c r="U1007" s="17">
        <v>0.23342297910162699</v>
      </c>
      <c r="V1007" s="17"/>
      <c r="W1007" s="17">
        <v>4.8161047814332197E-2</v>
      </c>
      <c r="X1007" s="17">
        <v>0.44062120124244603</v>
      </c>
      <c r="Y1007" s="17">
        <v>0.19656372829864799</v>
      </c>
      <c r="Z1007" s="17">
        <v>0.30972818036377298</v>
      </c>
      <c r="AA1007" s="17">
        <v>0.40488884173161899</v>
      </c>
      <c r="AB1007" s="17">
        <v>0.23623484874664</v>
      </c>
      <c r="AC1007" s="17">
        <v>0.29205930036891498</v>
      </c>
      <c r="AD1007" s="17">
        <v>0.27714752916552998</v>
      </c>
      <c r="AE1007" s="17">
        <v>0.282252435601409</v>
      </c>
      <c r="AF1007" s="17">
        <v>0.23338241713729599</v>
      </c>
      <c r="AG1007" s="17"/>
      <c r="AH1007" s="17">
        <v>7.6964871256741701E-2</v>
      </c>
      <c r="AI1007" s="17">
        <v>0.19058318640830399</v>
      </c>
      <c r="AJ1007" s="17">
        <v>0.30604353541696799</v>
      </c>
      <c r="AK1007" s="17">
        <v>0.275575830604743</v>
      </c>
      <c r="AL1007" s="17">
        <v>0.29958941524624499</v>
      </c>
      <c r="AM1007" s="17">
        <v>0.29866965376819099</v>
      </c>
      <c r="AN1007" s="17">
        <v>0.227243812573933</v>
      </c>
      <c r="AO1007" s="17"/>
      <c r="AP1007" s="17">
        <v>0.262325712681652</v>
      </c>
      <c r="AQ1007" s="17" t="s">
        <v>104</v>
      </c>
      <c r="AR1007" s="17"/>
      <c r="AS1007" s="17">
        <v>0.27847381238229901</v>
      </c>
      <c r="AT1007" s="17">
        <v>0.24121663931569301</v>
      </c>
      <c r="AU1007" s="17" t="s">
        <v>104</v>
      </c>
      <c r="AV1007" s="17"/>
      <c r="AW1007" s="17">
        <v>0.25307013711685999</v>
      </c>
      <c r="AX1007" s="17">
        <v>0.26906439463689202</v>
      </c>
      <c r="AY1007" s="17"/>
      <c r="AZ1007" s="17">
        <v>0.25426421558787099</v>
      </c>
      <c r="BA1007" s="17">
        <v>0.26533057374308</v>
      </c>
      <c r="BB1007" s="17"/>
      <c r="BC1007" s="17">
        <v>0.32653565245518901</v>
      </c>
      <c r="BD1007" s="17">
        <v>0.23342297910162699</v>
      </c>
      <c r="BE1007" s="17"/>
      <c r="BF1007" s="17">
        <v>0.27383975765021501</v>
      </c>
      <c r="BG1007" s="17">
        <v>0.25191182046438798</v>
      </c>
      <c r="BH1007" s="17"/>
      <c r="BI1007" s="17">
        <v>0.41884000008843802</v>
      </c>
      <c r="BJ1007" s="17">
        <v>0.26401382601423201</v>
      </c>
      <c r="BK1007" s="17">
        <v>0.25417528892354802</v>
      </c>
      <c r="BL1007" s="17">
        <v>0.238038028481067</v>
      </c>
    </row>
    <row r="1008" spans="2:64" x14ac:dyDescent="0.25">
      <c r="B1008" t="s">
        <v>481</v>
      </c>
      <c r="C1008" s="17">
        <v>0.17593564982030899</v>
      </c>
      <c r="D1008" s="17">
        <v>0.16174314337503201</v>
      </c>
      <c r="E1008" s="17">
        <v>0.11310739215749301</v>
      </c>
      <c r="F1008" s="17">
        <v>0.205702674337393</v>
      </c>
      <c r="G1008" s="17">
        <v>0</v>
      </c>
      <c r="H1008" s="17">
        <v>0.18853563889027899</v>
      </c>
      <c r="I1008" s="17">
        <v>0.137446240102961</v>
      </c>
      <c r="J1008" s="17">
        <v>0.27855064356404902</v>
      </c>
      <c r="K1008" s="17">
        <v>0.25167995622836897</v>
      </c>
      <c r="L1008" s="17">
        <v>0.18935068504466901</v>
      </c>
      <c r="M1008" s="17">
        <v>0.200620754752138</v>
      </c>
      <c r="N1008" s="17">
        <v>0.17964076755876701</v>
      </c>
      <c r="O1008" s="17">
        <v>0.19536008025583901</v>
      </c>
      <c r="P1008" s="17">
        <v>0</v>
      </c>
      <c r="Q1008" s="17"/>
      <c r="R1008" s="17">
        <v>0.19063863090375699</v>
      </c>
      <c r="S1008" s="17">
        <v>0.13498121056255399</v>
      </c>
      <c r="T1008" s="17">
        <v>0.16063346589202701</v>
      </c>
      <c r="U1008" s="17">
        <v>0.184557507907158</v>
      </c>
      <c r="V1008" s="17"/>
      <c r="W1008" s="17">
        <v>0.19283316350800001</v>
      </c>
      <c r="X1008" s="17">
        <v>8.7216995946107698E-2</v>
      </c>
      <c r="Y1008" s="17">
        <v>0.26772546795441099</v>
      </c>
      <c r="Z1008" s="17">
        <v>0.15880804479687599</v>
      </c>
      <c r="AA1008" s="17">
        <v>0.27678440165419499</v>
      </c>
      <c r="AB1008" s="17">
        <v>0.13543443313383299</v>
      </c>
      <c r="AC1008" s="17">
        <v>0.15558376449279801</v>
      </c>
      <c r="AD1008" s="17">
        <v>0.20546643503257001</v>
      </c>
      <c r="AE1008" s="17">
        <v>0.117889191624301</v>
      </c>
      <c r="AF1008" s="17">
        <v>0.16878334852621299</v>
      </c>
      <c r="AG1008" s="17"/>
      <c r="AH1008" s="17">
        <v>0.14618892884972001</v>
      </c>
      <c r="AI1008" s="17">
        <v>0.35993365325180698</v>
      </c>
      <c r="AJ1008" s="17">
        <v>0.15962393676803999</v>
      </c>
      <c r="AK1008" s="17">
        <v>0.29022005296623798</v>
      </c>
      <c r="AL1008" s="17">
        <v>0.121230034598764</v>
      </c>
      <c r="AM1008" s="17">
        <v>8.5706588576636905E-2</v>
      </c>
      <c r="AN1008" s="17">
        <v>0.261175086158354</v>
      </c>
      <c r="AO1008" s="17"/>
      <c r="AP1008" s="17">
        <v>0.17593564982030899</v>
      </c>
      <c r="AQ1008" s="17" t="s">
        <v>104</v>
      </c>
      <c r="AR1008" s="17"/>
      <c r="AS1008" s="17">
        <v>0.19542541467951399</v>
      </c>
      <c r="AT1008" s="17">
        <v>0.15045829434659899</v>
      </c>
      <c r="AU1008" s="17" t="s">
        <v>104</v>
      </c>
      <c r="AV1008" s="17"/>
      <c r="AW1008" s="17">
        <v>0.18083307857074199</v>
      </c>
      <c r="AX1008" s="17">
        <v>0.17236999206984299</v>
      </c>
      <c r="AY1008" s="17"/>
      <c r="AZ1008" s="17">
        <v>0.1631564695236</v>
      </c>
      <c r="BA1008" s="17">
        <v>0.180698991024036</v>
      </c>
      <c r="BB1008" s="17"/>
      <c r="BC1008" s="17">
        <v>0.15678144120679599</v>
      </c>
      <c r="BD1008" s="17">
        <v>0.184557507907158</v>
      </c>
      <c r="BE1008" s="17"/>
      <c r="BF1008" s="17">
        <v>0.153867180872828</v>
      </c>
      <c r="BG1008" s="17">
        <v>0.195895503863487</v>
      </c>
      <c r="BH1008" s="17"/>
      <c r="BI1008" s="17">
        <v>0</v>
      </c>
      <c r="BJ1008" s="17">
        <v>0.27106137060539898</v>
      </c>
      <c r="BK1008" s="17">
        <v>0.17937195537692599</v>
      </c>
      <c r="BL1008" s="17">
        <v>0.118526684846977</v>
      </c>
    </row>
    <row r="1009" spans="2:64" x14ac:dyDescent="0.25">
      <c r="B1009" t="s">
        <v>482</v>
      </c>
      <c r="C1009" s="17">
        <v>0.28848136107543898</v>
      </c>
      <c r="D1009" s="17">
        <v>0.33773608319671999</v>
      </c>
      <c r="E1009" s="17">
        <v>0.33932217647247798</v>
      </c>
      <c r="F1009" s="17">
        <v>0.16726238063826801</v>
      </c>
      <c r="G1009" s="17">
        <v>0.16721126592952401</v>
      </c>
      <c r="H1009" s="17">
        <v>0.37679892483381699</v>
      </c>
      <c r="I1009" s="17">
        <v>0.39360780583046701</v>
      </c>
      <c r="J1009" s="17">
        <v>0.10511227006929</v>
      </c>
      <c r="K1009" s="17">
        <v>0.35753089891744599</v>
      </c>
      <c r="L1009" s="17">
        <v>0.14005543952169999</v>
      </c>
      <c r="M1009" s="17">
        <v>0.21181691490298199</v>
      </c>
      <c r="N1009" s="17">
        <v>0.30098664313462498</v>
      </c>
      <c r="O1009" s="17">
        <v>0.222662597398673</v>
      </c>
      <c r="P1009" s="17">
        <v>0</v>
      </c>
      <c r="Q1009" s="17"/>
      <c r="R1009" s="17">
        <v>0.15376443838623599</v>
      </c>
      <c r="S1009" s="17">
        <v>0.18558395205789899</v>
      </c>
      <c r="T1009" s="17">
        <v>0.23421704393120699</v>
      </c>
      <c r="U1009" s="17">
        <v>0.32896744581710002</v>
      </c>
      <c r="V1009" s="17"/>
      <c r="W1009" s="17">
        <v>0.20079705537883</v>
      </c>
      <c r="X1009" s="17">
        <v>0.21065688930109899</v>
      </c>
      <c r="Y1009" s="17">
        <v>0.24376532809725099</v>
      </c>
      <c r="Z1009" s="17">
        <v>0.237188437829735</v>
      </c>
      <c r="AA1009" s="17">
        <v>0.15849031503729999</v>
      </c>
      <c r="AB1009" s="17">
        <v>0.27547380776306701</v>
      </c>
      <c r="AC1009" s="17">
        <v>0.29914498393585898</v>
      </c>
      <c r="AD1009" s="17">
        <v>0.196033445112577</v>
      </c>
      <c r="AE1009" s="17">
        <v>0.47253780030882903</v>
      </c>
      <c r="AF1009" s="17">
        <v>0.32094076444734498</v>
      </c>
      <c r="AG1009" s="17"/>
      <c r="AH1009" s="17">
        <v>0.27779381673706699</v>
      </c>
      <c r="AI1009" s="17">
        <v>0.25019397131979698</v>
      </c>
      <c r="AJ1009" s="17">
        <v>0.32705002837519498</v>
      </c>
      <c r="AK1009" s="17">
        <v>0.13106426228936599</v>
      </c>
      <c r="AL1009" s="17">
        <v>0.32701920948111002</v>
      </c>
      <c r="AM1009" s="17">
        <v>0.35818784825251598</v>
      </c>
      <c r="AN1009" s="17">
        <v>0.26996413248678502</v>
      </c>
      <c r="AO1009" s="17"/>
      <c r="AP1009" s="17">
        <v>0.28848136107543898</v>
      </c>
      <c r="AQ1009" s="17" t="s">
        <v>104</v>
      </c>
      <c r="AR1009" s="17"/>
      <c r="AS1009" s="17">
        <v>0.29581499370171399</v>
      </c>
      <c r="AT1009" s="17">
        <v>0.27889471050869602</v>
      </c>
      <c r="AU1009" s="17" t="s">
        <v>104</v>
      </c>
      <c r="AV1009" s="17"/>
      <c r="AW1009" s="17">
        <v>0.3034859248374</v>
      </c>
      <c r="AX1009" s="17">
        <v>0.277557028778526</v>
      </c>
      <c r="AY1009" s="17"/>
      <c r="AZ1009" s="17">
        <v>0.26887593596363302</v>
      </c>
      <c r="BA1009" s="17">
        <v>0.29578913255086797</v>
      </c>
      <c r="BB1009" s="17"/>
      <c r="BC1009" s="17">
        <v>0.19853799790770599</v>
      </c>
      <c r="BD1009" s="17">
        <v>0.32896744581710002</v>
      </c>
      <c r="BE1009" s="17"/>
      <c r="BF1009" s="17">
        <v>0.27204011629389602</v>
      </c>
      <c r="BG1009" s="17">
        <v>0.303351665259601</v>
      </c>
      <c r="BH1009" s="17"/>
      <c r="BI1009" s="17">
        <v>8.13351501719808E-2</v>
      </c>
      <c r="BJ1009" s="17">
        <v>0.22133683404614499</v>
      </c>
      <c r="BK1009" s="17">
        <v>0.32388112805834102</v>
      </c>
      <c r="BL1009" s="17">
        <v>0.33624137661584302</v>
      </c>
    </row>
    <row r="1010" spans="2:64" x14ac:dyDescent="0.25">
      <c r="B1010" t="s">
        <v>483</v>
      </c>
      <c r="C1010" s="17">
        <v>0.153890152632986</v>
      </c>
      <c r="D1010" s="17">
        <v>0.13449135746792101</v>
      </c>
      <c r="E1010" s="17">
        <v>0</v>
      </c>
      <c r="F1010" s="17">
        <v>0.19889355497411099</v>
      </c>
      <c r="G1010" s="17">
        <v>0</v>
      </c>
      <c r="H1010" s="17">
        <v>0.25658012348252102</v>
      </c>
      <c r="I1010" s="17">
        <v>0.17322876790573</v>
      </c>
      <c r="J1010" s="17">
        <v>9.6021965882383695E-2</v>
      </c>
      <c r="K1010" s="17">
        <v>0.28493820216510801</v>
      </c>
      <c r="L1010" s="17">
        <v>0.218039518842264</v>
      </c>
      <c r="M1010" s="17">
        <v>4.7888414364067801E-2</v>
      </c>
      <c r="N1010" s="17">
        <v>0.15625707676130601</v>
      </c>
      <c r="O1010" s="17">
        <v>0.216767795373186</v>
      </c>
      <c r="P1010" s="17">
        <v>0</v>
      </c>
      <c r="Q1010" s="17"/>
      <c r="R1010" s="17">
        <v>0.108174432784106</v>
      </c>
      <c r="S1010" s="17">
        <v>0.16436449072031101</v>
      </c>
      <c r="T1010" s="17">
        <v>0.14070166287507699</v>
      </c>
      <c r="U1010" s="17">
        <v>0.158678214443146</v>
      </c>
      <c r="V1010" s="17"/>
      <c r="W1010" s="17">
        <v>5.7255845332562498E-2</v>
      </c>
      <c r="X1010" s="17">
        <v>7.5169327613678505E-2</v>
      </c>
      <c r="Y1010" s="17">
        <v>0.204210745499007</v>
      </c>
      <c r="Z1010" s="17">
        <v>0.114374508623954</v>
      </c>
      <c r="AA1010" s="17">
        <v>8.5856403246097293E-2</v>
      </c>
      <c r="AB1010" s="17">
        <v>0.17636921590091401</v>
      </c>
      <c r="AC1010" s="17">
        <v>0.14288223225326099</v>
      </c>
      <c r="AD1010" s="17">
        <v>0.259749169758275</v>
      </c>
      <c r="AE1010" s="17">
        <v>8.1930283077464902E-2</v>
      </c>
      <c r="AF1010" s="17">
        <v>0.19104176756111901</v>
      </c>
      <c r="AG1010" s="17"/>
      <c r="AH1010" s="17">
        <v>0.146232213335932</v>
      </c>
      <c r="AI1010" s="17">
        <v>0.102070346160471</v>
      </c>
      <c r="AJ1010" s="17">
        <v>0.17326857564864301</v>
      </c>
      <c r="AK1010" s="17">
        <v>0.14196710440756299</v>
      </c>
      <c r="AL1010" s="17">
        <v>0.16044277616993999</v>
      </c>
      <c r="AM1010" s="17">
        <v>0.15487227755980801</v>
      </c>
      <c r="AN1010" s="17">
        <v>0.16155692165097399</v>
      </c>
      <c r="AO1010" s="17"/>
      <c r="AP1010" s="17">
        <v>0.153890152632986</v>
      </c>
      <c r="AQ1010" s="17" t="s">
        <v>104</v>
      </c>
      <c r="AR1010" s="17"/>
      <c r="AS1010" s="17">
        <v>0.121182195143789</v>
      </c>
      <c r="AT1010" s="17">
        <v>0.19664655661174599</v>
      </c>
      <c r="AU1010" s="17" t="s">
        <v>104</v>
      </c>
      <c r="AV1010" s="17"/>
      <c r="AW1010" s="17">
        <v>0.14228147582686501</v>
      </c>
      <c r="AX1010" s="17">
        <v>0.16234205066677199</v>
      </c>
      <c r="AY1010" s="17"/>
      <c r="AZ1010" s="17">
        <v>0.12435646812219101</v>
      </c>
      <c r="BA1010" s="17">
        <v>0.16489860646663301</v>
      </c>
      <c r="BB1010" s="17"/>
      <c r="BC1010" s="17">
        <v>0.143253056331658</v>
      </c>
      <c r="BD1010" s="17">
        <v>0.158678214443146</v>
      </c>
      <c r="BE1010" s="17"/>
      <c r="BF1010" s="17">
        <v>0.192077483731665</v>
      </c>
      <c r="BG1010" s="17">
        <v>0.11935157377452001</v>
      </c>
      <c r="BH1010" s="17"/>
      <c r="BI1010" s="17">
        <v>0.15465301385775301</v>
      </c>
      <c r="BJ1010" s="17">
        <v>9.1460420933230799E-2</v>
      </c>
      <c r="BK1010" s="17">
        <v>0.16678470439001999</v>
      </c>
      <c r="BL1010" s="17">
        <v>0.17947265014338601</v>
      </c>
    </row>
    <row r="1011" spans="2:64" x14ac:dyDescent="0.25">
      <c r="B1011" t="s">
        <v>101</v>
      </c>
      <c r="C1011" s="17">
        <v>2.78035333240233E-2</v>
      </c>
      <c r="D1011" s="17">
        <v>8.0447432264640906E-3</v>
      </c>
      <c r="E1011" s="17">
        <v>0.11310739215749301</v>
      </c>
      <c r="F1011" s="17">
        <v>0</v>
      </c>
      <c r="G1011" s="17">
        <v>0</v>
      </c>
      <c r="H1011" s="17">
        <v>4.3350619918738197E-2</v>
      </c>
      <c r="I1011" s="17">
        <v>0</v>
      </c>
      <c r="J1011" s="17">
        <v>4.8010982941191903E-2</v>
      </c>
      <c r="K1011" s="17">
        <v>0</v>
      </c>
      <c r="L1011" s="17">
        <v>0.117257418874551</v>
      </c>
      <c r="M1011" s="17">
        <v>4.7888414364067801E-2</v>
      </c>
      <c r="N1011" s="17">
        <v>0</v>
      </c>
      <c r="O1011" s="17">
        <v>3.12156308742918E-2</v>
      </c>
      <c r="P1011" s="17">
        <v>1</v>
      </c>
      <c r="Q1011" s="17"/>
      <c r="R1011" s="17">
        <v>0.11298761545880399</v>
      </c>
      <c r="S1011" s="17">
        <v>2.73027443891816E-2</v>
      </c>
      <c r="T1011" s="17">
        <v>2.1693225892687899E-2</v>
      </c>
      <c r="U1011" s="17">
        <v>2.10738773296524E-2</v>
      </c>
      <c r="V1011" s="17"/>
      <c r="W1011" s="17">
        <v>7.5670547326861903E-2</v>
      </c>
      <c r="X1011" s="17">
        <v>0</v>
      </c>
      <c r="Y1011" s="17">
        <v>0</v>
      </c>
      <c r="Z1011" s="17">
        <v>5.3493765874687203E-2</v>
      </c>
      <c r="AA1011" s="17">
        <v>0</v>
      </c>
      <c r="AB1011" s="17">
        <v>5.0821663201089502E-2</v>
      </c>
      <c r="AC1011" s="17">
        <v>0</v>
      </c>
      <c r="AD1011" s="17">
        <v>0</v>
      </c>
      <c r="AE1011" s="17">
        <v>0</v>
      </c>
      <c r="AF1011" s="17">
        <v>3.2682630353425203E-2</v>
      </c>
      <c r="AG1011" s="17"/>
      <c r="AH1011" s="17">
        <v>0.113665317171482</v>
      </c>
      <c r="AI1011" s="17">
        <v>0</v>
      </c>
      <c r="AJ1011" s="17">
        <v>0</v>
      </c>
      <c r="AK1011" s="17">
        <v>4.6159749166821702E-2</v>
      </c>
      <c r="AL1011" s="17">
        <v>2.2861062925065401E-2</v>
      </c>
      <c r="AM1011" s="17">
        <v>0</v>
      </c>
      <c r="AN1011" s="17">
        <v>1.9447115058234599E-2</v>
      </c>
      <c r="AO1011" s="17"/>
      <c r="AP1011" s="17">
        <v>2.78035333240233E-2</v>
      </c>
      <c r="AQ1011" s="17" t="s">
        <v>104</v>
      </c>
      <c r="AR1011" s="17"/>
      <c r="AS1011" s="17">
        <v>3.6816715852850401E-2</v>
      </c>
      <c r="AT1011" s="17">
        <v>1.6021346268652498E-2</v>
      </c>
      <c r="AU1011" s="17" t="s">
        <v>104</v>
      </c>
      <c r="AV1011" s="17"/>
      <c r="AW1011" s="17">
        <v>0</v>
      </c>
      <c r="AX1011" s="17">
        <v>4.8046376893385701E-2</v>
      </c>
      <c r="AY1011" s="17"/>
      <c r="AZ1011" s="17">
        <v>3.4702324397381003E-2</v>
      </c>
      <c r="BA1011" s="17">
        <v>2.52320619923216E-2</v>
      </c>
      <c r="BB1011" s="17"/>
      <c r="BC1011" s="17">
        <v>4.2754050198102397E-2</v>
      </c>
      <c r="BD1011" s="17">
        <v>2.10738773296524E-2</v>
      </c>
      <c r="BE1011" s="17"/>
      <c r="BF1011" s="17">
        <v>3.1808026651087701E-2</v>
      </c>
      <c r="BG1011" s="17">
        <v>2.4181664379906299E-2</v>
      </c>
      <c r="BH1011" s="17"/>
      <c r="BI1011" s="17">
        <v>0.300792341151084</v>
      </c>
      <c r="BJ1011" s="17">
        <v>4.1668426940469398E-2</v>
      </c>
      <c r="BK1011" s="17">
        <v>0</v>
      </c>
      <c r="BL1011" s="17">
        <v>1.05254895104231E-2</v>
      </c>
    </row>
    <row r="1012" spans="2:64" x14ac:dyDescent="0.25">
      <c r="C1012" s="17"/>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c r="AD1012" s="17"/>
      <c r="AE1012" s="17"/>
      <c r="AF1012" s="17"/>
      <c r="AG1012" s="17"/>
      <c r="AH1012" s="17"/>
      <c r="AI1012" s="17"/>
      <c r="AJ1012" s="17"/>
      <c r="AK1012" s="17"/>
      <c r="AL1012" s="17"/>
      <c r="AM1012" s="17"/>
      <c r="AN1012" s="17"/>
      <c r="AO1012" s="17"/>
      <c r="AP1012" s="17"/>
      <c r="AQ1012" s="17"/>
      <c r="AR1012" s="17"/>
      <c r="AS1012" s="17"/>
      <c r="AT1012" s="17"/>
      <c r="AU1012" s="17"/>
      <c r="AV1012" s="17"/>
      <c r="AW1012" s="17"/>
      <c r="AX1012" s="17"/>
      <c r="AY1012" s="17"/>
      <c r="AZ1012" s="17"/>
      <c r="BA1012" s="17"/>
      <c r="BB1012" s="17"/>
      <c r="BC1012" s="17"/>
      <c r="BD1012" s="17"/>
      <c r="BE1012" s="17"/>
      <c r="BF1012" s="17"/>
      <c r="BG1012" s="17"/>
      <c r="BH1012" s="17"/>
      <c r="BI1012" s="17"/>
      <c r="BJ1012" s="17"/>
      <c r="BK1012" s="17"/>
      <c r="BL1012" s="17"/>
    </row>
    <row r="1013" spans="2:64" x14ac:dyDescent="0.25">
      <c r="B1013" s="6" t="s">
        <v>486</v>
      </c>
      <c r="C1013" s="17"/>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c r="AD1013" s="17"/>
      <c r="AE1013" s="17"/>
      <c r="AF1013" s="17"/>
      <c r="AG1013" s="17"/>
      <c r="AH1013" s="17"/>
      <c r="AI1013" s="17"/>
      <c r="AJ1013" s="17"/>
      <c r="AK1013" s="17"/>
      <c r="AL1013" s="17"/>
      <c r="AM1013" s="17"/>
      <c r="AN1013" s="17"/>
      <c r="AO1013" s="17"/>
      <c r="AP1013" s="17"/>
      <c r="AQ1013" s="17"/>
      <c r="AR1013" s="17"/>
      <c r="AS1013" s="17"/>
      <c r="AT1013" s="17"/>
      <c r="AU1013" s="17"/>
      <c r="AV1013" s="17"/>
      <c r="AW1013" s="17"/>
      <c r="AX1013" s="17"/>
      <c r="AY1013" s="17"/>
      <c r="AZ1013" s="17"/>
      <c r="BA1013" s="17"/>
      <c r="BB1013" s="17"/>
      <c r="BC1013" s="17"/>
      <c r="BD1013" s="17"/>
      <c r="BE1013" s="17"/>
      <c r="BF1013" s="17"/>
      <c r="BG1013" s="17"/>
      <c r="BH1013" s="17"/>
      <c r="BI1013" s="17"/>
      <c r="BJ1013" s="17"/>
      <c r="BK1013" s="17"/>
      <c r="BL1013" s="17"/>
    </row>
    <row r="1014" spans="2:64" x14ac:dyDescent="0.25">
      <c r="B1014" s="24" t="s">
        <v>661</v>
      </c>
      <c r="C1014" s="17"/>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c r="AD1014" s="17"/>
      <c r="AE1014" s="17"/>
      <c r="AF1014" s="17"/>
      <c r="AG1014" s="17"/>
      <c r="AH1014" s="17"/>
      <c r="AI1014" s="17"/>
      <c r="AJ1014" s="17"/>
      <c r="AK1014" s="17"/>
      <c r="AL1014" s="17"/>
      <c r="AM1014" s="17"/>
      <c r="AN1014" s="17"/>
      <c r="AO1014" s="17"/>
      <c r="AP1014" s="17"/>
      <c r="AQ1014" s="17"/>
      <c r="AR1014" s="17"/>
      <c r="AS1014" s="17"/>
      <c r="AT1014" s="17"/>
      <c r="AU1014" s="17"/>
      <c r="AV1014" s="17"/>
      <c r="AW1014" s="17"/>
      <c r="AX1014" s="17"/>
      <c r="AY1014" s="17"/>
      <c r="AZ1014" s="17"/>
      <c r="BA1014" s="17"/>
      <c r="BB1014" s="17"/>
      <c r="BC1014" s="17"/>
      <c r="BD1014" s="17"/>
      <c r="BE1014" s="17"/>
      <c r="BF1014" s="17"/>
      <c r="BG1014" s="17"/>
      <c r="BH1014" s="17"/>
      <c r="BI1014" s="17"/>
      <c r="BJ1014" s="17"/>
      <c r="BK1014" s="17"/>
      <c r="BL1014" s="17"/>
    </row>
    <row r="1015" spans="2:64" x14ac:dyDescent="0.25">
      <c r="B1015" t="s">
        <v>479</v>
      </c>
      <c r="C1015" s="17">
        <v>0.13965916819944399</v>
      </c>
      <c r="D1015" s="17">
        <v>0.11981197364557</v>
      </c>
      <c r="E1015" s="17">
        <v>0.11310739215749301</v>
      </c>
      <c r="F1015" s="17">
        <v>0</v>
      </c>
      <c r="G1015" s="17">
        <v>0.43521339821685201</v>
      </c>
      <c r="H1015" s="17">
        <v>0.13473469287464501</v>
      </c>
      <c r="I1015" s="17">
        <v>7.1565055605539399E-2</v>
      </c>
      <c r="J1015" s="17">
        <v>0.23962996480976401</v>
      </c>
      <c r="K1015" s="17">
        <v>0</v>
      </c>
      <c r="L1015" s="17">
        <v>0.227372982756571</v>
      </c>
      <c r="M1015" s="17">
        <v>0.21181691490298199</v>
      </c>
      <c r="N1015" s="17">
        <v>0.141015186962859</v>
      </c>
      <c r="O1015" s="17">
        <v>0.148441731599115</v>
      </c>
      <c r="P1015" s="17">
        <v>0</v>
      </c>
      <c r="Q1015" s="17"/>
      <c r="R1015" s="17">
        <v>0.32654434061625798</v>
      </c>
      <c r="S1015" s="17">
        <v>0.19096575915931599</v>
      </c>
      <c r="T1015" s="17">
        <v>0.131668410298833</v>
      </c>
      <c r="U1015" s="17">
        <v>0.114673183429813</v>
      </c>
      <c r="V1015" s="17"/>
      <c r="W1015" s="17">
        <v>0.363470148766878</v>
      </c>
      <c r="X1015" s="17">
        <v>0.22573336204820801</v>
      </c>
      <c r="Y1015" s="17">
        <v>9.4716547148330596E-2</v>
      </c>
      <c r="Z1015" s="17">
        <v>0.16695885033025401</v>
      </c>
      <c r="AA1015" s="17">
        <v>0.24134510606951701</v>
      </c>
      <c r="AB1015" s="17">
        <v>0.124103485469879</v>
      </c>
      <c r="AC1015" s="17">
        <v>0.108908916881199</v>
      </c>
      <c r="AD1015" s="17">
        <v>0.19504062175654499</v>
      </c>
      <c r="AE1015" s="17">
        <v>0.12581327538242201</v>
      </c>
      <c r="AF1015" s="17">
        <v>9.2003134546753296E-2</v>
      </c>
      <c r="AG1015" s="17"/>
      <c r="AH1015" s="17">
        <v>0.22998082682458601</v>
      </c>
      <c r="AI1015" s="17">
        <v>8.7050599378124996E-2</v>
      </c>
      <c r="AJ1015" s="17">
        <v>2.7583694097017799E-2</v>
      </c>
      <c r="AK1015" s="17">
        <v>0.104796183906958</v>
      </c>
      <c r="AL1015" s="17">
        <v>0.131488447754568</v>
      </c>
      <c r="AM1015" s="17">
        <v>0.20202310880388799</v>
      </c>
      <c r="AN1015" s="17">
        <v>0.13830842176324701</v>
      </c>
      <c r="AO1015" s="17"/>
      <c r="AP1015" s="17">
        <v>0.13965916819944399</v>
      </c>
      <c r="AQ1015" s="17" t="s">
        <v>104</v>
      </c>
      <c r="AR1015" s="17"/>
      <c r="AS1015" s="17">
        <v>0.12007880903650001</v>
      </c>
      <c r="AT1015" s="17">
        <v>0.16525495010348201</v>
      </c>
      <c r="AU1015" s="17" t="s">
        <v>104</v>
      </c>
      <c r="AV1015" s="17"/>
      <c r="AW1015" s="17">
        <v>0.181650552153371</v>
      </c>
      <c r="AX1015" s="17">
        <v>0.109086614461969</v>
      </c>
      <c r="AY1015" s="17"/>
      <c r="AZ1015" s="17">
        <v>0.181347973137196</v>
      </c>
      <c r="BA1015" s="17">
        <v>0.124119986680477</v>
      </c>
      <c r="BB1015" s="17"/>
      <c r="BC1015" s="17">
        <v>0.19516770938287201</v>
      </c>
      <c r="BD1015" s="17">
        <v>0.114673183429813</v>
      </c>
      <c r="BE1015" s="17"/>
      <c r="BF1015" s="17">
        <v>0.116526637880458</v>
      </c>
      <c r="BG1015" s="17">
        <v>0.160581413866562</v>
      </c>
      <c r="BH1015" s="17"/>
      <c r="BI1015" s="17">
        <v>0.11253506038066199</v>
      </c>
      <c r="BJ1015" s="17">
        <v>0.103132811320214</v>
      </c>
      <c r="BK1015" s="17">
        <v>0.162803835027514</v>
      </c>
      <c r="BL1015" s="17">
        <v>0.13862764729386101</v>
      </c>
    </row>
    <row r="1016" spans="2:64" x14ac:dyDescent="0.25">
      <c r="B1016" t="s">
        <v>480</v>
      </c>
      <c r="C1016" s="17">
        <v>0.20653152099344299</v>
      </c>
      <c r="D1016" s="17">
        <v>0.22123493378961401</v>
      </c>
      <c r="E1016" s="17">
        <v>0.11310739215749301</v>
      </c>
      <c r="F1016" s="17">
        <v>0.220133164924916</v>
      </c>
      <c r="G1016" s="17">
        <v>0.19878766792681199</v>
      </c>
      <c r="H1016" s="17">
        <v>7.3811977570707205E-2</v>
      </c>
      <c r="I1016" s="17">
        <v>0.26561852946619102</v>
      </c>
      <c r="J1016" s="17">
        <v>0.337786442802612</v>
      </c>
      <c r="K1016" s="17">
        <v>0.10585094268907699</v>
      </c>
      <c r="L1016" s="17">
        <v>9.8590491045937603E-2</v>
      </c>
      <c r="M1016" s="17">
        <v>0.30759374363111802</v>
      </c>
      <c r="N1016" s="17">
        <v>0.216633292468843</v>
      </c>
      <c r="O1016" s="17">
        <v>0.185552164498894</v>
      </c>
      <c r="P1016" s="17">
        <v>0</v>
      </c>
      <c r="Q1016" s="17"/>
      <c r="R1016" s="17">
        <v>9.6986739723566598E-2</v>
      </c>
      <c r="S1016" s="17">
        <v>0.257632004929989</v>
      </c>
      <c r="T1016" s="17">
        <v>0.17166147142559701</v>
      </c>
      <c r="U1016" s="17">
        <v>0.21400923823221099</v>
      </c>
      <c r="V1016" s="17"/>
      <c r="W1016" s="17">
        <v>0.10997323968686799</v>
      </c>
      <c r="X1016" s="17">
        <v>0.28623453700281498</v>
      </c>
      <c r="Y1016" s="17">
        <v>0.29207261112379901</v>
      </c>
      <c r="Z1016" s="17">
        <v>0.17927735539703099</v>
      </c>
      <c r="AA1016" s="17">
        <v>0.167268598612105</v>
      </c>
      <c r="AB1016" s="17">
        <v>0.23623484874664</v>
      </c>
      <c r="AC1016" s="17">
        <v>0.237386731213376</v>
      </c>
      <c r="AD1016" s="17">
        <v>0.27095717595669</v>
      </c>
      <c r="AE1016" s="17">
        <v>0.20719694102709801</v>
      </c>
      <c r="AF1016" s="17">
        <v>0.17606788119487399</v>
      </c>
      <c r="AG1016" s="17"/>
      <c r="AH1016" s="17">
        <v>3.6171542089426099E-2</v>
      </c>
      <c r="AI1016" s="17">
        <v>0.20075142988979999</v>
      </c>
      <c r="AJ1016" s="17">
        <v>0.30805425139221698</v>
      </c>
      <c r="AK1016" s="17">
        <v>0.24601058554931199</v>
      </c>
      <c r="AL1016" s="17">
        <v>0.22882921136360401</v>
      </c>
      <c r="AM1016" s="17">
        <v>0.154702776785962</v>
      </c>
      <c r="AN1016" s="17">
        <v>0.16617817355776399</v>
      </c>
      <c r="AO1016" s="17"/>
      <c r="AP1016" s="17">
        <v>0.20653152099344299</v>
      </c>
      <c r="AQ1016" s="17" t="s">
        <v>104</v>
      </c>
      <c r="AR1016" s="17"/>
      <c r="AS1016" s="17">
        <v>0.23264464047827799</v>
      </c>
      <c r="AT1016" s="17">
        <v>0.17239600255857901</v>
      </c>
      <c r="AU1016" s="17" t="s">
        <v>104</v>
      </c>
      <c r="AV1016" s="17"/>
      <c r="AW1016" s="17">
        <v>0.214775265235531</v>
      </c>
      <c r="AX1016" s="17">
        <v>0.200529520342172</v>
      </c>
      <c r="AY1016" s="17"/>
      <c r="AZ1016" s="17">
        <v>0.22686507795126801</v>
      </c>
      <c r="BA1016" s="17">
        <v>0.19895234397060299</v>
      </c>
      <c r="BB1016" s="17"/>
      <c r="BC1016" s="17">
        <v>0.18991912091663499</v>
      </c>
      <c r="BD1016" s="17">
        <v>0.21400923823221099</v>
      </c>
      <c r="BE1016" s="17"/>
      <c r="BF1016" s="17">
        <v>0.19288515264506101</v>
      </c>
      <c r="BG1016" s="17">
        <v>0.218873995729747</v>
      </c>
      <c r="BH1016" s="17"/>
      <c r="BI1016" s="17">
        <v>0.40783653753899701</v>
      </c>
      <c r="BJ1016" s="17">
        <v>0.24494536882534701</v>
      </c>
      <c r="BK1016" s="17">
        <v>0.16943283051258201</v>
      </c>
      <c r="BL1016" s="17">
        <v>0.20387897590027201</v>
      </c>
    </row>
    <row r="1017" spans="2:64" x14ac:dyDescent="0.25">
      <c r="B1017" t="s">
        <v>481</v>
      </c>
      <c r="C1017" s="17">
        <v>0.153295632925533</v>
      </c>
      <c r="D1017" s="17">
        <v>0.118963694799819</v>
      </c>
      <c r="E1017" s="17">
        <v>0.32135564705504499</v>
      </c>
      <c r="F1017" s="17">
        <v>0.22924783507611701</v>
      </c>
      <c r="G1017" s="17">
        <v>0</v>
      </c>
      <c r="H1017" s="17">
        <v>0.22704762830123401</v>
      </c>
      <c r="I1017" s="17">
        <v>6.5881184497421197E-2</v>
      </c>
      <c r="J1017" s="17">
        <v>0.212359052249045</v>
      </c>
      <c r="K1017" s="17">
        <v>0.12583997811418399</v>
      </c>
      <c r="L1017" s="17">
        <v>4.9295245522968802E-2</v>
      </c>
      <c r="M1017" s="17">
        <v>0.163928500538915</v>
      </c>
      <c r="N1017" s="17">
        <v>0.19931007894576699</v>
      </c>
      <c r="O1017" s="17">
        <v>0.23247051315561801</v>
      </c>
      <c r="P1017" s="17">
        <v>0</v>
      </c>
      <c r="Q1017" s="17"/>
      <c r="R1017" s="17">
        <v>4.3272377818754197E-2</v>
      </c>
      <c r="S1017" s="17">
        <v>0.16085553255862101</v>
      </c>
      <c r="T1017" s="17">
        <v>0.27585378533661498</v>
      </c>
      <c r="U1017" s="17">
        <v>0.14004268986285201</v>
      </c>
      <c r="V1017" s="17"/>
      <c r="W1017" s="17">
        <v>0</v>
      </c>
      <c r="X1017" s="17">
        <v>8.7216995946107698E-2</v>
      </c>
      <c r="Y1017" s="17">
        <v>8.3228058963523394E-2</v>
      </c>
      <c r="Z1017" s="17">
        <v>0.15270772916939199</v>
      </c>
      <c r="AA1017" s="17">
        <v>0.23243472910259599</v>
      </c>
      <c r="AB1017" s="17">
        <v>0.23930029076936801</v>
      </c>
      <c r="AC1017" s="17">
        <v>0.212940712419774</v>
      </c>
      <c r="AD1017" s="17">
        <v>0.17395713838500201</v>
      </c>
      <c r="AE1017" s="17">
        <v>6.9361299703482496E-2</v>
      </c>
      <c r="AF1017" s="17">
        <v>0.13865728164982899</v>
      </c>
      <c r="AG1017" s="17"/>
      <c r="AH1017" s="17">
        <v>0.15024893924013599</v>
      </c>
      <c r="AI1017" s="17">
        <v>0.27329193802815499</v>
      </c>
      <c r="AJ1017" s="17">
        <v>3.8094047902933102E-2</v>
      </c>
      <c r="AK1017" s="17">
        <v>0.304505126661059</v>
      </c>
      <c r="AL1017" s="17">
        <v>0.15192347095665901</v>
      </c>
      <c r="AM1017" s="17">
        <v>7.77898524089497E-2</v>
      </c>
      <c r="AN1017" s="17">
        <v>0.145631204339388</v>
      </c>
      <c r="AO1017" s="17"/>
      <c r="AP1017" s="17">
        <v>0.153295632925533</v>
      </c>
      <c r="AQ1017" s="17" t="s">
        <v>104</v>
      </c>
      <c r="AR1017" s="17"/>
      <c r="AS1017" s="17">
        <v>0.169696735124687</v>
      </c>
      <c r="AT1017" s="17">
        <v>0.13185583034674001</v>
      </c>
      <c r="AU1017" s="17" t="s">
        <v>104</v>
      </c>
      <c r="AV1017" s="17"/>
      <c r="AW1017" s="17">
        <v>0.15512346359403301</v>
      </c>
      <c r="AX1017" s="17">
        <v>0.15196484917720501</v>
      </c>
      <c r="AY1017" s="17"/>
      <c r="AZ1017" s="17">
        <v>8.6652125763301793E-2</v>
      </c>
      <c r="BA1017" s="17">
        <v>0.17813648783612099</v>
      </c>
      <c r="BB1017" s="17"/>
      <c r="BC1017" s="17">
        <v>0.182738200131877</v>
      </c>
      <c r="BD1017" s="17">
        <v>0.14004268986285201</v>
      </c>
      <c r="BE1017" s="17"/>
      <c r="BF1017" s="17">
        <v>0.133730475980298</v>
      </c>
      <c r="BG1017" s="17">
        <v>0.170991363331125</v>
      </c>
      <c r="BH1017" s="17"/>
      <c r="BI1017" s="17">
        <v>0</v>
      </c>
      <c r="BJ1017" s="17">
        <v>0.223129388402389</v>
      </c>
      <c r="BK1017" s="17">
        <v>0.14512410372599799</v>
      </c>
      <c r="BL1017" s="17">
        <v>0.12746055419973401</v>
      </c>
    </row>
    <row r="1018" spans="2:64" x14ac:dyDescent="0.25">
      <c r="B1018" t="s">
        <v>482</v>
      </c>
      <c r="C1018" s="17">
        <v>0.28369551956843497</v>
      </c>
      <c r="D1018" s="17">
        <v>0.34602613591183901</v>
      </c>
      <c r="E1018" s="17">
        <v>0.33932217647247798</v>
      </c>
      <c r="F1018" s="17">
        <v>0.35172544502485598</v>
      </c>
      <c r="G1018" s="17">
        <v>0.36599893385633597</v>
      </c>
      <c r="H1018" s="17">
        <v>0.22611876583055199</v>
      </c>
      <c r="I1018" s="17">
        <v>0.32204275022492701</v>
      </c>
      <c r="J1018" s="17">
        <v>4.8010982941191903E-2</v>
      </c>
      <c r="K1018" s="17">
        <v>0.48337087703163001</v>
      </c>
      <c r="L1018" s="17">
        <v>0.29727464000491399</v>
      </c>
      <c r="M1018" s="17">
        <v>0.22088401219884901</v>
      </c>
      <c r="N1018" s="17">
        <v>0.240016983266304</v>
      </c>
      <c r="O1018" s="17">
        <v>0.185552164498894</v>
      </c>
      <c r="P1018" s="17">
        <v>0</v>
      </c>
      <c r="Q1018" s="17"/>
      <c r="R1018" s="17">
        <v>0.27057875313638302</v>
      </c>
      <c r="S1018" s="17">
        <v>0.19410514598072301</v>
      </c>
      <c r="T1018" s="17">
        <v>0.20567886461028401</v>
      </c>
      <c r="U1018" s="17">
        <v>0.31481848978338001</v>
      </c>
      <c r="V1018" s="17"/>
      <c r="W1018" s="17">
        <v>0.32726168047432103</v>
      </c>
      <c r="X1018" s="17">
        <v>0.32564577738918998</v>
      </c>
      <c r="Y1018" s="17">
        <v>0.1062745458742</v>
      </c>
      <c r="Z1018" s="17">
        <v>0.33318779060468201</v>
      </c>
      <c r="AA1018" s="17">
        <v>0.23032594501343401</v>
      </c>
      <c r="AB1018" s="17">
        <v>0.25928342662144999</v>
      </c>
      <c r="AC1018" s="17">
        <v>0.33881383619023098</v>
      </c>
      <c r="AD1018" s="17">
        <v>0.16563248090465299</v>
      </c>
      <c r="AE1018" s="17">
        <v>0.37217419005845997</v>
      </c>
      <c r="AF1018" s="17">
        <v>0.30047597136938903</v>
      </c>
      <c r="AG1018" s="17"/>
      <c r="AH1018" s="17">
        <v>0.37148628036283698</v>
      </c>
      <c r="AI1018" s="17">
        <v>0.25546844264985002</v>
      </c>
      <c r="AJ1018" s="17">
        <v>0.40343705921127898</v>
      </c>
      <c r="AK1018" s="17">
        <v>0.194362904980622</v>
      </c>
      <c r="AL1018" s="17">
        <v>0.27512558033151902</v>
      </c>
      <c r="AM1018" s="17">
        <v>0.35370286873681001</v>
      </c>
      <c r="AN1018" s="17">
        <v>0.22409543048755801</v>
      </c>
      <c r="AO1018" s="17"/>
      <c r="AP1018" s="17">
        <v>0.28369551956843497</v>
      </c>
      <c r="AQ1018" s="17" t="s">
        <v>104</v>
      </c>
      <c r="AR1018" s="17"/>
      <c r="AS1018" s="17">
        <v>0.28469903688793202</v>
      </c>
      <c r="AT1018" s="17">
        <v>0.28238370448715699</v>
      </c>
      <c r="AU1018" s="17" t="s">
        <v>104</v>
      </c>
      <c r="AV1018" s="17"/>
      <c r="AW1018" s="17">
        <v>0.25152551152422598</v>
      </c>
      <c r="AX1018" s="17">
        <v>0.30711745061852103</v>
      </c>
      <c r="AY1018" s="17"/>
      <c r="AZ1018" s="17">
        <v>0.30749143751126201</v>
      </c>
      <c r="BA1018" s="17">
        <v>0.27482577410856401</v>
      </c>
      <c r="BB1018" s="17"/>
      <c r="BC1018" s="17">
        <v>0.214553130751055</v>
      </c>
      <c r="BD1018" s="17">
        <v>0.31481848978338001</v>
      </c>
      <c r="BE1018" s="17"/>
      <c r="BF1018" s="17">
        <v>0.26871446687248801</v>
      </c>
      <c r="BG1018" s="17">
        <v>0.29724515121419398</v>
      </c>
      <c r="BH1018" s="17"/>
      <c r="BI1018" s="17">
        <v>0.13606026227451901</v>
      </c>
      <c r="BJ1018" s="17">
        <v>0.25861382662606103</v>
      </c>
      <c r="BK1018" s="17">
        <v>0.321588221370331</v>
      </c>
      <c r="BL1018" s="17">
        <v>0.27191300963987702</v>
      </c>
    </row>
    <row r="1019" spans="2:64" x14ac:dyDescent="0.25">
      <c r="B1019" t="s">
        <v>483</v>
      </c>
      <c r="C1019" s="17">
        <v>0.20053509795438301</v>
      </c>
      <c r="D1019" s="17">
        <v>0.19396326185315799</v>
      </c>
      <c r="E1019" s="17">
        <v>0</v>
      </c>
      <c r="F1019" s="17">
        <v>0.19889355497411099</v>
      </c>
      <c r="G1019" s="17">
        <v>0</v>
      </c>
      <c r="H1019" s="17">
        <v>0.33828693542286198</v>
      </c>
      <c r="I1019" s="17">
        <v>0.274892480205921</v>
      </c>
      <c r="J1019" s="17">
        <v>0.162213557197388</v>
      </c>
      <c r="K1019" s="17">
        <v>0.28493820216510801</v>
      </c>
      <c r="L1019" s="17">
        <v>0.21020922179505799</v>
      </c>
      <c r="M1019" s="17">
        <v>9.5776828728135699E-2</v>
      </c>
      <c r="N1019" s="17">
        <v>0.20302445835622801</v>
      </c>
      <c r="O1019" s="17">
        <v>0.216767795373186</v>
      </c>
      <c r="P1019" s="17">
        <v>0</v>
      </c>
      <c r="Q1019" s="17"/>
      <c r="R1019" s="17">
        <v>0.14963017324623401</v>
      </c>
      <c r="S1019" s="17">
        <v>0.19644155737135099</v>
      </c>
      <c r="T1019" s="17">
        <v>0.19344424243598299</v>
      </c>
      <c r="U1019" s="17">
        <v>0.20727309150932199</v>
      </c>
      <c r="V1019" s="17"/>
      <c r="W1019" s="17">
        <v>0.123624383745071</v>
      </c>
      <c r="X1019" s="17">
        <v>7.5169327613678505E-2</v>
      </c>
      <c r="Y1019" s="17">
        <v>0.42370823689014703</v>
      </c>
      <c r="Z1019" s="17">
        <v>0.114374508623954</v>
      </c>
      <c r="AA1019" s="17">
        <v>0.128625621202347</v>
      </c>
      <c r="AB1019" s="17">
        <v>0.14107794839266299</v>
      </c>
      <c r="AC1019" s="17">
        <v>0.10194980329542</v>
      </c>
      <c r="AD1019" s="17">
        <v>0.19441258299711101</v>
      </c>
      <c r="AE1019" s="17">
        <v>0.22545429382853699</v>
      </c>
      <c r="AF1019" s="17">
        <v>0.26772032933894402</v>
      </c>
      <c r="AG1019" s="17"/>
      <c r="AH1019" s="17">
        <v>9.8447094311532105E-2</v>
      </c>
      <c r="AI1019" s="17">
        <v>0.18343759005407001</v>
      </c>
      <c r="AJ1019" s="17">
        <v>0.22283094739655299</v>
      </c>
      <c r="AK1019" s="17">
        <v>0.12740673111508199</v>
      </c>
      <c r="AL1019" s="17">
        <v>0.18977222666858401</v>
      </c>
      <c r="AM1019" s="17">
        <v>0.21178139326438999</v>
      </c>
      <c r="AN1019" s="17">
        <v>0.32578676985204202</v>
      </c>
      <c r="AO1019" s="17"/>
      <c r="AP1019" s="17">
        <v>0.20053509795438301</v>
      </c>
      <c r="AQ1019" s="17" t="s">
        <v>104</v>
      </c>
      <c r="AR1019" s="17"/>
      <c r="AS1019" s="17">
        <v>0.17053633993929601</v>
      </c>
      <c r="AT1019" s="17">
        <v>0.23974998983437201</v>
      </c>
      <c r="AU1019" s="17" t="s">
        <v>104</v>
      </c>
      <c r="AV1019" s="17"/>
      <c r="AW1019" s="17">
        <v>0.19692520749283901</v>
      </c>
      <c r="AX1019" s="17">
        <v>0.20316334117311199</v>
      </c>
      <c r="AY1019" s="17"/>
      <c r="AZ1019" s="17">
        <v>0.17303745510842999</v>
      </c>
      <c r="BA1019" s="17">
        <v>0.21078463291142899</v>
      </c>
      <c r="BB1019" s="17"/>
      <c r="BC1019" s="17">
        <v>0.185566058463387</v>
      </c>
      <c r="BD1019" s="17">
        <v>0.20727309150932199</v>
      </c>
      <c r="BE1019" s="17"/>
      <c r="BF1019" s="17">
        <v>0.274820651662045</v>
      </c>
      <c r="BG1019" s="17">
        <v>0.13334743699564999</v>
      </c>
      <c r="BH1019" s="17"/>
      <c r="BI1019" s="17">
        <v>9.9927901755215001E-2</v>
      </c>
      <c r="BJ1019" s="17">
        <v>0.15459104529574599</v>
      </c>
      <c r="BK1019" s="17">
        <v>0.20105100936357501</v>
      </c>
      <c r="BL1019" s="17">
        <v>0.25811981296625602</v>
      </c>
    </row>
    <row r="1020" spans="2:64" x14ac:dyDescent="0.25">
      <c r="B1020" t="s">
        <v>101</v>
      </c>
      <c r="C1020" s="17">
        <v>1.6283060358761901E-2</v>
      </c>
      <c r="D1020" s="17">
        <v>0</v>
      </c>
      <c r="E1020" s="17">
        <v>0.11310739215749301</v>
      </c>
      <c r="F1020" s="17">
        <v>0</v>
      </c>
      <c r="G1020" s="17">
        <v>0</v>
      </c>
      <c r="H1020" s="17">
        <v>0</v>
      </c>
      <c r="I1020" s="17">
        <v>0</v>
      </c>
      <c r="J1020" s="17">
        <v>0</v>
      </c>
      <c r="K1020" s="17">
        <v>0</v>
      </c>
      <c r="L1020" s="17">
        <v>0.117257418874551</v>
      </c>
      <c r="M1020" s="17">
        <v>0</v>
      </c>
      <c r="N1020" s="17">
        <v>0</v>
      </c>
      <c r="O1020" s="17">
        <v>3.12156308742918E-2</v>
      </c>
      <c r="P1020" s="17">
        <v>1</v>
      </c>
      <c r="Q1020" s="17"/>
      <c r="R1020" s="17">
        <v>0.11298761545880399</v>
      </c>
      <c r="S1020" s="17">
        <v>0</v>
      </c>
      <c r="T1020" s="17">
        <v>2.1693225892687899E-2</v>
      </c>
      <c r="U1020" s="17">
        <v>9.1833071824222994E-3</v>
      </c>
      <c r="V1020" s="17"/>
      <c r="W1020" s="17">
        <v>7.5670547326861903E-2</v>
      </c>
      <c r="X1020" s="17">
        <v>0</v>
      </c>
      <c r="Y1020" s="17">
        <v>0</v>
      </c>
      <c r="Z1020" s="17">
        <v>5.3493765874687203E-2</v>
      </c>
      <c r="AA1020" s="17">
        <v>0</v>
      </c>
      <c r="AB1020" s="17">
        <v>0</v>
      </c>
      <c r="AC1020" s="17">
        <v>0</v>
      </c>
      <c r="AD1020" s="17">
        <v>0</v>
      </c>
      <c r="AE1020" s="17">
        <v>0</v>
      </c>
      <c r="AF1020" s="17">
        <v>2.5075401900210299E-2</v>
      </c>
      <c r="AG1020" s="17"/>
      <c r="AH1020" s="17">
        <v>0.113665317171482</v>
      </c>
      <c r="AI1020" s="17">
        <v>0</v>
      </c>
      <c r="AJ1020" s="17">
        <v>0</v>
      </c>
      <c r="AK1020" s="17">
        <v>2.29184677869665E-2</v>
      </c>
      <c r="AL1020" s="17">
        <v>2.2861062925065401E-2</v>
      </c>
      <c r="AM1020" s="17">
        <v>0</v>
      </c>
      <c r="AN1020" s="17">
        <v>0</v>
      </c>
      <c r="AO1020" s="17"/>
      <c r="AP1020" s="17">
        <v>1.6283060358761901E-2</v>
      </c>
      <c r="AQ1020" s="17" t="s">
        <v>104</v>
      </c>
      <c r="AR1020" s="17"/>
      <c r="AS1020" s="17">
        <v>2.2344438533306699E-2</v>
      </c>
      <c r="AT1020" s="17">
        <v>8.3595226696697895E-3</v>
      </c>
      <c r="AU1020" s="17" t="s">
        <v>104</v>
      </c>
      <c r="AV1020" s="17"/>
      <c r="AW1020" s="17">
        <v>0</v>
      </c>
      <c r="AX1020" s="17">
        <v>2.81382242270212E-2</v>
      </c>
      <c r="AY1020" s="17"/>
      <c r="AZ1020" s="17">
        <v>2.4605930528541799E-2</v>
      </c>
      <c r="BA1020" s="17">
        <v>1.3180774492805501E-2</v>
      </c>
      <c r="BB1020" s="17"/>
      <c r="BC1020" s="17">
        <v>3.2055780354174501E-2</v>
      </c>
      <c r="BD1020" s="17">
        <v>9.1833071824222994E-3</v>
      </c>
      <c r="BE1020" s="17"/>
      <c r="BF1020" s="17">
        <v>1.33226149596495E-2</v>
      </c>
      <c r="BG1020" s="17">
        <v>1.8960638862721899E-2</v>
      </c>
      <c r="BH1020" s="17"/>
      <c r="BI1020" s="17">
        <v>0.243640238050607</v>
      </c>
      <c r="BJ1020" s="17">
        <v>1.5587559530243499E-2</v>
      </c>
      <c r="BK1020" s="17">
        <v>0</v>
      </c>
      <c r="BL1020" s="17">
        <v>0</v>
      </c>
    </row>
    <row r="1021" spans="2:64" x14ac:dyDescent="0.25">
      <c r="C1021" s="17"/>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c r="AO1021" s="17"/>
      <c r="AP1021" s="17"/>
      <c r="AQ1021" s="17"/>
      <c r="AR1021" s="17"/>
      <c r="AS1021" s="17"/>
      <c r="AT1021" s="17"/>
      <c r="AU1021" s="17"/>
      <c r="AV1021" s="17"/>
      <c r="AW1021" s="17"/>
      <c r="AX1021" s="17"/>
      <c r="AY1021" s="17"/>
      <c r="AZ1021" s="17"/>
      <c r="BA1021" s="17"/>
      <c r="BB1021" s="17"/>
      <c r="BC1021" s="17"/>
      <c r="BD1021" s="17"/>
      <c r="BE1021" s="17"/>
      <c r="BF1021" s="17"/>
      <c r="BG1021" s="17"/>
      <c r="BH1021" s="17"/>
      <c r="BI1021" s="17"/>
      <c r="BJ1021" s="17"/>
      <c r="BK1021" s="17"/>
      <c r="BL1021" s="17"/>
    </row>
    <row r="1022" spans="2:64" x14ac:dyDescent="0.25">
      <c r="B1022" s="6" t="s">
        <v>487</v>
      </c>
      <c r="C1022" s="17"/>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c r="AD1022" s="17"/>
      <c r="AE1022" s="17"/>
      <c r="AF1022" s="17"/>
      <c r="AG1022" s="17"/>
      <c r="AH1022" s="17"/>
      <c r="AI1022" s="17"/>
      <c r="AJ1022" s="17"/>
      <c r="AK1022" s="17"/>
      <c r="AL1022" s="17"/>
      <c r="AM1022" s="17"/>
      <c r="AN1022" s="17"/>
      <c r="AO1022" s="17"/>
      <c r="AP1022" s="17"/>
      <c r="AQ1022" s="17"/>
      <c r="AR1022" s="17"/>
      <c r="AS1022" s="17"/>
      <c r="AT1022" s="17"/>
      <c r="AU1022" s="17"/>
      <c r="AV1022" s="17"/>
      <c r="AW1022" s="17"/>
      <c r="AX1022" s="17"/>
      <c r="AY1022" s="17"/>
      <c r="AZ1022" s="17"/>
      <c r="BA1022" s="17"/>
      <c r="BB1022" s="17"/>
      <c r="BC1022" s="17"/>
      <c r="BD1022" s="17"/>
      <c r="BE1022" s="17"/>
      <c r="BF1022" s="17"/>
      <c r="BG1022" s="17"/>
      <c r="BH1022" s="17"/>
      <c r="BI1022" s="17"/>
      <c r="BJ1022" s="17"/>
      <c r="BK1022" s="17"/>
      <c r="BL1022" s="17"/>
    </row>
    <row r="1023" spans="2:64" x14ac:dyDescent="0.25">
      <c r="B1023" s="24" t="s">
        <v>661</v>
      </c>
      <c r="C1023" s="17"/>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c r="AD1023" s="17"/>
      <c r="AE1023" s="17"/>
      <c r="AF1023" s="17"/>
      <c r="AG1023" s="17"/>
      <c r="AH1023" s="17"/>
      <c r="AI1023" s="17"/>
      <c r="AJ1023" s="17"/>
      <c r="AK1023" s="17"/>
      <c r="AL1023" s="17"/>
      <c r="AM1023" s="17"/>
      <c r="AN1023" s="17"/>
      <c r="AO1023" s="17"/>
      <c r="AP1023" s="17"/>
      <c r="AQ1023" s="17"/>
      <c r="AR1023" s="17"/>
      <c r="AS1023" s="17"/>
      <c r="AT1023" s="17"/>
      <c r="AU1023" s="17"/>
      <c r="AV1023" s="17"/>
      <c r="AW1023" s="17"/>
      <c r="AX1023" s="17"/>
      <c r="AY1023" s="17"/>
      <c r="AZ1023" s="17"/>
      <c r="BA1023" s="17"/>
      <c r="BB1023" s="17"/>
      <c r="BC1023" s="17"/>
      <c r="BD1023" s="17"/>
      <c r="BE1023" s="17"/>
      <c r="BF1023" s="17"/>
      <c r="BG1023" s="17"/>
      <c r="BH1023" s="17"/>
      <c r="BI1023" s="17"/>
      <c r="BJ1023" s="17"/>
      <c r="BK1023" s="17"/>
      <c r="BL1023" s="17"/>
    </row>
    <row r="1024" spans="2:64" x14ac:dyDescent="0.25">
      <c r="B1024" t="s">
        <v>479</v>
      </c>
      <c r="C1024" s="17">
        <v>0.15634365112144799</v>
      </c>
      <c r="D1024" s="17">
        <v>0.13509432682501701</v>
      </c>
      <c r="E1024" s="17">
        <v>9.5140862740059701E-2</v>
      </c>
      <c r="F1024" s="17">
        <v>0</v>
      </c>
      <c r="G1024" s="17">
        <v>0</v>
      </c>
      <c r="H1024" s="17">
        <v>0.13473469287464501</v>
      </c>
      <c r="I1024" s="17">
        <v>0.10734758340830899</v>
      </c>
      <c r="J1024" s="17">
        <v>0.34687674698951798</v>
      </c>
      <c r="K1024" s="17">
        <v>0</v>
      </c>
      <c r="L1024" s="17">
        <v>0.34463040163112202</v>
      </c>
      <c r="M1024" s="17">
        <v>0.25234342979640501</v>
      </c>
      <c r="N1024" s="17">
        <v>0.136587765374306</v>
      </c>
      <c r="O1024" s="17">
        <v>0.185552164498894</v>
      </c>
      <c r="P1024" s="17">
        <v>0</v>
      </c>
      <c r="Q1024" s="17"/>
      <c r="R1024" s="17">
        <v>0.26177640997866902</v>
      </c>
      <c r="S1024" s="17">
        <v>0.321654153523871</v>
      </c>
      <c r="T1024" s="17">
        <v>9.6802808041051597E-2</v>
      </c>
      <c r="U1024" s="17">
        <v>0.12814280558683899</v>
      </c>
      <c r="V1024" s="17"/>
      <c r="W1024" s="17">
        <v>0.33890928889460098</v>
      </c>
      <c r="X1024" s="17">
        <v>0.336457087942092</v>
      </c>
      <c r="Y1024" s="17">
        <v>8.7734730150683393E-2</v>
      </c>
      <c r="Z1024" s="17">
        <v>0.184009675558654</v>
      </c>
      <c r="AA1024" s="17">
        <v>0.18347397079630101</v>
      </c>
      <c r="AB1024" s="17">
        <v>0.13296943039356901</v>
      </c>
      <c r="AC1024" s="17">
        <v>5.6785543706046201E-2</v>
      </c>
      <c r="AD1024" s="17">
        <v>0.13622724398736999</v>
      </c>
      <c r="AE1024" s="17">
        <v>8.0422985994426099E-2</v>
      </c>
      <c r="AF1024" s="17">
        <v>0.161617356566925</v>
      </c>
      <c r="AG1024" s="17"/>
      <c r="AH1024" s="17">
        <v>0.38258090031090403</v>
      </c>
      <c r="AI1024" s="17">
        <v>8.7050599378124996E-2</v>
      </c>
      <c r="AJ1024" s="17">
        <v>0.117359724645094</v>
      </c>
      <c r="AK1024" s="17">
        <v>0.15973486851444799</v>
      </c>
      <c r="AL1024" s="17">
        <v>0.13463181602448099</v>
      </c>
      <c r="AM1024" s="17">
        <v>0.13892372248682699</v>
      </c>
      <c r="AN1024" s="17">
        <v>0.120402804832369</v>
      </c>
      <c r="AO1024" s="17"/>
      <c r="AP1024" s="17">
        <v>0.15634365112144799</v>
      </c>
      <c r="AQ1024" s="17" t="s">
        <v>104</v>
      </c>
      <c r="AR1024" s="17"/>
      <c r="AS1024" s="17">
        <v>0.16201330592037999</v>
      </c>
      <c r="AT1024" s="17">
        <v>0.14893218095907701</v>
      </c>
      <c r="AU1024" s="17" t="s">
        <v>104</v>
      </c>
      <c r="AV1024" s="17"/>
      <c r="AW1024" s="17">
        <v>0.13292895465073501</v>
      </c>
      <c r="AX1024" s="17">
        <v>0.173391126072093</v>
      </c>
      <c r="AY1024" s="17"/>
      <c r="AZ1024" s="17">
        <v>0.17679226568897499</v>
      </c>
      <c r="BA1024" s="17">
        <v>0.14872158725920301</v>
      </c>
      <c r="BB1024" s="17"/>
      <c r="BC1024" s="17">
        <v>0.218994285474992</v>
      </c>
      <c r="BD1024" s="17">
        <v>0.12814280558683899</v>
      </c>
      <c r="BE1024" s="17"/>
      <c r="BF1024" s="17">
        <v>0.12714901177664301</v>
      </c>
      <c r="BG1024" s="17">
        <v>0.18274877879715201</v>
      </c>
      <c r="BH1024" s="17"/>
      <c r="BI1024" s="17">
        <v>0.18577569438095401</v>
      </c>
      <c r="BJ1024" s="17">
        <v>0.198225136922348</v>
      </c>
      <c r="BK1024" s="17">
        <v>0.16684418943547899</v>
      </c>
      <c r="BL1024" s="17">
        <v>9.1520931577751097E-2</v>
      </c>
    </row>
    <row r="1025" spans="2:64" x14ac:dyDescent="0.25">
      <c r="B1025" t="s">
        <v>480</v>
      </c>
      <c r="C1025" s="17">
        <v>0.26390166304588197</v>
      </c>
      <c r="D1025" s="17">
        <v>0.30181460246338498</v>
      </c>
      <c r="E1025" s="17">
        <v>0.11310739215749301</v>
      </c>
      <c r="F1025" s="17">
        <v>0.52579694502640595</v>
      </c>
      <c r="G1025" s="17">
        <v>0.39757533585362398</v>
      </c>
      <c r="H1025" s="17">
        <v>0.20854667044535199</v>
      </c>
      <c r="I1025" s="17">
        <v>0.29571718616084203</v>
      </c>
      <c r="J1025" s="17">
        <v>0.27855064356404902</v>
      </c>
      <c r="K1025" s="17">
        <v>0.23169092080326201</v>
      </c>
      <c r="L1025" s="17">
        <v>0</v>
      </c>
      <c r="M1025" s="17">
        <v>0.28733048618440699</v>
      </c>
      <c r="N1025" s="17">
        <v>0.292964440152919</v>
      </c>
      <c r="O1025" s="17">
        <v>0.185552164498894</v>
      </c>
      <c r="P1025" s="17">
        <v>0</v>
      </c>
      <c r="Q1025" s="17"/>
      <c r="R1025" s="17">
        <v>9.2294986790463301E-2</v>
      </c>
      <c r="S1025" s="17">
        <v>0.25689462324407603</v>
      </c>
      <c r="T1025" s="17">
        <v>0.38747892158918601</v>
      </c>
      <c r="U1025" s="17">
        <v>0.25876126946667899</v>
      </c>
      <c r="V1025" s="17"/>
      <c r="W1025" s="17">
        <v>0.22448493035199299</v>
      </c>
      <c r="X1025" s="17">
        <v>0</v>
      </c>
      <c r="Y1025" s="17">
        <v>0.38228248708496898</v>
      </c>
      <c r="Z1025" s="17">
        <v>0.28617204784346501</v>
      </c>
      <c r="AA1025" s="17">
        <v>0.330135508438752</v>
      </c>
      <c r="AB1025" s="17">
        <v>0.325047066708268</v>
      </c>
      <c r="AC1025" s="17">
        <v>0.31238727196774801</v>
      </c>
      <c r="AD1025" s="17">
        <v>0.28036860099844302</v>
      </c>
      <c r="AE1025" s="17">
        <v>0.31876894742868001</v>
      </c>
      <c r="AF1025" s="17">
        <v>0.221329070200772</v>
      </c>
      <c r="AG1025" s="17"/>
      <c r="AH1025" s="17">
        <v>7.9173767192513206E-2</v>
      </c>
      <c r="AI1025" s="17">
        <v>0.184269442237746</v>
      </c>
      <c r="AJ1025" s="17">
        <v>0.205009575716811</v>
      </c>
      <c r="AK1025" s="17">
        <v>0.25192454166807499</v>
      </c>
      <c r="AL1025" s="17">
        <v>0.300749884537658</v>
      </c>
      <c r="AM1025" s="17">
        <v>0.25523362452779302</v>
      </c>
      <c r="AN1025" s="17">
        <v>0.37473713630314298</v>
      </c>
      <c r="AO1025" s="17"/>
      <c r="AP1025" s="17">
        <v>0.26390166304588197</v>
      </c>
      <c r="AQ1025" s="17" t="s">
        <v>104</v>
      </c>
      <c r="AR1025" s="17"/>
      <c r="AS1025" s="17">
        <v>0.26574373126156797</v>
      </c>
      <c r="AT1025" s="17">
        <v>0.26149367982613098</v>
      </c>
      <c r="AU1025" s="17" t="s">
        <v>104</v>
      </c>
      <c r="AV1025" s="17"/>
      <c r="AW1025" s="17">
        <v>0.296445688255142</v>
      </c>
      <c r="AX1025" s="17">
        <v>0.24020742232651099</v>
      </c>
      <c r="AY1025" s="17"/>
      <c r="AZ1025" s="17">
        <v>0.26249622871262102</v>
      </c>
      <c r="BA1025" s="17">
        <v>0.26442552788801699</v>
      </c>
      <c r="BB1025" s="17"/>
      <c r="BC1025" s="17">
        <v>0.27532149505654802</v>
      </c>
      <c r="BD1025" s="17">
        <v>0.25876126946667899</v>
      </c>
      <c r="BE1025" s="17"/>
      <c r="BF1025" s="17">
        <v>0.26575432236170099</v>
      </c>
      <c r="BG1025" s="17">
        <v>0.26222602303553599</v>
      </c>
      <c r="BH1025" s="17"/>
      <c r="BI1025" s="17">
        <v>0.35156470316438498</v>
      </c>
      <c r="BJ1025" s="17">
        <v>0.30126586438299402</v>
      </c>
      <c r="BK1025" s="17">
        <v>0.22957600310303</v>
      </c>
      <c r="BL1025" s="17">
        <v>0.27211635890984498</v>
      </c>
    </row>
    <row r="1026" spans="2:64" x14ac:dyDescent="0.25">
      <c r="B1026" t="s">
        <v>481</v>
      </c>
      <c r="C1026" s="17">
        <v>0.17713868800017801</v>
      </c>
      <c r="D1026" s="17">
        <v>0.18148195060525901</v>
      </c>
      <c r="E1026" s="17">
        <v>0.56553696078746296</v>
      </c>
      <c r="F1026" s="17">
        <v>0.108047119361216</v>
      </c>
      <c r="G1026" s="17">
        <v>0</v>
      </c>
      <c r="H1026" s="17">
        <v>0.15807428123830999</v>
      </c>
      <c r="I1026" s="17">
        <v>7.1565055605539399E-2</v>
      </c>
      <c r="J1026" s="17">
        <v>0.16434806930785301</v>
      </c>
      <c r="K1026" s="17">
        <v>0.17908725947603099</v>
      </c>
      <c r="L1026" s="17">
        <v>9.8590491045937603E-2</v>
      </c>
      <c r="M1026" s="17">
        <v>9.5776828728135699E-2</v>
      </c>
      <c r="N1026" s="17">
        <v>0.25050488212924199</v>
      </c>
      <c r="O1026" s="17">
        <v>0.23836531518110499</v>
      </c>
      <c r="P1026" s="17">
        <v>0</v>
      </c>
      <c r="Q1026" s="17"/>
      <c r="R1026" s="17">
        <v>0.20822450926552999</v>
      </c>
      <c r="S1026" s="17">
        <v>0.16814538744216001</v>
      </c>
      <c r="T1026" s="17">
        <v>0.11748951931538899</v>
      </c>
      <c r="U1026" s="17">
        <v>0.18661525776401799</v>
      </c>
      <c r="V1026" s="17"/>
      <c r="W1026" s="17">
        <v>0</v>
      </c>
      <c r="X1026" s="17">
        <v>0.48590529949133099</v>
      </c>
      <c r="Y1026" s="17">
        <v>0</v>
      </c>
      <c r="Z1026" s="17">
        <v>0.19770087821187801</v>
      </c>
      <c r="AA1026" s="17">
        <v>0.270873425824249</v>
      </c>
      <c r="AB1026" s="17">
        <v>3.94135849116697E-2</v>
      </c>
      <c r="AC1026" s="17">
        <v>0.30666150108840501</v>
      </c>
      <c r="AD1026" s="17">
        <v>9.3375333824265494E-2</v>
      </c>
      <c r="AE1026" s="17">
        <v>0.15940391731822201</v>
      </c>
      <c r="AF1026" s="17">
        <v>0.156691598545182</v>
      </c>
      <c r="AG1026" s="17"/>
      <c r="AH1026" s="17">
        <v>0.104903371326239</v>
      </c>
      <c r="AI1026" s="17">
        <v>0.184269442237746</v>
      </c>
      <c r="AJ1026" s="17">
        <v>0.21080169084203099</v>
      </c>
      <c r="AK1026" s="17">
        <v>0.309937024954206</v>
      </c>
      <c r="AL1026" s="17">
        <v>9.9040609882952602E-2</v>
      </c>
      <c r="AM1026" s="17">
        <v>0.1841522989887</v>
      </c>
      <c r="AN1026" s="17">
        <v>0.12349745104045801</v>
      </c>
      <c r="AO1026" s="17"/>
      <c r="AP1026" s="17">
        <v>0.17713868800017801</v>
      </c>
      <c r="AQ1026" s="17" t="s">
        <v>104</v>
      </c>
      <c r="AR1026" s="17"/>
      <c r="AS1026" s="17">
        <v>0.18595142084495001</v>
      </c>
      <c r="AT1026" s="17">
        <v>0.16561853221568901</v>
      </c>
      <c r="AU1026" s="17" t="s">
        <v>104</v>
      </c>
      <c r="AV1026" s="17"/>
      <c r="AW1026" s="17">
        <v>0.15107785517068401</v>
      </c>
      <c r="AX1026" s="17">
        <v>0.19611272831752499</v>
      </c>
      <c r="AY1026" s="17"/>
      <c r="AZ1026" s="17">
        <v>0.179972028767593</v>
      </c>
      <c r="BA1026" s="17">
        <v>0.176082582013074</v>
      </c>
      <c r="BB1026" s="17"/>
      <c r="BC1026" s="17">
        <v>0.15608566295978901</v>
      </c>
      <c r="BD1026" s="17">
        <v>0.18661525776401799</v>
      </c>
      <c r="BE1026" s="17"/>
      <c r="BF1026" s="17">
        <v>9.9659637502686999E-2</v>
      </c>
      <c r="BG1026" s="17">
        <v>0.247214711081541</v>
      </c>
      <c r="BH1026" s="17"/>
      <c r="BI1026" s="17">
        <v>5.2760178641390897E-2</v>
      </c>
      <c r="BJ1026" s="17">
        <v>0.25111480217291698</v>
      </c>
      <c r="BK1026" s="17">
        <v>0.18690658373197899</v>
      </c>
      <c r="BL1026" s="17">
        <v>0.116544691915243</v>
      </c>
    </row>
    <row r="1027" spans="2:64" x14ac:dyDescent="0.25">
      <c r="B1027" t="s">
        <v>482</v>
      </c>
      <c r="C1027" s="17">
        <v>0.24715299830040599</v>
      </c>
      <c r="D1027" s="17">
        <v>0.239318328900609</v>
      </c>
      <c r="E1027" s="17">
        <v>0.11310739215749301</v>
      </c>
      <c r="F1027" s="17">
        <v>0.36615593561237902</v>
      </c>
      <c r="G1027" s="17">
        <v>0.60242466414637597</v>
      </c>
      <c r="H1027" s="17">
        <v>0.25174149297473802</v>
      </c>
      <c r="I1027" s="17">
        <v>0.35214140691957901</v>
      </c>
      <c r="J1027" s="17">
        <v>0.10511227006929</v>
      </c>
      <c r="K1027" s="17">
        <v>0.37751993434255299</v>
      </c>
      <c r="L1027" s="17">
        <v>0.33723642161357598</v>
      </c>
      <c r="M1027" s="17">
        <v>0.200620754752138</v>
      </c>
      <c r="N1027" s="17">
        <v>0.17964076755876701</v>
      </c>
      <c r="O1027" s="17">
        <v>0.216767795373186</v>
      </c>
      <c r="P1027" s="17">
        <v>0</v>
      </c>
      <c r="Q1027" s="17"/>
      <c r="R1027" s="17">
        <v>0.335062792840704</v>
      </c>
      <c r="S1027" s="17">
        <v>9.1456877691261901E-2</v>
      </c>
      <c r="T1027" s="17">
        <v>0.222113597454561</v>
      </c>
      <c r="U1027" s="17">
        <v>0.27096423790615898</v>
      </c>
      <c r="V1027" s="17"/>
      <c r="W1027" s="17">
        <v>0.374793588880871</v>
      </c>
      <c r="X1027" s="17">
        <v>0.102468284952898</v>
      </c>
      <c r="Y1027" s="17">
        <v>0.36144432844264102</v>
      </c>
      <c r="Z1027" s="17">
        <v>0.23116404598492599</v>
      </c>
      <c r="AA1027" s="17">
        <v>9.4456804884278697E-2</v>
      </c>
      <c r="AB1027" s="17">
        <v>0.35894983622810001</v>
      </c>
      <c r="AC1027" s="17">
        <v>0.154551673504463</v>
      </c>
      <c r="AD1027" s="17">
        <v>0.24460949294019499</v>
      </c>
      <c r="AE1027" s="17">
        <v>0.35653419174843298</v>
      </c>
      <c r="AF1027" s="17">
        <v>0.25371162184184598</v>
      </c>
      <c r="AG1027" s="17"/>
      <c r="AH1027" s="17">
        <v>0.32848405525975</v>
      </c>
      <c r="AI1027" s="17">
        <v>0.26667595897185098</v>
      </c>
      <c r="AJ1027" s="17">
        <v>0.28094926903455703</v>
      </c>
      <c r="AK1027" s="17">
        <v>0.14940648801093001</v>
      </c>
      <c r="AL1027" s="17">
        <v>0.29098724663394798</v>
      </c>
      <c r="AM1027" s="17">
        <v>0.29706085370117802</v>
      </c>
      <c r="AN1027" s="17">
        <v>0.17335205095036199</v>
      </c>
      <c r="AO1027" s="17"/>
      <c r="AP1027" s="17">
        <v>0.24715299830040599</v>
      </c>
      <c r="AQ1027" s="17" t="s">
        <v>104</v>
      </c>
      <c r="AR1027" s="17"/>
      <c r="AS1027" s="17">
        <v>0.22879951104514901</v>
      </c>
      <c r="AT1027" s="17">
        <v>0.27114499216807503</v>
      </c>
      <c r="AU1027" s="17" t="s">
        <v>104</v>
      </c>
      <c r="AV1027" s="17"/>
      <c r="AW1027" s="17">
        <v>0.25649114530050499</v>
      </c>
      <c r="AX1027" s="17">
        <v>0.240354198782814</v>
      </c>
      <c r="AY1027" s="17"/>
      <c r="AZ1027" s="17">
        <v>0.21512221659973499</v>
      </c>
      <c r="BA1027" s="17">
        <v>0.259092225912814</v>
      </c>
      <c r="BB1027" s="17"/>
      <c r="BC1027" s="17">
        <v>0.19425425580653499</v>
      </c>
      <c r="BD1027" s="17">
        <v>0.27096423790615898</v>
      </c>
      <c r="BE1027" s="17"/>
      <c r="BF1027" s="17">
        <v>0.29186603042909198</v>
      </c>
      <c r="BG1027" s="17">
        <v>0.206712241071598</v>
      </c>
      <c r="BH1027" s="17"/>
      <c r="BI1027" s="17">
        <v>0</v>
      </c>
      <c r="BJ1027" s="17">
        <v>0.20094929831564401</v>
      </c>
      <c r="BK1027" s="17">
        <v>0.26505211684331997</v>
      </c>
      <c r="BL1027" s="17">
        <v>0.30354362931393303</v>
      </c>
    </row>
    <row r="1028" spans="2:64" x14ac:dyDescent="0.25">
      <c r="B1028" t="s">
        <v>483</v>
      </c>
      <c r="C1028" s="17">
        <v>0.14642635077188201</v>
      </c>
      <c r="D1028" s="17">
        <v>0.14229079120572999</v>
      </c>
      <c r="E1028" s="17">
        <v>0</v>
      </c>
      <c r="F1028" s="17">
        <v>0</v>
      </c>
      <c r="G1028" s="17">
        <v>0</v>
      </c>
      <c r="H1028" s="17">
        <v>0.246902862466955</v>
      </c>
      <c r="I1028" s="17">
        <v>0.17322876790573</v>
      </c>
      <c r="J1028" s="17">
        <v>0.10511227006929</v>
      </c>
      <c r="K1028" s="17">
        <v>0.21170188537815501</v>
      </c>
      <c r="L1028" s="17">
        <v>0.219542685709365</v>
      </c>
      <c r="M1028" s="17">
        <v>0.163928500538915</v>
      </c>
      <c r="N1028" s="17">
        <v>0.14030214478476699</v>
      </c>
      <c r="O1028" s="17">
        <v>0.142546929573628</v>
      </c>
      <c r="P1028" s="17">
        <v>0</v>
      </c>
      <c r="Q1028" s="17"/>
      <c r="R1028" s="17">
        <v>0.102641301124634</v>
      </c>
      <c r="S1028" s="17">
        <v>0.16184895809863101</v>
      </c>
      <c r="T1028" s="17">
        <v>0.15442192770712401</v>
      </c>
      <c r="U1028" s="17">
        <v>0.14633312209388299</v>
      </c>
      <c r="V1028" s="17"/>
      <c r="W1028" s="17">
        <v>6.1812191872535602E-2</v>
      </c>
      <c r="X1028" s="17">
        <v>7.5169327613678505E-2</v>
      </c>
      <c r="Y1028" s="17">
        <v>0.168538454321706</v>
      </c>
      <c r="Z1028" s="17">
        <v>0.100953352401077</v>
      </c>
      <c r="AA1028" s="17">
        <v>0.12106029005641999</v>
      </c>
      <c r="AB1028" s="17">
        <v>0.143620081758393</v>
      </c>
      <c r="AC1028" s="17">
        <v>0.16961400973333801</v>
      </c>
      <c r="AD1028" s="17">
        <v>0.24541932824972601</v>
      </c>
      <c r="AE1028" s="17">
        <v>8.4869957510238403E-2</v>
      </c>
      <c r="AF1028" s="17">
        <v>0.18157495094506401</v>
      </c>
      <c r="AG1028" s="17"/>
      <c r="AH1028" s="17">
        <v>0.10485790591059301</v>
      </c>
      <c r="AI1028" s="17">
        <v>0.27773455717453199</v>
      </c>
      <c r="AJ1028" s="17">
        <v>0.18587973976150701</v>
      </c>
      <c r="AK1028" s="17">
        <v>0.106078609065374</v>
      </c>
      <c r="AL1028" s="17">
        <v>0.151729379995895</v>
      </c>
      <c r="AM1028" s="17">
        <v>0.124629500295502</v>
      </c>
      <c r="AN1028" s="17">
        <v>0.20801055687366901</v>
      </c>
      <c r="AO1028" s="17"/>
      <c r="AP1028" s="17">
        <v>0.14642635077188201</v>
      </c>
      <c r="AQ1028" s="17" t="s">
        <v>104</v>
      </c>
      <c r="AR1028" s="17"/>
      <c r="AS1028" s="17">
        <v>0.14154249202758501</v>
      </c>
      <c r="AT1028" s="17">
        <v>0.15281061483102801</v>
      </c>
      <c r="AU1028" s="17" t="s">
        <v>104</v>
      </c>
      <c r="AV1028" s="17"/>
      <c r="AW1028" s="17">
        <v>0.163056356622933</v>
      </c>
      <c r="AX1028" s="17">
        <v>0.13431858723416201</v>
      </c>
      <c r="AY1028" s="17"/>
      <c r="AZ1028" s="17">
        <v>0.15435493934876501</v>
      </c>
      <c r="BA1028" s="17">
        <v>0.14347103033827099</v>
      </c>
      <c r="BB1028" s="17"/>
      <c r="BC1028" s="17">
        <v>0.146633466399299</v>
      </c>
      <c r="BD1028" s="17">
        <v>0.14633312209388299</v>
      </c>
      <c r="BE1028" s="17"/>
      <c r="BF1028" s="17">
        <v>0.20987756018085699</v>
      </c>
      <c r="BG1028" s="17">
        <v>8.9037825918602695E-2</v>
      </c>
      <c r="BH1028" s="17"/>
      <c r="BI1028" s="17">
        <v>0.23598816402973399</v>
      </c>
      <c r="BJ1028" s="17">
        <v>4.84448982060975E-2</v>
      </c>
      <c r="BK1028" s="17">
        <v>0.15162110688619099</v>
      </c>
      <c r="BL1028" s="17">
        <v>0.21627438828322801</v>
      </c>
    </row>
    <row r="1029" spans="2:64" x14ac:dyDescent="0.25">
      <c r="B1029" t="s">
        <v>101</v>
      </c>
      <c r="C1029" s="17">
        <v>9.0366487602052195E-3</v>
      </c>
      <c r="D1029" s="17">
        <v>0</v>
      </c>
      <c r="E1029" s="17">
        <v>0.11310739215749301</v>
      </c>
      <c r="F1029" s="17">
        <v>0</v>
      </c>
      <c r="G1029" s="17">
        <v>0</v>
      </c>
      <c r="H1029" s="17">
        <v>0</v>
      </c>
      <c r="I1029" s="17">
        <v>0</v>
      </c>
      <c r="J1029" s="17">
        <v>0</v>
      </c>
      <c r="K1029" s="17">
        <v>0</v>
      </c>
      <c r="L1029" s="17">
        <v>0</v>
      </c>
      <c r="M1029" s="17">
        <v>0</v>
      </c>
      <c r="N1029" s="17">
        <v>0</v>
      </c>
      <c r="O1029" s="17">
        <v>3.12156308742918E-2</v>
      </c>
      <c r="P1029" s="17">
        <v>1</v>
      </c>
      <c r="Q1029" s="17"/>
      <c r="R1029" s="17">
        <v>0</v>
      </c>
      <c r="S1029" s="17">
        <v>0</v>
      </c>
      <c r="T1029" s="17">
        <v>2.1693225892687899E-2</v>
      </c>
      <c r="U1029" s="17">
        <v>9.1833071824222994E-3</v>
      </c>
      <c r="V1029" s="17"/>
      <c r="W1029" s="17">
        <v>0</v>
      </c>
      <c r="X1029" s="17">
        <v>0</v>
      </c>
      <c r="Y1029" s="17">
        <v>0</v>
      </c>
      <c r="Z1029" s="17">
        <v>0</v>
      </c>
      <c r="AA1029" s="17">
        <v>0</v>
      </c>
      <c r="AB1029" s="17">
        <v>0</v>
      </c>
      <c r="AC1029" s="17">
        <v>0</v>
      </c>
      <c r="AD1029" s="17">
        <v>0</v>
      </c>
      <c r="AE1029" s="17">
        <v>0</v>
      </c>
      <c r="AF1029" s="17">
        <v>2.5075401900210299E-2</v>
      </c>
      <c r="AG1029" s="17"/>
      <c r="AH1029" s="17">
        <v>0</v>
      </c>
      <c r="AI1029" s="17">
        <v>0</v>
      </c>
      <c r="AJ1029" s="17">
        <v>0</v>
      </c>
      <c r="AK1029" s="17">
        <v>2.29184677869665E-2</v>
      </c>
      <c r="AL1029" s="17">
        <v>2.2861062925065401E-2</v>
      </c>
      <c r="AM1029" s="17">
        <v>0</v>
      </c>
      <c r="AN1029" s="17">
        <v>0</v>
      </c>
      <c r="AO1029" s="17"/>
      <c r="AP1029" s="17">
        <v>9.0366487602052195E-3</v>
      </c>
      <c r="AQ1029" s="17" t="s">
        <v>104</v>
      </c>
      <c r="AR1029" s="17"/>
      <c r="AS1029" s="17">
        <v>1.59495389003683E-2</v>
      </c>
      <c r="AT1029" s="17">
        <v>0</v>
      </c>
      <c r="AU1029" s="17" t="s">
        <v>104</v>
      </c>
      <c r="AV1029" s="17"/>
      <c r="AW1029" s="17">
        <v>0</v>
      </c>
      <c r="AX1029" s="17">
        <v>1.56159372668948E-2</v>
      </c>
      <c r="AY1029" s="17"/>
      <c r="AZ1029" s="17">
        <v>1.12623208823116E-2</v>
      </c>
      <c r="BA1029" s="17">
        <v>8.2070465886208699E-3</v>
      </c>
      <c r="BB1029" s="17"/>
      <c r="BC1029" s="17">
        <v>8.7108343028367598E-3</v>
      </c>
      <c r="BD1029" s="17">
        <v>9.1833071824222994E-3</v>
      </c>
      <c r="BE1029" s="17"/>
      <c r="BF1029" s="17">
        <v>5.69343774902054E-3</v>
      </c>
      <c r="BG1029" s="17">
        <v>1.2060420095570699E-2</v>
      </c>
      <c r="BH1029" s="17"/>
      <c r="BI1029" s="17">
        <v>0.173911259783536</v>
      </c>
      <c r="BJ1029" s="17">
        <v>0</v>
      </c>
      <c r="BK1029" s="17">
        <v>0</v>
      </c>
      <c r="BL1029" s="17">
        <v>0</v>
      </c>
    </row>
    <row r="1030" spans="2:64" x14ac:dyDescent="0.25">
      <c r="C1030" s="17"/>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c r="AD1030" s="17"/>
      <c r="AE1030" s="17"/>
      <c r="AF1030" s="17"/>
      <c r="AG1030" s="17"/>
      <c r="AH1030" s="17"/>
      <c r="AI1030" s="17"/>
      <c r="AJ1030" s="17"/>
      <c r="AK1030" s="17"/>
      <c r="AL1030" s="17"/>
      <c r="AM1030" s="17"/>
      <c r="AN1030" s="17"/>
      <c r="AO1030" s="17"/>
      <c r="AP1030" s="17"/>
      <c r="AQ1030" s="17"/>
      <c r="AR1030" s="17"/>
      <c r="AS1030" s="17"/>
      <c r="AT1030" s="17"/>
      <c r="AU1030" s="17"/>
      <c r="AV1030" s="17"/>
      <c r="AW1030" s="17"/>
      <c r="AX1030" s="17"/>
      <c r="AY1030" s="17"/>
      <c r="AZ1030" s="17"/>
      <c r="BA1030" s="17"/>
      <c r="BB1030" s="17"/>
      <c r="BC1030" s="17"/>
      <c r="BD1030" s="17"/>
      <c r="BE1030" s="17"/>
      <c r="BF1030" s="17"/>
      <c r="BG1030" s="17"/>
      <c r="BH1030" s="17"/>
      <c r="BI1030" s="17"/>
      <c r="BJ1030" s="17"/>
      <c r="BK1030" s="17"/>
      <c r="BL1030" s="17"/>
    </row>
    <row r="1031" spans="2:64" x14ac:dyDescent="0.25">
      <c r="B1031" s="6" t="s">
        <v>488</v>
      </c>
      <c r="C1031" s="17"/>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c r="AD1031" s="17"/>
      <c r="AE1031" s="17"/>
      <c r="AF1031" s="17"/>
      <c r="AG1031" s="17"/>
      <c r="AH1031" s="17"/>
      <c r="AI1031" s="17"/>
      <c r="AJ1031" s="17"/>
      <c r="AK1031" s="17"/>
      <c r="AL1031" s="17"/>
      <c r="AM1031" s="17"/>
      <c r="AN1031" s="17"/>
      <c r="AO1031" s="17"/>
      <c r="AP1031" s="17"/>
      <c r="AQ1031" s="17"/>
      <c r="AR1031" s="17"/>
      <c r="AS1031" s="17"/>
      <c r="AT1031" s="17"/>
      <c r="AU1031" s="17"/>
      <c r="AV1031" s="17"/>
      <c r="AW1031" s="17"/>
      <c r="AX1031" s="17"/>
      <c r="AY1031" s="17"/>
      <c r="AZ1031" s="17"/>
      <c r="BA1031" s="17"/>
      <c r="BB1031" s="17"/>
      <c r="BC1031" s="17"/>
      <c r="BD1031" s="17"/>
      <c r="BE1031" s="17"/>
      <c r="BF1031" s="17"/>
      <c r="BG1031" s="17"/>
      <c r="BH1031" s="17"/>
      <c r="BI1031" s="17"/>
      <c r="BJ1031" s="17"/>
      <c r="BK1031" s="17"/>
      <c r="BL1031" s="17"/>
    </row>
    <row r="1032" spans="2:64" x14ac:dyDescent="0.25">
      <c r="B1032" s="24" t="s">
        <v>661</v>
      </c>
      <c r="C1032" s="17"/>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c r="AD1032" s="17"/>
      <c r="AE1032" s="17"/>
      <c r="AF1032" s="17"/>
      <c r="AG1032" s="17"/>
      <c r="AH1032" s="17"/>
      <c r="AI1032" s="17"/>
      <c r="AJ1032" s="17"/>
      <c r="AK1032" s="17"/>
      <c r="AL1032" s="17"/>
      <c r="AM1032" s="17"/>
      <c r="AN1032" s="17"/>
      <c r="AO1032" s="17"/>
      <c r="AP1032" s="17"/>
      <c r="AQ1032" s="17"/>
      <c r="AR1032" s="17"/>
      <c r="AS1032" s="17"/>
      <c r="AT1032" s="17"/>
      <c r="AU1032" s="17"/>
      <c r="AV1032" s="17"/>
      <c r="AW1032" s="17"/>
      <c r="AX1032" s="17"/>
      <c r="AY1032" s="17"/>
      <c r="AZ1032" s="17"/>
      <c r="BA1032" s="17"/>
      <c r="BB1032" s="17"/>
      <c r="BC1032" s="17"/>
      <c r="BD1032" s="17"/>
      <c r="BE1032" s="17"/>
      <c r="BF1032" s="17"/>
      <c r="BG1032" s="17"/>
      <c r="BH1032" s="17"/>
      <c r="BI1032" s="17"/>
      <c r="BJ1032" s="17"/>
      <c r="BK1032" s="17"/>
      <c r="BL1032" s="17"/>
    </row>
    <row r="1033" spans="2:64" x14ac:dyDescent="0.25">
      <c r="B1033" t="s">
        <v>479</v>
      </c>
      <c r="C1033" s="17">
        <v>0.16930666475870201</v>
      </c>
      <c r="D1033" s="17">
        <v>0.12573057180483699</v>
      </c>
      <c r="E1033" s="17">
        <v>0</v>
      </c>
      <c r="F1033" s="17">
        <v>0.282118619362765</v>
      </c>
      <c r="G1033" s="17">
        <v>0.43521339821685201</v>
      </c>
      <c r="H1033" s="17">
        <v>3.0461357651969001E-2</v>
      </c>
      <c r="I1033" s="17">
        <v>0.194053473860652</v>
      </c>
      <c r="J1033" s="17">
        <v>0.287640947750955</v>
      </c>
      <c r="K1033" s="17">
        <v>0</v>
      </c>
      <c r="L1033" s="17">
        <v>0.28600169219384602</v>
      </c>
      <c r="M1033" s="17">
        <v>0.232080172349693</v>
      </c>
      <c r="N1033" s="17">
        <v>0.183355146969228</v>
      </c>
      <c r="O1033" s="17">
        <v>0.222662597398673</v>
      </c>
      <c r="P1033" s="17">
        <v>0</v>
      </c>
      <c r="Q1033" s="17"/>
      <c r="R1033" s="17">
        <v>0.32626044968299101</v>
      </c>
      <c r="S1033" s="17">
        <v>0.235780601575486</v>
      </c>
      <c r="T1033" s="17">
        <v>0.15489736796978801</v>
      </c>
      <c r="U1033" s="17">
        <v>0.14558935172196499</v>
      </c>
      <c r="V1033" s="17"/>
      <c r="W1033" s="17">
        <v>0.61546457863140003</v>
      </c>
      <c r="X1033" s="17">
        <v>0.11129591803178</v>
      </c>
      <c r="Y1033" s="17">
        <v>0</v>
      </c>
      <c r="Z1033" s="17">
        <v>0.32961389383253198</v>
      </c>
      <c r="AA1033" s="17">
        <v>0.24934155976113201</v>
      </c>
      <c r="AB1033" s="17">
        <v>0.12900426687670799</v>
      </c>
      <c r="AC1033" s="17">
        <v>7.2122434170740796E-2</v>
      </c>
      <c r="AD1033" s="17">
        <v>0.30207004450941699</v>
      </c>
      <c r="AE1033" s="17">
        <v>9.3515023844487802E-2</v>
      </c>
      <c r="AF1033" s="17">
        <v>0.115973985847636</v>
      </c>
      <c r="AG1033" s="17"/>
      <c r="AH1033" s="17">
        <v>0.43020491249188098</v>
      </c>
      <c r="AI1033" s="17">
        <v>9.7218842859621193E-2</v>
      </c>
      <c r="AJ1033" s="17">
        <v>0.115212960681414</v>
      </c>
      <c r="AK1033" s="17">
        <v>0.12958166908334201</v>
      </c>
      <c r="AL1033" s="17">
        <v>0.12704801639069799</v>
      </c>
      <c r="AM1033" s="17">
        <v>0.21830288112759699</v>
      </c>
      <c r="AN1033" s="17">
        <v>0.15847954731135</v>
      </c>
      <c r="AO1033" s="17"/>
      <c r="AP1033" s="17">
        <v>0.16930666475870201</v>
      </c>
      <c r="AQ1033" s="17" t="s">
        <v>104</v>
      </c>
      <c r="AR1033" s="17"/>
      <c r="AS1033" s="17">
        <v>0.14506945674114199</v>
      </c>
      <c r="AT1033" s="17">
        <v>0.20098995949388501</v>
      </c>
      <c r="AU1033" s="17" t="s">
        <v>104</v>
      </c>
      <c r="AV1033" s="17"/>
      <c r="AW1033" s="17">
        <v>0.192220963801019</v>
      </c>
      <c r="AX1033" s="17">
        <v>0.15262351281504499</v>
      </c>
      <c r="AY1033" s="17"/>
      <c r="AZ1033" s="17">
        <v>0.22454415800361599</v>
      </c>
      <c r="BA1033" s="17">
        <v>0.14871731384142201</v>
      </c>
      <c r="BB1033" s="17"/>
      <c r="BC1033" s="17">
        <v>0.22199674119948301</v>
      </c>
      <c r="BD1033" s="17">
        <v>0.14558935172196499</v>
      </c>
      <c r="BE1033" s="17"/>
      <c r="BF1033" s="17">
        <v>0.179368004011843</v>
      </c>
      <c r="BG1033" s="17">
        <v>0.16020667402307301</v>
      </c>
      <c r="BH1033" s="17"/>
      <c r="BI1033" s="17">
        <v>0.172345240833574</v>
      </c>
      <c r="BJ1033" s="17">
        <v>0.20747757821652801</v>
      </c>
      <c r="BK1033" s="17">
        <v>0.14086060345264001</v>
      </c>
      <c r="BL1033" s="17">
        <v>0.192228417195589</v>
      </c>
    </row>
    <row r="1034" spans="2:64" x14ac:dyDescent="0.25">
      <c r="B1034" t="s">
        <v>480</v>
      </c>
      <c r="C1034" s="17">
        <v>0.20522214224962501</v>
      </c>
      <c r="D1034" s="17">
        <v>0.230557543237525</v>
      </c>
      <c r="E1034" s="17">
        <v>0.32135564705504499</v>
      </c>
      <c r="F1034" s="17">
        <v>0.18446306438658799</v>
      </c>
      <c r="G1034" s="17">
        <v>0.19878766792681199</v>
      </c>
      <c r="H1034" s="17">
        <v>0.18276814591181401</v>
      </c>
      <c r="I1034" s="17">
        <v>0.21469516681661799</v>
      </c>
      <c r="J1034" s="17">
        <v>0.28977545986142</v>
      </c>
      <c r="K1034" s="17">
        <v>0.10585094268907699</v>
      </c>
      <c r="L1034" s="17">
        <v>4.9295245522968802E-2</v>
      </c>
      <c r="M1034" s="17">
        <v>0.25970532926704998</v>
      </c>
      <c r="N1034" s="17">
        <v>0.20920453364792099</v>
      </c>
      <c r="O1034" s="17">
        <v>0.142546929573628</v>
      </c>
      <c r="P1034" s="17">
        <v>0</v>
      </c>
      <c r="Q1034" s="17"/>
      <c r="R1034" s="17">
        <v>0.15432192617933799</v>
      </c>
      <c r="S1034" s="17">
        <v>0.16088187041083099</v>
      </c>
      <c r="T1034" s="17">
        <v>0.257680443825612</v>
      </c>
      <c r="U1034" s="17">
        <v>0.20829496690443899</v>
      </c>
      <c r="V1034" s="17"/>
      <c r="W1034" s="17">
        <v>6.1812191872535602E-2</v>
      </c>
      <c r="X1034" s="17">
        <v>0.40179561722880303</v>
      </c>
      <c r="Y1034" s="17">
        <v>0.204337880973115</v>
      </c>
      <c r="Z1034" s="17">
        <v>0.22343198126939701</v>
      </c>
      <c r="AA1034" s="17">
        <v>0.255743359668338</v>
      </c>
      <c r="AB1034" s="17">
        <v>0.31760415193570901</v>
      </c>
      <c r="AC1034" s="17">
        <v>0.170685541721384</v>
      </c>
      <c r="AD1034" s="17">
        <v>8.5738494209657706E-2</v>
      </c>
      <c r="AE1034" s="17">
        <v>0.217561816235087</v>
      </c>
      <c r="AF1034" s="17">
        <v>0.20379040274556201</v>
      </c>
      <c r="AG1034" s="17"/>
      <c r="AH1034" s="17">
        <v>3.6171542089426099E-2</v>
      </c>
      <c r="AI1034" s="17">
        <v>0.19058318640830399</v>
      </c>
      <c r="AJ1034" s="17">
        <v>0.184453472593894</v>
      </c>
      <c r="AK1034" s="17">
        <v>0.280148596789287</v>
      </c>
      <c r="AL1034" s="17">
        <v>0.23573924166566099</v>
      </c>
      <c r="AM1034" s="17">
        <v>0.165589854540201</v>
      </c>
      <c r="AN1034" s="17">
        <v>0.20134782275090299</v>
      </c>
      <c r="AO1034" s="17"/>
      <c r="AP1034" s="17">
        <v>0.20522214224962501</v>
      </c>
      <c r="AQ1034" s="17" t="s">
        <v>104</v>
      </c>
      <c r="AR1034" s="17"/>
      <c r="AS1034" s="17">
        <v>0.21592318318310799</v>
      </c>
      <c r="AT1034" s="17">
        <v>0.19123355768893099</v>
      </c>
      <c r="AU1034" s="17" t="s">
        <v>104</v>
      </c>
      <c r="AV1034" s="17"/>
      <c r="AW1034" s="17">
        <v>0.22711648817503699</v>
      </c>
      <c r="AX1034" s="17">
        <v>0.18928158482275101</v>
      </c>
      <c r="AY1034" s="17"/>
      <c r="AZ1034" s="17">
        <v>0.18952068731732899</v>
      </c>
      <c r="BA1034" s="17">
        <v>0.21107473885605599</v>
      </c>
      <c r="BB1034" s="17"/>
      <c r="BC1034" s="17">
        <v>0.198395594668099</v>
      </c>
      <c r="BD1034" s="17">
        <v>0.20829496690443899</v>
      </c>
      <c r="BE1034" s="17"/>
      <c r="BF1034" s="17">
        <v>0.18850551126808901</v>
      </c>
      <c r="BG1034" s="17">
        <v>0.220341519823086</v>
      </c>
      <c r="BH1034" s="17"/>
      <c r="BI1034" s="17">
        <v>0.41972026881430402</v>
      </c>
      <c r="BJ1034" s="17">
        <v>0.19515471115451699</v>
      </c>
      <c r="BK1034" s="17">
        <v>0.20895096040434599</v>
      </c>
      <c r="BL1034" s="17">
        <v>0.165559776917579</v>
      </c>
    </row>
    <row r="1035" spans="2:64" x14ac:dyDescent="0.25">
      <c r="B1035" t="s">
        <v>481</v>
      </c>
      <c r="C1035" s="17">
        <v>0.211375875878656</v>
      </c>
      <c r="D1035" s="17">
        <v>0.24800718705643801</v>
      </c>
      <c r="E1035" s="17">
        <v>0.11310739215749301</v>
      </c>
      <c r="F1035" s="17">
        <v>0.27530949999948301</v>
      </c>
      <c r="G1035" s="17">
        <v>0.19878766792681199</v>
      </c>
      <c r="H1035" s="17">
        <v>0.21431416342381801</v>
      </c>
      <c r="I1035" s="17">
        <v>0.101663712300191</v>
      </c>
      <c r="J1035" s="17">
        <v>0.26946033937714298</v>
      </c>
      <c r="K1035" s="17">
        <v>0</v>
      </c>
      <c r="L1035" s="17">
        <v>0.107923954960245</v>
      </c>
      <c r="M1035" s="17">
        <v>0.14366524309220299</v>
      </c>
      <c r="N1035" s="17">
        <v>0.29727226372416399</v>
      </c>
      <c r="O1035" s="17">
        <v>0.20125488228132599</v>
      </c>
      <c r="P1035" s="17">
        <v>0</v>
      </c>
      <c r="Q1035" s="17"/>
      <c r="R1035" s="17">
        <v>0.31086581039016298</v>
      </c>
      <c r="S1035" s="17">
        <v>0.28171928022554799</v>
      </c>
      <c r="T1035" s="17">
        <v>0.157544598954342</v>
      </c>
      <c r="U1035" s="17">
        <v>0.19944583037654301</v>
      </c>
      <c r="V1035" s="17"/>
      <c r="W1035" s="17">
        <v>0</v>
      </c>
      <c r="X1035" s="17">
        <v>0.31551969184106698</v>
      </c>
      <c r="Y1035" s="17">
        <v>0.38335833660792701</v>
      </c>
      <c r="Z1035" s="17">
        <v>9.0310092077710596E-2</v>
      </c>
      <c r="AA1035" s="17">
        <v>0.260187546324399</v>
      </c>
      <c r="AB1035" s="17">
        <v>0.17023895360827801</v>
      </c>
      <c r="AC1035" s="17">
        <v>0.292459645831252</v>
      </c>
      <c r="AD1035" s="17">
        <v>9.5942394508545401E-2</v>
      </c>
      <c r="AE1035" s="17">
        <v>0.18654762355566101</v>
      </c>
      <c r="AF1035" s="17">
        <v>0.213401515987138</v>
      </c>
      <c r="AG1035" s="17"/>
      <c r="AH1035" s="17">
        <v>5.71182523018397E-2</v>
      </c>
      <c r="AI1035" s="17">
        <v>0.35309616966394403</v>
      </c>
      <c r="AJ1035" s="17">
        <v>0.112423782059309</v>
      </c>
      <c r="AK1035" s="17">
        <v>0.28787597717454799</v>
      </c>
      <c r="AL1035" s="17">
        <v>0.18643701126048501</v>
      </c>
      <c r="AM1035" s="17">
        <v>0.12809079838381701</v>
      </c>
      <c r="AN1035" s="17">
        <v>0.32047078531019901</v>
      </c>
      <c r="AO1035" s="17"/>
      <c r="AP1035" s="17">
        <v>0.211375875878656</v>
      </c>
      <c r="AQ1035" s="17" t="s">
        <v>104</v>
      </c>
      <c r="AR1035" s="17"/>
      <c r="AS1035" s="17">
        <v>0.20710581247093501</v>
      </c>
      <c r="AT1035" s="17">
        <v>0.216957776128336</v>
      </c>
      <c r="AU1035" s="17" t="s">
        <v>104</v>
      </c>
      <c r="AV1035" s="17"/>
      <c r="AW1035" s="17">
        <v>0.190775981714318</v>
      </c>
      <c r="AX1035" s="17">
        <v>0.22637398530073499</v>
      </c>
      <c r="AY1035" s="17"/>
      <c r="AZ1035" s="17">
        <v>0.185961925854225</v>
      </c>
      <c r="BA1035" s="17">
        <v>0.22084873035681299</v>
      </c>
      <c r="BB1035" s="17"/>
      <c r="BC1035" s="17">
        <v>0.23787951094366899</v>
      </c>
      <c r="BD1035" s="17">
        <v>0.19944583037654301</v>
      </c>
      <c r="BE1035" s="17"/>
      <c r="BF1035" s="17">
        <v>0.171675793490838</v>
      </c>
      <c r="BG1035" s="17">
        <v>0.24728266451219599</v>
      </c>
      <c r="BH1035" s="17"/>
      <c r="BI1035" s="17">
        <v>0</v>
      </c>
      <c r="BJ1035" s="17">
        <v>0.26693600017257202</v>
      </c>
      <c r="BK1035" s="17">
        <v>0.24921709915658499</v>
      </c>
      <c r="BL1035" s="17">
        <v>0.121643099957513</v>
      </c>
    </row>
    <row r="1036" spans="2:64" x14ac:dyDescent="0.25">
      <c r="B1036" t="s">
        <v>482</v>
      </c>
      <c r="C1036" s="17">
        <v>0.225534034179665</v>
      </c>
      <c r="D1036" s="17">
        <v>0.20561618028465101</v>
      </c>
      <c r="E1036" s="17">
        <v>0.45242956862997002</v>
      </c>
      <c r="F1036" s="17">
        <v>0.258108816251164</v>
      </c>
      <c r="G1036" s="17">
        <v>0.16721126592952401</v>
      </c>
      <c r="H1036" s="17">
        <v>0.28541485187790999</v>
      </c>
      <c r="I1036" s="17">
        <v>0.24479382351126999</v>
      </c>
      <c r="J1036" s="17">
        <v>0.10511227006929</v>
      </c>
      <c r="K1036" s="17">
        <v>0.37751993434255299</v>
      </c>
      <c r="L1036" s="17">
        <v>0.38653166713654402</v>
      </c>
      <c r="M1036" s="17">
        <v>0.15273234038806999</v>
      </c>
      <c r="N1036" s="17">
        <v>0.193249601671382</v>
      </c>
      <c r="O1036" s="17">
        <v>0.185552164498894</v>
      </c>
      <c r="P1036" s="17">
        <v>0</v>
      </c>
      <c r="Q1036" s="17"/>
      <c r="R1036" s="17">
        <v>0.15205800601810701</v>
      </c>
      <c r="S1036" s="17">
        <v>0.154583560392449</v>
      </c>
      <c r="T1036" s="17">
        <v>0.21125298166089901</v>
      </c>
      <c r="U1036" s="17">
        <v>0.247462904750335</v>
      </c>
      <c r="V1036" s="17"/>
      <c r="W1036" s="17">
        <v>0.27456218168173202</v>
      </c>
      <c r="X1036" s="17">
        <v>9.6219445284670704E-2</v>
      </c>
      <c r="Y1036" s="17">
        <v>0.24376532809725099</v>
      </c>
      <c r="Z1036" s="17">
        <v>0.114253413757746</v>
      </c>
      <c r="AA1036" s="17">
        <v>0.113667244189711</v>
      </c>
      <c r="AB1036" s="17">
        <v>0.30590564179365498</v>
      </c>
      <c r="AC1036" s="17">
        <v>0.32149100363188599</v>
      </c>
      <c r="AD1036" s="17">
        <v>0.27081751690636302</v>
      </c>
      <c r="AE1036" s="17">
        <v>0.301849561192992</v>
      </c>
      <c r="AF1036" s="17">
        <v>0.214398716995364</v>
      </c>
      <c r="AG1036" s="17"/>
      <c r="AH1036" s="17">
        <v>0.29930430302740801</v>
      </c>
      <c r="AI1036" s="17">
        <v>8.1367243893599603E-2</v>
      </c>
      <c r="AJ1036" s="17">
        <v>0.40079462327846099</v>
      </c>
      <c r="AK1036" s="17">
        <v>8.3661844082816197E-2</v>
      </c>
      <c r="AL1036" s="17">
        <v>0.25775014808171298</v>
      </c>
      <c r="AM1036" s="17">
        <v>0.32856484422344601</v>
      </c>
      <c r="AN1036" s="17">
        <v>9.4515759592661494E-2</v>
      </c>
      <c r="AO1036" s="17"/>
      <c r="AP1036" s="17">
        <v>0.225534034179665</v>
      </c>
      <c r="AQ1036" s="17" t="s">
        <v>104</v>
      </c>
      <c r="AR1036" s="17"/>
      <c r="AS1036" s="17">
        <v>0.25189522682531601</v>
      </c>
      <c r="AT1036" s="17">
        <v>0.19107423024688799</v>
      </c>
      <c r="AU1036" s="17" t="s">
        <v>104</v>
      </c>
      <c r="AV1036" s="17"/>
      <c r="AW1036" s="17">
        <v>0.17900658078732801</v>
      </c>
      <c r="AX1036" s="17">
        <v>0.25940915176725898</v>
      </c>
      <c r="AY1036" s="17"/>
      <c r="AZ1036" s="17">
        <v>0.21520534117845699</v>
      </c>
      <c r="BA1036" s="17">
        <v>0.229383975084402</v>
      </c>
      <c r="BB1036" s="17"/>
      <c r="BC1036" s="17">
        <v>0.176817138431868</v>
      </c>
      <c r="BD1036" s="17">
        <v>0.247462904750335</v>
      </c>
      <c r="BE1036" s="17"/>
      <c r="BF1036" s="17">
        <v>0.225160050755744</v>
      </c>
      <c r="BG1036" s="17">
        <v>0.22587228395013101</v>
      </c>
      <c r="BH1036" s="17"/>
      <c r="BI1036" s="17">
        <v>5.2760178641390897E-2</v>
      </c>
      <c r="BJ1036" s="17">
        <v>0.177742309603064</v>
      </c>
      <c r="BK1036" s="17">
        <v>0.24691480343421399</v>
      </c>
      <c r="BL1036" s="17">
        <v>0.27323272392449299</v>
      </c>
    </row>
    <row r="1037" spans="2:64" x14ac:dyDescent="0.25">
      <c r="B1037" t="s">
        <v>483</v>
      </c>
      <c r="C1037" s="17">
        <v>0.17400650195864301</v>
      </c>
      <c r="D1037" s="17">
        <v>0.19008851761654899</v>
      </c>
      <c r="E1037" s="17">
        <v>0</v>
      </c>
      <c r="F1037" s="17">
        <v>0</v>
      </c>
      <c r="G1037" s="17">
        <v>0</v>
      </c>
      <c r="H1037" s="17">
        <v>0.25658012348252102</v>
      </c>
      <c r="I1037" s="17">
        <v>0.24479382351126999</v>
      </c>
      <c r="J1037" s="17">
        <v>4.8010982941191903E-2</v>
      </c>
      <c r="K1037" s="17">
        <v>0.39078914485418498</v>
      </c>
      <c r="L1037" s="17">
        <v>0.17024744018639601</v>
      </c>
      <c r="M1037" s="17">
        <v>0.21181691490298199</v>
      </c>
      <c r="N1037" s="17">
        <v>0.11691845398730601</v>
      </c>
      <c r="O1037" s="17">
        <v>0.216767795373186</v>
      </c>
      <c r="P1037" s="17">
        <v>0</v>
      </c>
      <c r="Q1037" s="17"/>
      <c r="R1037" s="17">
        <v>5.64938077294019E-2</v>
      </c>
      <c r="S1037" s="17">
        <v>0.167034687395686</v>
      </c>
      <c r="T1037" s="17">
        <v>0.19693138169667099</v>
      </c>
      <c r="U1037" s="17">
        <v>0.182021637439268</v>
      </c>
      <c r="V1037" s="17"/>
      <c r="W1037" s="17">
        <v>4.8161047814332197E-2</v>
      </c>
      <c r="X1037" s="17">
        <v>7.5169327613678505E-2</v>
      </c>
      <c r="Y1037" s="17">
        <v>0.168538454321706</v>
      </c>
      <c r="Z1037" s="17">
        <v>0.242390619062615</v>
      </c>
      <c r="AA1037" s="17">
        <v>0.12106029005641999</v>
      </c>
      <c r="AB1037" s="17">
        <v>7.7246985785649994E-2</v>
      </c>
      <c r="AC1037" s="17">
        <v>0.14324137464473799</v>
      </c>
      <c r="AD1037" s="17">
        <v>0.221296476587407</v>
      </c>
      <c r="AE1037" s="17">
        <v>0.17416182676178801</v>
      </c>
      <c r="AF1037" s="17">
        <v>0.22735997652408901</v>
      </c>
      <c r="AG1037" s="17"/>
      <c r="AH1037" s="17">
        <v>0.17720099008944501</v>
      </c>
      <c r="AI1037" s="17">
        <v>0.27773455717453199</v>
      </c>
      <c r="AJ1037" s="17">
        <v>0.187115161386922</v>
      </c>
      <c r="AK1037" s="17">
        <v>0.17948239870518301</v>
      </c>
      <c r="AL1037" s="17">
        <v>0.15752901917663101</v>
      </c>
      <c r="AM1037" s="17">
        <v>0.15945162172494001</v>
      </c>
      <c r="AN1037" s="17">
        <v>0.22518608503488699</v>
      </c>
      <c r="AO1037" s="17"/>
      <c r="AP1037" s="17">
        <v>0.17400650195864301</v>
      </c>
      <c r="AQ1037" s="17" t="s">
        <v>104</v>
      </c>
      <c r="AR1037" s="17"/>
      <c r="AS1037" s="17">
        <v>0.15843586089532499</v>
      </c>
      <c r="AT1037" s="17">
        <v>0.19436071147268399</v>
      </c>
      <c r="AU1037" s="17" t="s">
        <v>104</v>
      </c>
      <c r="AV1037" s="17"/>
      <c r="AW1037" s="17">
        <v>0.210879985522297</v>
      </c>
      <c r="AX1037" s="17">
        <v>0.147160124164221</v>
      </c>
      <c r="AY1037" s="17"/>
      <c r="AZ1037" s="17">
        <v>0.17350556676406101</v>
      </c>
      <c r="BA1037" s="17">
        <v>0.174193221701017</v>
      </c>
      <c r="BB1037" s="17"/>
      <c r="BC1037" s="17">
        <v>0.15620018045404499</v>
      </c>
      <c r="BD1037" s="17">
        <v>0.182021637439268</v>
      </c>
      <c r="BE1037" s="17"/>
      <c r="BF1037" s="17">
        <v>0.22289138953991999</v>
      </c>
      <c r="BG1037" s="17">
        <v>0.12979250490422201</v>
      </c>
      <c r="BH1037" s="17"/>
      <c r="BI1037" s="17">
        <v>0.181263051927196</v>
      </c>
      <c r="BJ1037" s="17">
        <v>0.12894959164721501</v>
      </c>
      <c r="BK1037" s="17">
        <v>0.15405653355221399</v>
      </c>
      <c r="BL1037" s="17">
        <v>0.24733598200482601</v>
      </c>
    </row>
    <row r="1038" spans="2:64" x14ac:dyDescent="0.25">
      <c r="B1038" t="s">
        <v>101</v>
      </c>
      <c r="C1038" s="17">
        <v>1.4554780974708199E-2</v>
      </c>
      <c r="D1038" s="17">
        <v>0</v>
      </c>
      <c r="E1038" s="17">
        <v>0.11310739215749301</v>
      </c>
      <c r="F1038" s="17">
        <v>0</v>
      </c>
      <c r="G1038" s="17">
        <v>0</v>
      </c>
      <c r="H1038" s="17">
        <v>3.0461357651969001E-2</v>
      </c>
      <c r="I1038" s="17">
        <v>0</v>
      </c>
      <c r="J1038" s="17">
        <v>0</v>
      </c>
      <c r="K1038" s="17">
        <v>0.12583997811418399</v>
      </c>
      <c r="L1038" s="17">
        <v>0</v>
      </c>
      <c r="M1038" s="17">
        <v>0</v>
      </c>
      <c r="N1038" s="17">
        <v>0</v>
      </c>
      <c r="O1038" s="17">
        <v>3.12156308742918E-2</v>
      </c>
      <c r="P1038" s="17">
        <v>1</v>
      </c>
      <c r="Q1038" s="17"/>
      <c r="R1038" s="17">
        <v>0</v>
      </c>
      <c r="S1038" s="17">
        <v>0</v>
      </c>
      <c r="T1038" s="17">
        <v>2.1693225892687899E-2</v>
      </c>
      <c r="U1038" s="17">
        <v>1.71853088074501E-2</v>
      </c>
      <c r="V1038" s="17"/>
      <c r="W1038" s="17">
        <v>0</v>
      </c>
      <c r="X1038" s="17">
        <v>0</v>
      </c>
      <c r="Y1038" s="17">
        <v>0</v>
      </c>
      <c r="Z1038" s="17">
        <v>0</v>
      </c>
      <c r="AA1038" s="17">
        <v>0</v>
      </c>
      <c r="AB1038" s="17">
        <v>0</v>
      </c>
      <c r="AC1038" s="17">
        <v>0</v>
      </c>
      <c r="AD1038" s="17">
        <v>2.4135073278609701E-2</v>
      </c>
      <c r="AE1038" s="17">
        <v>2.6364148409983201E-2</v>
      </c>
      <c r="AF1038" s="17">
        <v>2.5075401900210299E-2</v>
      </c>
      <c r="AG1038" s="17"/>
      <c r="AH1038" s="17">
        <v>0</v>
      </c>
      <c r="AI1038" s="17">
        <v>0</v>
      </c>
      <c r="AJ1038" s="17">
        <v>0</v>
      </c>
      <c r="AK1038" s="17">
        <v>3.9249514164824702E-2</v>
      </c>
      <c r="AL1038" s="17">
        <v>3.5496563424812597E-2</v>
      </c>
      <c r="AM1038" s="17">
        <v>0</v>
      </c>
      <c r="AN1038" s="17">
        <v>0</v>
      </c>
      <c r="AO1038" s="17"/>
      <c r="AP1038" s="17">
        <v>1.4554780974708199E-2</v>
      </c>
      <c r="AQ1038" s="17" t="s">
        <v>104</v>
      </c>
      <c r="AR1038" s="17"/>
      <c r="AS1038" s="17">
        <v>2.1570459884174699E-2</v>
      </c>
      <c r="AT1038" s="17">
        <v>5.3837649692761802E-3</v>
      </c>
      <c r="AU1038" s="17" t="s">
        <v>104</v>
      </c>
      <c r="AV1038" s="17"/>
      <c r="AW1038" s="17">
        <v>0</v>
      </c>
      <c r="AX1038" s="17">
        <v>2.5151641129988501E-2</v>
      </c>
      <c r="AY1038" s="17"/>
      <c r="AZ1038" s="17">
        <v>1.12623208823116E-2</v>
      </c>
      <c r="BA1038" s="17">
        <v>1.57820201602904E-2</v>
      </c>
      <c r="BB1038" s="17"/>
      <c r="BC1038" s="17">
        <v>8.7108343028367598E-3</v>
      </c>
      <c r="BD1038" s="17">
        <v>1.71853088074501E-2</v>
      </c>
      <c r="BE1038" s="17"/>
      <c r="BF1038" s="17">
        <v>1.23992509335658E-2</v>
      </c>
      <c r="BG1038" s="17">
        <v>1.6504352787291999E-2</v>
      </c>
      <c r="BH1038" s="17"/>
      <c r="BI1038" s="17">
        <v>0.173911259783536</v>
      </c>
      <c r="BJ1038" s="17">
        <v>2.3739809206104499E-2</v>
      </c>
      <c r="BK1038" s="17">
        <v>0</v>
      </c>
      <c r="BL1038" s="17">
        <v>0</v>
      </c>
    </row>
    <row r="1039" spans="2:64" x14ac:dyDescent="0.25">
      <c r="C1039" s="17"/>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c r="AD1039" s="17"/>
      <c r="AE1039" s="17"/>
      <c r="AF1039" s="17"/>
      <c r="AG1039" s="17"/>
      <c r="AH1039" s="17"/>
      <c r="AI1039" s="17"/>
      <c r="AJ1039" s="17"/>
      <c r="AK1039" s="17"/>
      <c r="AL1039" s="17"/>
      <c r="AM1039" s="17"/>
      <c r="AN1039" s="17"/>
      <c r="AO1039" s="17"/>
      <c r="AP1039" s="17"/>
      <c r="AQ1039" s="17"/>
      <c r="AR1039" s="17"/>
      <c r="AS1039" s="17"/>
      <c r="AT1039" s="17"/>
      <c r="AU1039" s="17"/>
      <c r="AV1039" s="17"/>
      <c r="AW1039" s="17"/>
      <c r="AX1039" s="17"/>
      <c r="AY1039" s="17"/>
      <c r="AZ1039" s="17"/>
      <c r="BA1039" s="17"/>
      <c r="BB1039" s="17"/>
      <c r="BC1039" s="17"/>
      <c r="BD1039" s="17"/>
      <c r="BE1039" s="17"/>
      <c r="BF1039" s="17"/>
      <c r="BG1039" s="17"/>
      <c r="BH1039" s="17"/>
      <c r="BI1039" s="17"/>
      <c r="BJ1039" s="17"/>
      <c r="BK1039" s="17"/>
      <c r="BL1039" s="17"/>
    </row>
    <row r="1040" spans="2:64" x14ac:dyDescent="0.25">
      <c r="B1040" s="6" t="s">
        <v>494</v>
      </c>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c r="AD1040" s="17"/>
      <c r="AE1040" s="17"/>
      <c r="AF1040" s="17"/>
      <c r="AG1040" s="17"/>
      <c r="AH1040" s="17"/>
      <c r="AI1040" s="17"/>
      <c r="AJ1040" s="17"/>
      <c r="AK1040" s="17"/>
      <c r="AL1040" s="17"/>
      <c r="AM1040" s="17"/>
      <c r="AN1040" s="17"/>
      <c r="AO1040" s="17"/>
      <c r="AP1040" s="17"/>
      <c r="AQ1040" s="17"/>
      <c r="AR1040" s="17"/>
      <c r="AS1040" s="17"/>
      <c r="AT1040" s="17"/>
      <c r="AU1040" s="17"/>
      <c r="AV1040" s="17"/>
      <c r="AW1040" s="17"/>
      <c r="AX1040" s="17"/>
      <c r="AY1040" s="17"/>
      <c r="AZ1040" s="17"/>
      <c r="BA1040" s="17"/>
      <c r="BB1040" s="17"/>
      <c r="BC1040" s="17"/>
      <c r="BD1040" s="17"/>
      <c r="BE1040" s="17"/>
      <c r="BF1040" s="17"/>
      <c r="BG1040" s="17"/>
      <c r="BH1040" s="17"/>
      <c r="BI1040" s="17"/>
      <c r="BJ1040" s="17"/>
      <c r="BK1040" s="17"/>
      <c r="BL1040" s="17"/>
    </row>
    <row r="1041" spans="2:64" x14ac:dyDescent="0.25">
      <c r="B1041" s="24" t="s">
        <v>661</v>
      </c>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c r="AD1041" s="17"/>
      <c r="AE1041" s="17"/>
      <c r="AF1041" s="17"/>
      <c r="AG1041" s="17"/>
      <c r="AH1041" s="17"/>
      <c r="AI1041" s="17"/>
      <c r="AJ1041" s="17"/>
      <c r="AK1041" s="17"/>
      <c r="AL1041" s="17"/>
      <c r="AM1041" s="17"/>
      <c r="AN1041" s="17"/>
      <c r="AO1041" s="17"/>
      <c r="AP1041" s="17"/>
      <c r="AQ1041" s="17"/>
      <c r="AR1041" s="17"/>
      <c r="AS1041" s="17"/>
      <c r="AT1041" s="17"/>
      <c r="AU1041" s="17"/>
      <c r="AV1041" s="17"/>
      <c r="AW1041" s="17"/>
      <c r="AX1041" s="17"/>
      <c r="AY1041" s="17"/>
      <c r="AZ1041" s="17"/>
      <c r="BA1041" s="17"/>
      <c r="BB1041" s="17"/>
      <c r="BC1041" s="17"/>
      <c r="BD1041" s="17"/>
      <c r="BE1041" s="17"/>
      <c r="BF1041" s="17"/>
      <c r="BG1041" s="17"/>
      <c r="BH1041" s="17"/>
      <c r="BI1041" s="17"/>
      <c r="BJ1041" s="17"/>
      <c r="BK1041" s="17"/>
      <c r="BL1041" s="17"/>
    </row>
    <row r="1042" spans="2:64" x14ac:dyDescent="0.25">
      <c r="B1042" t="s">
        <v>489</v>
      </c>
      <c r="C1042" s="17">
        <v>6.1818330503367797E-2</v>
      </c>
      <c r="D1042" s="17">
        <v>6.1802213368819803E-2</v>
      </c>
      <c r="E1042" s="17">
        <v>0</v>
      </c>
      <c r="F1042" s="17">
        <v>7.64159450253723E-2</v>
      </c>
      <c r="G1042" s="17">
        <v>0</v>
      </c>
      <c r="H1042" s="17">
        <v>7.3811977570707205E-2</v>
      </c>
      <c r="I1042" s="17">
        <v>3.5782527802769699E-2</v>
      </c>
      <c r="J1042" s="17">
        <v>0.15312325301048199</v>
      </c>
      <c r="K1042" s="17">
        <v>0</v>
      </c>
      <c r="L1042" s="17">
        <v>4.9295245522968802E-2</v>
      </c>
      <c r="M1042" s="17">
        <v>0</v>
      </c>
      <c r="N1042" s="17">
        <v>9.3534763189844494E-2</v>
      </c>
      <c r="O1042" s="17">
        <v>7.4220865799557695E-2</v>
      </c>
      <c r="P1042" s="17">
        <v>0</v>
      </c>
      <c r="Q1042" s="17"/>
      <c r="R1042" s="17">
        <v>4.6147493395231699E-2</v>
      </c>
      <c r="S1042" s="17">
        <v>2.73027443891816E-2</v>
      </c>
      <c r="T1042" s="17">
        <v>5.7867097432329102E-2</v>
      </c>
      <c r="U1042" s="17">
        <v>7.0077729501407393E-2</v>
      </c>
      <c r="V1042" s="17"/>
      <c r="W1042" s="17">
        <v>6.1812191872535602E-2</v>
      </c>
      <c r="X1042" s="17">
        <v>0</v>
      </c>
      <c r="Y1042" s="17">
        <v>0</v>
      </c>
      <c r="Z1042" s="17">
        <v>3.83967397272688E-2</v>
      </c>
      <c r="AA1042" s="17">
        <v>5.3267973313399199E-2</v>
      </c>
      <c r="AB1042" s="17">
        <v>3.5291267508250602E-2</v>
      </c>
      <c r="AC1042" s="17">
        <v>4.1138121332365399E-2</v>
      </c>
      <c r="AD1042" s="17">
        <v>5.2206832756880199E-2</v>
      </c>
      <c r="AE1042" s="17">
        <v>4.5390289387996399E-2</v>
      </c>
      <c r="AF1042" s="17">
        <v>9.5872744087833306E-2</v>
      </c>
      <c r="AG1042" s="17"/>
      <c r="AH1042" s="17">
        <v>0.120368331503704</v>
      </c>
      <c r="AI1042" s="17">
        <v>9.7218842859621193E-2</v>
      </c>
      <c r="AJ1042" s="17">
        <v>9.7144420956729899E-2</v>
      </c>
      <c r="AK1042" s="17">
        <v>2.24972884851363E-2</v>
      </c>
      <c r="AL1042" s="17">
        <v>4.5790078016703602E-2</v>
      </c>
      <c r="AM1042" s="17">
        <v>6.80300906728179E-2</v>
      </c>
      <c r="AN1042" s="17">
        <v>6.4722432709774305E-2</v>
      </c>
      <c r="AO1042" s="17"/>
      <c r="AP1042" s="17">
        <v>6.1818330503367797E-2</v>
      </c>
      <c r="AQ1042" s="17" t="s">
        <v>104</v>
      </c>
      <c r="AR1042" s="17"/>
      <c r="AS1042" s="17">
        <v>7.5454082949253307E-2</v>
      </c>
      <c r="AT1042" s="17">
        <v>4.3993440632968402E-2</v>
      </c>
      <c r="AU1042" s="17" t="s">
        <v>104</v>
      </c>
      <c r="AV1042" s="17"/>
      <c r="AW1042" s="17">
        <v>7.1468524411324397E-2</v>
      </c>
      <c r="AX1042" s="17">
        <v>5.4792339834621E-2</v>
      </c>
      <c r="AY1042" s="17"/>
      <c r="AZ1042" s="17">
        <v>4.4673105547231001E-2</v>
      </c>
      <c r="BA1042" s="17">
        <v>6.8209081285855802E-2</v>
      </c>
      <c r="BB1042" s="17"/>
      <c r="BC1042" s="17">
        <v>4.3469356322037897E-2</v>
      </c>
      <c r="BD1042" s="17">
        <v>7.0077729501407393E-2</v>
      </c>
      <c r="BE1042" s="17"/>
      <c r="BF1042" s="17">
        <v>8.3744695091625507E-2</v>
      </c>
      <c r="BG1042" s="17">
        <v>4.1987002923702998E-2</v>
      </c>
      <c r="BH1042" s="17"/>
      <c r="BI1042" s="17">
        <v>4.7891150463964201E-2</v>
      </c>
      <c r="BJ1042" s="17">
        <v>3.7417799587468797E-2</v>
      </c>
      <c r="BK1042" s="17">
        <v>6.5230549756153597E-2</v>
      </c>
      <c r="BL1042" s="17">
        <v>8.3557490470470897E-2</v>
      </c>
    </row>
    <row r="1043" spans="2:64" x14ac:dyDescent="0.25">
      <c r="B1043" t="s">
        <v>490</v>
      </c>
      <c r="C1043" s="17">
        <v>0.35090809690046099</v>
      </c>
      <c r="D1043" s="17">
        <v>0.36271859172186299</v>
      </c>
      <c r="E1043" s="17">
        <v>0.33932217647247798</v>
      </c>
      <c r="F1043" s="17">
        <v>0.29654910995028899</v>
      </c>
      <c r="G1043" s="17">
        <v>0.60242466414637597</v>
      </c>
      <c r="H1043" s="17">
        <v>0.33116516613455799</v>
      </c>
      <c r="I1043" s="17">
        <v>0.39738089846103303</v>
      </c>
      <c r="J1043" s="17">
        <v>0.15312325301048199</v>
      </c>
      <c r="K1043" s="17">
        <v>0</v>
      </c>
      <c r="L1043" s="17">
        <v>0.50598069493287101</v>
      </c>
      <c r="M1043" s="17">
        <v>0.42363382980596498</v>
      </c>
      <c r="N1043" s="17">
        <v>0.43769400652623902</v>
      </c>
      <c r="O1043" s="17">
        <v>0.185552164498894</v>
      </c>
      <c r="P1043" s="17">
        <v>0</v>
      </c>
      <c r="Q1043" s="17"/>
      <c r="R1043" s="17">
        <v>0.271867170243482</v>
      </c>
      <c r="S1043" s="17">
        <v>0.37454287709193301</v>
      </c>
      <c r="T1043" s="17">
        <v>0.272359911406167</v>
      </c>
      <c r="U1043" s="17">
        <v>0.36828790639479603</v>
      </c>
      <c r="V1043" s="17"/>
      <c r="W1043" s="17">
        <v>0.47038916622066901</v>
      </c>
      <c r="X1043" s="17">
        <v>0.37304321286088499</v>
      </c>
      <c r="Y1043" s="17">
        <v>0.156683079592387</v>
      </c>
      <c r="Z1043" s="17">
        <v>0.30646275297664799</v>
      </c>
      <c r="AA1043" s="17">
        <v>0.238384259076141</v>
      </c>
      <c r="AB1043" s="17">
        <v>0.51544239808265602</v>
      </c>
      <c r="AC1043" s="17">
        <v>0.313886653168723</v>
      </c>
      <c r="AD1043" s="17">
        <v>0.201214314891034</v>
      </c>
      <c r="AE1043" s="17">
        <v>0.359818269939639</v>
      </c>
      <c r="AF1043" s="17">
        <v>0.40835409865705302</v>
      </c>
      <c r="AG1043" s="17"/>
      <c r="AH1043" s="17">
        <v>0.52246902640389403</v>
      </c>
      <c r="AI1043" s="17">
        <v>0.34976540977031101</v>
      </c>
      <c r="AJ1043" s="17">
        <v>0.45534851714769697</v>
      </c>
      <c r="AK1043" s="17">
        <v>0.24266322895442599</v>
      </c>
      <c r="AL1043" s="17">
        <v>0.363127695713861</v>
      </c>
      <c r="AM1043" s="17">
        <v>0.35546295593652499</v>
      </c>
      <c r="AN1043" s="17">
        <v>0.31320754251454902</v>
      </c>
      <c r="AO1043" s="17"/>
      <c r="AP1043" s="17">
        <v>0.35090809690046099</v>
      </c>
      <c r="AQ1043" s="17" t="s">
        <v>104</v>
      </c>
      <c r="AR1043" s="17"/>
      <c r="AS1043" s="17">
        <v>0.38218342604640299</v>
      </c>
      <c r="AT1043" s="17">
        <v>0.310024449305704</v>
      </c>
      <c r="AU1043" s="17" t="s">
        <v>104</v>
      </c>
      <c r="AV1043" s="17"/>
      <c r="AW1043" s="17">
        <v>0.35243819605357402</v>
      </c>
      <c r="AX1043" s="17">
        <v>0.349794081734074</v>
      </c>
      <c r="AY1043" s="17"/>
      <c r="AZ1043" s="17">
        <v>0.247363696380622</v>
      </c>
      <c r="BA1043" s="17">
        <v>0.38950347610005298</v>
      </c>
      <c r="BB1043" s="17"/>
      <c r="BC1043" s="17">
        <v>0.312297336509336</v>
      </c>
      <c r="BD1043" s="17">
        <v>0.36828790639479603</v>
      </c>
      <c r="BE1043" s="17"/>
      <c r="BF1043" s="17">
        <v>0.32281093877086298</v>
      </c>
      <c r="BG1043" s="17">
        <v>0.37632060633324099</v>
      </c>
      <c r="BH1043" s="17"/>
      <c r="BI1043" s="17">
        <v>0.33152873364480101</v>
      </c>
      <c r="BJ1043" s="17">
        <v>0.33582715761302401</v>
      </c>
      <c r="BK1043" s="17">
        <v>0.38227765080542903</v>
      </c>
      <c r="BL1043" s="17">
        <v>0.31581876526137398</v>
      </c>
    </row>
    <row r="1044" spans="2:64" x14ac:dyDescent="0.25">
      <c r="B1044" t="s">
        <v>491</v>
      </c>
      <c r="C1044" s="17">
        <v>0.19468577573993501</v>
      </c>
      <c r="D1044" s="17">
        <v>0.16855116595232</v>
      </c>
      <c r="E1044" s="17">
        <v>0.11310739215749301</v>
      </c>
      <c r="F1044" s="17">
        <v>0</v>
      </c>
      <c r="G1044" s="17">
        <v>0</v>
      </c>
      <c r="H1044" s="17">
        <v>0.239008028097321</v>
      </c>
      <c r="I1044" s="17">
        <v>0.25047769461938801</v>
      </c>
      <c r="J1044" s="17">
        <v>0.28068515567451302</v>
      </c>
      <c r="K1044" s="17">
        <v>0.35753089891744599</v>
      </c>
      <c r="L1044" s="17">
        <v>0.117257418874551</v>
      </c>
      <c r="M1044" s="17">
        <v>0.29639758348027401</v>
      </c>
      <c r="N1044" s="17">
        <v>0.129159006553383</v>
      </c>
      <c r="O1044" s="17">
        <v>0.30669137895517601</v>
      </c>
      <c r="P1044" s="17">
        <v>1</v>
      </c>
      <c r="Q1044" s="17"/>
      <c r="R1044" s="17">
        <v>0.16805888175334399</v>
      </c>
      <c r="S1044" s="17">
        <v>0.24668194798415299</v>
      </c>
      <c r="T1044" s="17">
        <v>0.14217371145736099</v>
      </c>
      <c r="U1044" s="17">
        <v>0.19748262029947899</v>
      </c>
      <c r="V1044" s="17"/>
      <c r="W1044" s="17">
        <v>0.14943567362976401</v>
      </c>
      <c r="X1044" s="17">
        <v>0.113865251878532</v>
      </c>
      <c r="Y1044" s="17">
        <v>0.219610215209325</v>
      </c>
      <c r="Z1044" s="17">
        <v>0.23037186516077501</v>
      </c>
      <c r="AA1044" s="17">
        <v>0.21547349227548901</v>
      </c>
      <c r="AB1044" s="17">
        <v>0.138518176773823</v>
      </c>
      <c r="AC1044" s="17">
        <v>3.09843128383754E-2</v>
      </c>
      <c r="AD1044" s="17">
        <v>0.150539580222909</v>
      </c>
      <c r="AE1044" s="17">
        <v>0.273935067930138</v>
      </c>
      <c r="AF1044" s="17">
        <v>0.221673360808473</v>
      </c>
      <c r="AG1044" s="17"/>
      <c r="AH1044" s="17">
        <v>0.207325782831494</v>
      </c>
      <c r="AI1044" s="17">
        <v>8.1776128048072494E-2</v>
      </c>
      <c r="AJ1044" s="17">
        <v>0.20100685841772001</v>
      </c>
      <c r="AK1044" s="17">
        <v>0.31401282636248601</v>
      </c>
      <c r="AL1044" s="17">
        <v>0.182478181297446</v>
      </c>
      <c r="AM1044" s="17">
        <v>0.13718980921712901</v>
      </c>
      <c r="AN1044" s="17">
        <v>0.22489761279180501</v>
      </c>
      <c r="AO1044" s="17"/>
      <c r="AP1044" s="17">
        <v>0.19468577573993501</v>
      </c>
      <c r="AQ1044" s="17" t="s">
        <v>104</v>
      </c>
      <c r="AR1044" s="17"/>
      <c r="AS1044" s="17">
        <v>0.20025196887030799</v>
      </c>
      <c r="AT1044" s="17">
        <v>0.18740955244826099</v>
      </c>
      <c r="AU1044" s="17" t="s">
        <v>104</v>
      </c>
      <c r="AV1044" s="17"/>
      <c r="AW1044" s="17">
        <v>0.120435731584998</v>
      </c>
      <c r="AX1044" s="17">
        <v>0.24874480526435799</v>
      </c>
      <c r="AY1044" s="17"/>
      <c r="AZ1044" s="17">
        <v>0.193928564512725</v>
      </c>
      <c r="BA1044" s="17">
        <v>0.19496802040311001</v>
      </c>
      <c r="BB1044" s="17"/>
      <c r="BC1044" s="17">
        <v>0.18847234197502899</v>
      </c>
      <c r="BD1044" s="17">
        <v>0.19748262029947899</v>
      </c>
      <c r="BE1044" s="17"/>
      <c r="BF1044" s="17">
        <v>0.17903090753481099</v>
      </c>
      <c r="BG1044" s="17">
        <v>0.208844840656632</v>
      </c>
      <c r="BH1044" s="17"/>
      <c r="BI1044" s="17">
        <v>0.346819449827594</v>
      </c>
      <c r="BJ1044" s="17">
        <v>0.12585694249048501</v>
      </c>
      <c r="BK1044" s="17">
        <v>0.22636716026273601</v>
      </c>
      <c r="BL1044" s="17">
        <v>0.17027712545936199</v>
      </c>
    </row>
    <row r="1045" spans="2:64" x14ac:dyDescent="0.25">
      <c r="B1045" t="s">
        <v>492</v>
      </c>
      <c r="C1045" s="17">
        <v>0.255010036954323</v>
      </c>
      <c r="D1045" s="17">
        <v>0.27655672521434099</v>
      </c>
      <c r="E1045" s="17">
        <v>0.32135564705504499</v>
      </c>
      <c r="F1045" s="17">
        <v>0.55061899999896702</v>
      </c>
      <c r="G1045" s="17">
        <v>0.39757533585362398</v>
      </c>
      <c r="H1045" s="17">
        <v>0.14746815775206201</v>
      </c>
      <c r="I1045" s="17">
        <v>0.20901129570849999</v>
      </c>
      <c r="J1045" s="17">
        <v>0.35596705117642402</v>
      </c>
      <c r="K1045" s="17">
        <v>0.51662912296837005</v>
      </c>
      <c r="L1045" s="17">
        <v>0.14005543952169999</v>
      </c>
      <c r="M1045" s="17">
        <v>4.7888414364067801E-2</v>
      </c>
      <c r="N1045" s="17">
        <v>0.24607746054068899</v>
      </c>
      <c r="O1045" s="17">
        <v>0.25387822827296502</v>
      </c>
      <c r="P1045" s="17">
        <v>0</v>
      </c>
      <c r="Q1045" s="17"/>
      <c r="R1045" s="17">
        <v>0.35479134575390697</v>
      </c>
      <c r="S1045" s="17">
        <v>0.19172759802258499</v>
      </c>
      <c r="T1045" s="17">
        <v>0.392535814062904</v>
      </c>
      <c r="U1045" s="17">
        <v>0.23203421696902199</v>
      </c>
      <c r="V1045" s="17"/>
      <c r="W1045" s="17">
        <v>0.18088022907763401</v>
      </c>
      <c r="X1045" s="17">
        <v>0.51309153526058304</v>
      </c>
      <c r="Y1045" s="17">
        <v>0.44944022989398902</v>
      </c>
      <c r="Z1045" s="17">
        <v>0.371274876260622</v>
      </c>
      <c r="AA1045" s="17">
        <v>0.30204841203775801</v>
      </c>
      <c r="AB1045" s="17">
        <v>0.16955173068797499</v>
      </c>
      <c r="AC1045" s="17">
        <v>0.36734798884307102</v>
      </c>
      <c r="AD1045" s="17">
        <v>0.40873601066649501</v>
      </c>
      <c r="AE1045" s="17">
        <v>0.16868221413236201</v>
      </c>
      <c r="AF1045" s="17">
        <v>0.178127455487194</v>
      </c>
      <c r="AG1045" s="17"/>
      <c r="AH1045" s="17">
        <v>0</v>
      </c>
      <c r="AI1045" s="17">
        <v>0.28697017708424899</v>
      </c>
      <c r="AJ1045" s="17">
        <v>0.10155678473574201</v>
      </c>
      <c r="AK1045" s="17">
        <v>0.30226629203639499</v>
      </c>
      <c r="AL1045" s="17">
        <v>0.28149660278050398</v>
      </c>
      <c r="AM1045" s="17">
        <v>0.323981287927119</v>
      </c>
      <c r="AN1045" s="17">
        <v>0.241870167973152</v>
      </c>
      <c r="AO1045" s="17"/>
      <c r="AP1045" s="17">
        <v>0.255010036954323</v>
      </c>
      <c r="AQ1045" s="17" t="s">
        <v>104</v>
      </c>
      <c r="AR1045" s="17"/>
      <c r="AS1045" s="17">
        <v>0.22765204049961599</v>
      </c>
      <c r="AT1045" s="17">
        <v>0.29077287995218798</v>
      </c>
      <c r="AU1045" s="17" t="s">
        <v>104</v>
      </c>
      <c r="AV1045" s="17"/>
      <c r="AW1045" s="17">
        <v>0.32601657476308699</v>
      </c>
      <c r="AX1045" s="17">
        <v>0.20331249835325299</v>
      </c>
      <c r="AY1045" s="17"/>
      <c r="AZ1045" s="17">
        <v>0.35343934806154298</v>
      </c>
      <c r="BA1045" s="17">
        <v>0.218321268006263</v>
      </c>
      <c r="BB1045" s="17"/>
      <c r="BC1045" s="17">
        <v>0.30605282200505601</v>
      </c>
      <c r="BD1045" s="17">
        <v>0.23203421696902199</v>
      </c>
      <c r="BE1045" s="17"/>
      <c r="BF1045" s="17">
        <v>0.25828575224316003</v>
      </c>
      <c r="BG1045" s="17">
        <v>0.25204731220854298</v>
      </c>
      <c r="BH1045" s="17"/>
      <c r="BI1045" s="17">
        <v>0.16457181167191301</v>
      </c>
      <c r="BJ1045" s="17">
        <v>0.25371694835420899</v>
      </c>
      <c r="BK1045" s="17">
        <v>0.24638449020880801</v>
      </c>
      <c r="BL1045" s="17">
        <v>0.28869974670306298</v>
      </c>
    </row>
    <row r="1046" spans="2:64" x14ac:dyDescent="0.25">
      <c r="B1046" t="s">
        <v>493</v>
      </c>
      <c r="C1046" s="17">
        <v>6.4523681217395906E-2</v>
      </c>
      <c r="D1046" s="17">
        <v>9.1425453831783202E-2</v>
      </c>
      <c r="E1046" s="17">
        <v>0</v>
      </c>
      <c r="F1046" s="17">
        <v>0</v>
      </c>
      <c r="G1046" s="17">
        <v>0</v>
      </c>
      <c r="H1046" s="17">
        <v>4.3350619918738197E-2</v>
      </c>
      <c r="I1046" s="17">
        <v>0</v>
      </c>
      <c r="J1046" s="17">
        <v>5.7101287128098199E-2</v>
      </c>
      <c r="K1046" s="17">
        <v>0</v>
      </c>
      <c r="L1046" s="17">
        <v>5.8628709437275703E-2</v>
      </c>
      <c r="M1046" s="17">
        <v>0.18419175798562601</v>
      </c>
      <c r="N1046" s="17">
        <v>4.6767381594922199E-2</v>
      </c>
      <c r="O1046" s="17">
        <v>6.8326063774070703E-2</v>
      </c>
      <c r="P1046" s="17">
        <v>0</v>
      </c>
      <c r="Q1046" s="17"/>
      <c r="R1046" s="17">
        <v>0.102641301124634</v>
      </c>
      <c r="S1046" s="17">
        <v>9.6797271042011898E-2</v>
      </c>
      <c r="T1046" s="17">
        <v>9.5697415647650205E-2</v>
      </c>
      <c r="U1046" s="17">
        <v>4.9651695366578701E-2</v>
      </c>
      <c r="V1046" s="17"/>
      <c r="W1046" s="17">
        <v>0.13748273919939699</v>
      </c>
      <c r="X1046" s="17">
        <v>0</v>
      </c>
      <c r="Y1046" s="17">
        <v>0.17426647530430001</v>
      </c>
      <c r="Z1046" s="17">
        <v>0</v>
      </c>
      <c r="AA1046" s="17">
        <v>0.14177235507381</v>
      </c>
      <c r="AB1046" s="17">
        <v>4.6856499684228697E-2</v>
      </c>
      <c r="AC1046" s="17">
        <v>0.12890797787678701</v>
      </c>
      <c r="AD1046" s="17">
        <v>8.8914696658857706E-2</v>
      </c>
      <c r="AE1046" s="17">
        <v>6.8085434081994495E-2</v>
      </c>
      <c r="AF1046" s="17">
        <v>3.9348696641334398E-2</v>
      </c>
      <c r="AG1046" s="17"/>
      <c r="AH1046" s="17">
        <v>5.6832658585741103E-2</v>
      </c>
      <c r="AI1046" s="17">
        <v>9.7218842859621193E-2</v>
      </c>
      <c r="AJ1046" s="17">
        <v>0.110929494950958</v>
      </c>
      <c r="AK1046" s="17">
        <v>3.5062777540656002E-2</v>
      </c>
      <c r="AL1046" s="17">
        <v>3.6200228049376199E-2</v>
      </c>
      <c r="AM1046" s="17">
        <v>8.4962938425182599E-2</v>
      </c>
      <c r="AN1046" s="17">
        <v>9.7235575291173201E-2</v>
      </c>
      <c r="AO1046" s="17"/>
      <c r="AP1046" s="17">
        <v>6.4523681217395906E-2</v>
      </c>
      <c r="AQ1046" s="17" t="s">
        <v>104</v>
      </c>
      <c r="AR1046" s="17"/>
      <c r="AS1046" s="17">
        <v>5.3983507146025497E-2</v>
      </c>
      <c r="AT1046" s="17">
        <v>7.8301977852115595E-2</v>
      </c>
      <c r="AU1046" s="17" t="s">
        <v>104</v>
      </c>
      <c r="AV1046" s="17"/>
      <c r="AW1046" s="17">
        <v>8.9659935508414695E-2</v>
      </c>
      <c r="AX1046" s="17">
        <v>4.62227963045721E-2</v>
      </c>
      <c r="AY1046" s="17"/>
      <c r="AZ1046" s="17">
        <v>8.9727188517999504E-2</v>
      </c>
      <c r="BA1046" s="17">
        <v>5.5129267646571098E-2</v>
      </c>
      <c r="BB1046" s="17"/>
      <c r="BC1046" s="17">
        <v>9.7563092979258706E-2</v>
      </c>
      <c r="BD1046" s="17">
        <v>4.9651695366578701E-2</v>
      </c>
      <c r="BE1046" s="17"/>
      <c r="BF1046" s="17">
        <v>8.6369044926464203E-2</v>
      </c>
      <c r="BG1046" s="17">
        <v>4.4765614983130003E-2</v>
      </c>
      <c r="BH1046" s="17"/>
      <c r="BI1046" s="17">
        <v>5.20367512912508E-2</v>
      </c>
      <c r="BJ1046" s="17">
        <v>8.3587572806321606E-2</v>
      </c>
      <c r="BK1046" s="17">
        <v>2.8341849056937801E-2</v>
      </c>
      <c r="BL1046" s="17">
        <v>0.108957361184201</v>
      </c>
    </row>
    <row r="1047" spans="2:64" x14ac:dyDescent="0.25">
      <c r="B1047" t="s">
        <v>80</v>
      </c>
      <c r="C1047" s="17">
        <v>7.3054078684517104E-2</v>
      </c>
      <c r="D1047" s="17">
        <v>3.8945849910873999E-2</v>
      </c>
      <c r="E1047" s="17">
        <v>0.22621478431498501</v>
      </c>
      <c r="F1047" s="17">
        <v>7.64159450253723E-2</v>
      </c>
      <c r="G1047" s="17">
        <v>0</v>
      </c>
      <c r="H1047" s="17">
        <v>0.16519605052661401</v>
      </c>
      <c r="I1047" s="17">
        <v>0.10734758340830899</v>
      </c>
      <c r="J1047" s="17">
        <v>0</v>
      </c>
      <c r="K1047" s="17">
        <v>0.12583997811418399</v>
      </c>
      <c r="L1047" s="17">
        <v>0.128782491710633</v>
      </c>
      <c r="M1047" s="17">
        <v>4.7888414364067801E-2</v>
      </c>
      <c r="N1047" s="17">
        <v>4.6767381594922199E-2</v>
      </c>
      <c r="O1047" s="17">
        <v>0.111331298699337</v>
      </c>
      <c r="P1047" s="17">
        <v>0</v>
      </c>
      <c r="Q1047" s="17"/>
      <c r="R1047" s="17">
        <v>5.64938077294019E-2</v>
      </c>
      <c r="S1047" s="17">
        <v>6.2947561470135804E-2</v>
      </c>
      <c r="T1047" s="17">
        <v>3.93660499935886E-2</v>
      </c>
      <c r="U1047" s="17">
        <v>8.2465831468716194E-2</v>
      </c>
      <c r="V1047" s="17"/>
      <c r="W1047" s="17">
        <v>0</v>
      </c>
      <c r="X1047" s="17">
        <v>0</v>
      </c>
      <c r="Y1047" s="17">
        <v>0</v>
      </c>
      <c r="Z1047" s="17">
        <v>5.3493765874687203E-2</v>
      </c>
      <c r="AA1047" s="17">
        <v>4.9053508223402799E-2</v>
      </c>
      <c r="AB1047" s="17">
        <v>9.4339927263067405E-2</v>
      </c>
      <c r="AC1047" s="17">
        <v>0.117734945940678</v>
      </c>
      <c r="AD1047" s="17">
        <v>9.8388564803824102E-2</v>
      </c>
      <c r="AE1047" s="17">
        <v>8.4088724527869904E-2</v>
      </c>
      <c r="AF1047" s="17">
        <v>5.6623644318113002E-2</v>
      </c>
      <c r="AG1047" s="17"/>
      <c r="AH1047" s="17">
        <v>9.3004200675167195E-2</v>
      </c>
      <c r="AI1047" s="17">
        <v>8.7050599378124996E-2</v>
      </c>
      <c r="AJ1047" s="17">
        <v>3.4013923791153297E-2</v>
      </c>
      <c r="AK1047" s="17">
        <v>8.3497586620900996E-2</v>
      </c>
      <c r="AL1047" s="17">
        <v>9.0907214142109893E-2</v>
      </c>
      <c r="AM1047" s="17">
        <v>3.0372917821226399E-2</v>
      </c>
      <c r="AN1047" s="17">
        <v>5.8066668719546098E-2</v>
      </c>
      <c r="AO1047" s="17"/>
      <c r="AP1047" s="17">
        <v>7.3054078684517104E-2</v>
      </c>
      <c r="AQ1047" s="17" t="s">
        <v>104</v>
      </c>
      <c r="AR1047" s="17"/>
      <c r="AS1047" s="17">
        <v>6.0474974488394603E-2</v>
      </c>
      <c r="AT1047" s="17">
        <v>8.9497699808763806E-2</v>
      </c>
      <c r="AU1047" s="17" t="s">
        <v>104</v>
      </c>
      <c r="AV1047" s="17"/>
      <c r="AW1047" s="17">
        <v>3.9981037678601603E-2</v>
      </c>
      <c r="AX1047" s="17">
        <v>9.7133478509121005E-2</v>
      </c>
      <c r="AY1047" s="17"/>
      <c r="AZ1047" s="17">
        <v>7.0868096979878795E-2</v>
      </c>
      <c r="BA1047" s="17">
        <v>7.3868886558147301E-2</v>
      </c>
      <c r="BB1047" s="17"/>
      <c r="BC1047" s="17">
        <v>5.2145050209282798E-2</v>
      </c>
      <c r="BD1047" s="17">
        <v>8.2465831468716194E-2</v>
      </c>
      <c r="BE1047" s="17"/>
      <c r="BF1047" s="17">
        <v>6.9758661433075506E-2</v>
      </c>
      <c r="BG1047" s="17">
        <v>7.6034622894751297E-2</v>
      </c>
      <c r="BH1047" s="17"/>
      <c r="BI1047" s="17">
        <v>5.71521031004769E-2</v>
      </c>
      <c r="BJ1047" s="17">
        <v>0.16359357914849201</v>
      </c>
      <c r="BK1047" s="17">
        <v>5.1398299909936197E-2</v>
      </c>
      <c r="BL1047" s="17">
        <v>3.2689510921529101E-2</v>
      </c>
    </row>
    <row r="1048" spans="2:64" x14ac:dyDescent="0.25">
      <c r="C1048" s="17"/>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c r="AD1048" s="17"/>
      <c r="AE1048" s="17"/>
      <c r="AF1048" s="17"/>
      <c r="AG1048" s="17"/>
      <c r="AH1048" s="17"/>
      <c r="AI1048" s="17"/>
      <c r="AJ1048" s="17"/>
      <c r="AK1048" s="17"/>
      <c r="AL1048" s="17"/>
      <c r="AM1048" s="17"/>
      <c r="AN1048" s="17"/>
      <c r="AO1048" s="17"/>
      <c r="AP1048" s="17"/>
      <c r="AQ1048" s="17"/>
      <c r="AR1048" s="17"/>
      <c r="AS1048" s="17"/>
      <c r="AT1048" s="17"/>
      <c r="AU1048" s="17"/>
      <c r="AV1048" s="17"/>
      <c r="AW1048" s="17"/>
      <c r="AX1048" s="17"/>
      <c r="AY1048" s="17"/>
      <c r="AZ1048" s="17"/>
      <c r="BA1048" s="17"/>
      <c r="BB1048" s="17"/>
      <c r="BC1048" s="17"/>
      <c r="BD1048" s="17"/>
      <c r="BE1048" s="17"/>
      <c r="BF1048" s="17"/>
      <c r="BG1048" s="17"/>
      <c r="BH1048" s="17"/>
      <c r="BI1048" s="17"/>
      <c r="BJ1048" s="17"/>
      <c r="BK1048" s="17"/>
      <c r="BL1048" s="17"/>
    </row>
    <row r="1049" spans="2:64" x14ac:dyDescent="0.25">
      <c r="B1049" s="6" t="s">
        <v>509</v>
      </c>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c r="AD1049" s="17"/>
      <c r="AE1049" s="17"/>
      <c r="AF1049" s="17"/>
      <c r="AG1049" s="17"/>
      <c r="AH1049" s="17"/>
      <c r="AI1049" s="17"/>
      <c r="AJ1049" s="17"/>
      <c r="AK1049" s="17"/>
      <c r="AL1049" s="17"/>
      <c r="AM1049" s="17"/>
      <c r="AN1049" s="17"/>
      <c r="AO1049" s="17"/>
      <c r="AP1049" s="17"/>
      <c r="AQ1049" s="17"/>
      <c r="AR1049" s="17"/>
      <c r="AS1049" s="17"/>
      <c r="AT1049" s="17"/>
      <c r="AU1049" s="17"/>
      <c r="AV1049" s="17"/>
      <c r="AW1049" s="17"/>
      <c r="AX1049" s="17"/>
      <c r="AY1049" s="17"/>
      <c r="AZ1049" s="17"/>
      <c r="BA1049" s="17"/>
      <c r="BB1049" s="17"/>
      <c r="BC1049" s="17"/>
      <c r="BD1049" s="17"/>
      <c r="BE1049" s="17"/>
      <c r="BF1049" s="17"/>
      <c r="BG1049" s="17"/>
      <c r="BH1049" s="17"/>
      <c r="BI1049" s="17"/>
      <c r="BJ1049" s="17"/>
      <c r="BK1049" s="17"/>
      <c r="BL1049" s="17"/>
    </row>
    <row r="1050" spans="2:64" x14ac:dyDescent="0.25">
      <c r="B1050" s="24" t="s">
        <v>721</v>
      </c>
      <c r="C1050" s="17"/>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c r="AD1050" s="17"/>
      <c r="AE1050" s="17"/>
      <c r="AF1050" s="17"/>
      <c r="AG1050" s="17"/>
      <c r="AH1050" s="17"/>
      <c r="AI1050" s="17"/>
      <c r="AJ1050" s="17"/>
      <c r="AK1050" s="17"/>
      <c r="AL1050" s="17"/>
      <c r="AM1050" s="17"/>
      <c r="AN1050" s="17"/>
      <c r="AO1050" s="17"/>
      <c r="AP1050" s="17"/>
      <c r="AQ1050" s="17"/>
      <c r="AR1050" s="17"/>
      <c r="AS1050" s="17"/>
      <c r="AT1050" s="17"/>
      <c r="AU1050" s="17"/>
      <c r="AV1050" s="17"/>
      <c r="AW1050" s="17"/>
      <c r="AX1050" s="17"/>
      <c r="AY1050" s="17"/>
      <c r="AZ1050" s="17"/>
      <c r="BA1050" s="17"/>
      <c r="BB1050" s="17"/>
      <c r="BC1050" s="17"/>
      <c r="BD1050" s="17"/>
      <c r="BE1050" s="17"/>
      <c r="BF1050" s="17"/>
      <c r="BG1050" s="17"/>
      <c r="BH1050" s="17"/>
      <c r="BI1050" s="17"/>
      <c r="BJ1050" s="17"/>
      <c r="BK1050" s="17"/>
      <c r="BL1050" s="17"/>
    </row>
    <row r="1051" spans="2:64" x14ac:dyDescent="0.25">
      <c r="B1051" t="s">
        <v>503</v>
      </c>
      <c r="C1051" s="17">
        <v>0.176568051293401</v>
      </c>
      <c r="D1051" s="17">
        <v>0.16320786161624601</v>
      </c>
      <c r="E1051" s="17">
        <v>0</v>
      </c>
      <c r="F1051" s="17">
        <v>0</v>
      </c>
      <c r="G1051" s="17">
        <v>0.32997929825547601</v>
      </c>
      <c r="H1051" s="17">
        <v>0.39032889558170702</v>
      </c>
      <c r="I1051" s="17">
        <v>8.2607453984301998E-2</v>
      </c>
      <c r="J1051" s="17">
        <v>0.18645530971115601</v>
      </c>
      <c r="K1051" s="17" t="s">
        <v>104</v>
      </c>
      <c r="L1051" s="17">
        <v>0.341002862269211</v>
      </c>
      <c r="M1051" s="17">
        <v>0</v>
      </c>
      <c r="N1051" s="17">
        <v>0.13205435471779101</v>
      </c>
      <c r="O1051" s="17">
        <v>0.28571428571428598</v>
      </c>
      <c r="P1051" s="17" t="s">
        <v>104</v>
      </c>
      <c r="Q1051" s="17"/>
      <c r="R1051" s="17">
        <v>0.441046069817914</v>
      </c>
      <c r="S1051" s="17">
        <v>7.9824352777096694E-2</v>
      </c>
      <c r="T1051" s="17">
        <v>6.2256610149600003E-2</v>
      </c>
      <c r="U1051" s="17">
        <v>0.18993027302180901</v>
      </c>
      <c r="V1051" s="17"/>
      <c r="W1051" s="17">
        <v>0.24409698191575699</v>
      </c>
      <c r="X1051" s="17">
        <v>0.49172973775342599</v>
      </c>
      <c r="Y1051" s="17">
        <v>1</v>
      </c>
      <c r="Z1051" s="17">
        <v>0</v>
      </c>
      <c r="AA1051" s="17">
        <v>0</v>
      </c>
      <c r="AB1051" s="17">
        <v>0.19307129202227299</v>
      </c>
      <c r="AC1051" s="17">
        <v>0.115294570682745</v>
      </c>
      <c r="AD1051" s="17">
        <v>0.35228428277233198</v>
      </c>
      <c r="AE1051" s="17">
        <v>0.169353131770209</v>
      </c>
      <c r="AF1051" s="17">
        <v>0.159625318821253</v>
      </c>
      <c r="AG1051" s="17"/>
      <c r="AH1051" s="17">
        <v>0.148669390279177</v>
      </c>
      <c r="AI1051" s="17">
        <v>0.571537903509449</v>
      </c>
      <c r="AJ1051" s="17">
        <v>0.245424154818221</v>
      </c>
      <c r="AK1051" s="17">
        <v>0.28127308030500903</v>
      </c>
      <c r="AL1051" s="17">
        <v>4.9240202976442903E-2</v>
      </c>
      <c r="AM1051" s="17">
        <v>0.20010670162014901</v>
      </c>
      <c r="AN1051" s="17">
        <v>0.20643719428156801</v>
      </c>
      <c r="AO1051" s="17"/>
      <c r="AP1051" s="17">
        <v>0.176568051293401</v>
      </c>
      <c r="AQ1051" s="17" t="s">
        <v>104</v>
      </c>
      <c r="AR1051" s="17"/>
      <c r="AS1051" s="17">
        <v>0.130740888604226</v>
      </c>
      <c r="AT1051" s="17">
        <v>0.25400836799833199</v>
      </c>
      <c r="AU1051" s="17" t="s">
        <v>104</v>
      </c>
      <c r="AV1051" s="17"/>
      <c r="AW1051" s="17">
        <v>0.159163089420161</v>
      </c>
      <c r="AX1051" s="17">
        <v>0.18984516282566999</v>
      </c>
      <c r="AY1051" s="17"/>
      <c r="AZ1051" s="17">
        <v>0.18584916378388999</v>
      </c>
      <c r="BA1051" s="17">
        <v>0.17436079132398599</v>
      </c>
      <c r="BB1051" s="17"/>
      <c r="BC1051" s="17">
        <v>0.13999061756459</v>
      </c>
      <c r="BD1051" s="17">
        <v>0.18993027302180901</v>
      </c>
      <c r="BE1051" s="17"/>
      <c r="BF1051" s="17">
        <v>0.19151751866781</v>
      </c>
      <c r="BG1051" s="17">
        <v>0.16342684914900599</v>
      </c>
      <c r="BH1051" s="17"/>
      <c r="BI1051" s="17">
        <v>0.144233642975997</v>
      </c>
      <c r="BJ1051" s="17">
        <v>9.8576167917315494E-2</v>
      </c>
      <c r="BK1051" s="17">
        <v>0.19210010550133499</v>
      </c>
      <c r="BL1051" s="17">
        <v>0.22013521119260099</v>
      </c>
    </row>
    <row r="1052" spans="2:64" x14ac:dyDescent="0.25">
      <c r="B1052" t="s">
        <v>504</v>
      </c>
      <c r="C1052" s="17">
        <v>0.36667580977970399</v>
      </c>
      <c r="D1052" s="17">
        <v>0.30219085309688398</v>
      </c>
      <c r="E1052" s="17">
        <v>0.66666666666666696</v>
      </c>
      <c r="F1052" s="17">
        <v>0</v>
      </c>
      <c r="G1052" s="17">
        <v>0.67002070174452399</v>
      </c>
      <c r="H1052" s="17">
        <v>0.35219154824224302</v>
      </c>
      <c r="I1052" s="17">
        <v>0.48252295331418199</v>
      </c>
      <c r="J1052" s="17">
        <v>0.18645530971115601</v>
      </c>
      <c r="K1052" s="17" t="s">
        <v>104</v>
      </c>
      <c r="L1052" s="17">
        <v>0.39266876692563002</v>
      </c>
      <c r="M1052" s="17">
        <v>0.33912599274237798</v>
      </c>
      <c r="N1052" s="17">
        <v>0.48884079601354102</v>
      </c>
      <c r="O1052" s="17">
        <v>0.28571428571428598</v>
      </c>
      <c r="P1052" s="17" t="s">
        <v>104</v>
      </c>
      <c r="Q1052" s="17"/>
      <c r="R1052" s="17">
        <v>0.38041594072895402</v>
      </c>
      <c r="S1052" s="17">
        <v>0.25767562593404097</v>
      </c>
      <c r="T1052" s="17">
        <v>0.52916302441230001</v>
      </c>
      <c r="U1052" s="17">
        <v>0.36124813650753101</v>
      </c>
      <c r="V1052" s="17"/>
      <c r="W1052" s="17">
        <v>0.64831996805652203</v>
      </c>
      <c r="X1052" s="17">
        <v>0.20150300292880699</v>
      </c>
      <c r="Y1052" s="17">
        <v>0</v>
      </c>
      <c r="Z1052" s="17">
        <v>0.42313025224670298</v>
      </c>
      <c r="AA1052" s="17">
        <v>0.12833786552638801</v>
      </c>
      <c r="AB1052" s="17">
        <v>0.39642561880444099</v>
      </c>
      <c r="AC1052" s="17">
        <v>0.68400222514080999</v>
      </c>
      <c r="AD1052" s="17">
        <v>0.31320470350856</v>
      </c>
      <c r="AE1052" s="17">
        <v>0.350818269191779</v>
      </c>
      <c r="AF1052" s="17">
        <v>0.34682445090446901</v>
      </c>
      <c r="AG1052" s="17"/>
      <c r="AH1052" s="17">
        <v>0.33802656507394202</v>
      </c>
      <c r="AI1052" s="17">
        <v>0.21749948077054701</v>
      </c>
      <c r="AJ1052" s="17">
        <v>0.23464114740014699</v>
      </c>
      <c r="AK1052" s="17">
        <v>0.199030242944022</v>
      </c>
      <c r="AL1052" s="17">
        <v>0.44991809058108101</v>
      </c>
      <c r="AM1052" s="17">
        <v>0.38091779679426202</v>
      </c>
      <c r="AN1052" s="17">
        <v>0.52540446271038499</v>
      </c>
      <c r="AO1052" s="17"/>
      <c r="AP1052" s="17">
        <v>0.36667580977970399</v>
      </c>
      <c r="AQ1052" s="17" t="s">
        <v>104</v>
      </c>
      <c r="AR1052" s="17"/>
      <c r="AS1052" s="17">
        <v>0.36232582222401699</v>
      </c>
      <c r="AT1052" s="17">
        <v>0.37402656846096399</v>
      </c>
      <c r="AU1052" s="17" t="s">
        <v>104</v>
      </c>
      <c r="AV1052" s="17"/>
      <c r="AW1052" s="17">
        <v>0.41313046091916</v>
      </c>
      <c r="AX1052" s="17">
        <v>0.33123858280596802</v>
      </c>
      <c r="AY1052" s="17"/>
      <c r="AZ1052" s="17">
        <v>0.32624367969555401</v>
      </c>
      <c r="BA1052" s="17">
        <v>0.37629149133774697</v>
      </c>
      <c r="BB1052" s="17"/>
      <c r="BC1052" s="17">
        <v>0.38153339584957702</v>
      </c>
      <c r="BD1052" s="17">
        <v>0.36124813650753101</v>
      </c>
      <c r="BE1052" s="17"/>
      <c r="BF1052" s="17">
        <v>0.39879006318576399</v>
      </c>
      <c r="BG1052" s="17">
        <v>0.33844604846741999</v>
      </c>
      <c r="BH1052" s="17"/>
      <c r="BI1052" s="17">
        <v>0.13905485940812401</v>
      </c>
      <c r="BJ1052" s="17">
        <v>0.38454420896833902</v>
      </c>
      <c r="BK1052" s="17">
        <v>0.37260076727456098</v>
      </c>
      <c r="BL1052" s="17">
        <v>0.38449218081426201</v>
      </c>
    </row>
    <row r="1053" spans="2:64" x14ac:dyDescent="0.25">
      <c r="B1053" t="s">
        <v>505</v>
      </c>
      <c r="C1053" s="17">
        <v>0.265080860300209</v>
      </c>
      <c r="D1053" s="17">
        <v>0.32915950664181898</v>
      </c>
      <c r="E1053" s="17">
        <v>0.33333333333333298</v>
      </c>
      <c r="F1053" s="17">
        <v>0.20488768051033401</v>
      </c>
      <c r="G1053" s="17">
        <v>0</v>
      </c>
      <c r="H1053" s="17">
        <v>0.182262082485391</v>
      </c>
      <c r="I1053" s="17">
        <v>0.165214907968604</v>
      </c>
      <c r="J1053" s="17">
        <v>0.31354469028884402</v>
      </c>
      <c r="K1053" s="17" t="s">
        <v>104</v>
      </c>
      <c r="L1053" s="17">
        <v>0</v>
      </c>
      <c r="M1053" s="17">
        <v>0.5</v>
      </c>
      <c r="N1053" s="17">
        <v>0.29106861279014101</v>
      </c>
      <c r="O1053" s="17">
        <v>0.28571428571428598</v>
      </c>
      <c r="P1053" s="17" t="s">
        <v>104</v>
      </c>
      <c r="Q1053" s="17"/>
      <c r="R1053" s="17">
        <v>0.17853798945313101</v>
      </c>
      <c r="S1053" s="17">
        <v>0.40320976680667298</v>
      </c>
      <c r="T1053" s="17">
        <v>0.23125953609814801</v>
      </c>
      <c r="U1053" s="17">
        <v>0.25319177490700701</v>
      </c>
      <c r="V1053" s="17"/>
      <c r="W1053" s="17">
        <v>0</v>
      </c>
      <c r="X1053" s="17">
        <v>0.30676725931776699</v>
      </c>
      <c r="Y1053" s="17">
        <v>0</v>
      </c>
      <c r="Z1053" s="17">
        <v>0.29227664875529002</v>
      </c>
      <c r="AA1053" s="17">
        <v>0.39722207573908902</v>
      </c>
      <c r="AB1053" s="17">
        <v>0.34642262757596398</v>
      </c>
      <c r="AC1053" s="17">
        <v>0.20070320417644399</v>
      </c>
      <c r="AD1053" s="17">
        <v>9.4117462095610102E-2</v>
      </c>
      <c r="AE1053" s="17">
        <v>0.30557342883213201</v>
      </c>
      <c r="AF1053" s="17">
        <v>0.27676935960478</v>
      </c>
      <c r="AG1053" s="17"/>
      <c r="AH1053" s="17">
        <v>0.32668281785583803</v>
      </c>
      <c r="AI1053" s="17">
        <v>0.21096261572000399</v>
      </c>
      <c r="AJ1053" s="17">
        <v>0.11870789289512799</v>
      </c>
      <c r="AK1053" s="17">
        <v>0.40814771995084698</v>
      </c>
      <c r="AL1053" s="17">
        <v>0.32910404624006301</v>
      </c>
      <c r="AM1053" s="17">
        <v>0.220102068599552</v>
      </c>
      <c r="AN1053" s="17">
        <v>0.21670141624088199</v>
      </c>
      <c r="AO1053" s="17"/>
      <c r="AP1053" s="17">
        <v>0.265080860300209</v>
      </c>
      <c r="AQ1053" s="17" t="s">
        <v>104</v>
      </c>
      <c r="AR1053" s="17"/>
      <c r="AS1053" s="17">
        <v>0.28729838440063599</v>
      </c>
      <c r="AT1053" s="17">
        <v>0.22753692343451101</v>
      </c>
      <c r="AU1053" s="17" t="s">
        <v>104</v>
      </c>
      <c r="AV1053" s="17"/>
      <c r="AW1053" s="17">
        <v>0.20637796710791001</v>
      </c>
      <c r="AX1053" s="17">
        <v>0.30986147319999402</v>
      </c>
      <c r="AY1053" s="17"/>
      <c r="AZ1053" s="17">
        <v>0.27601464371080697</v>
      </c>
      <c r="BA1053" s="17">
        <v>0.26248055753896199</v>
      </c>
      <c r="BB1053" s="17"/>
      <c r="BC1053" s="17">
        <v>0.297625765025258</v>
      </c>
      <c r="BD1053" s="17">
        <v>0.25319177490700701</v>
      </c>
      <c r="BE1053" s="17"/>
      <c r="BF1053" s="17">
        <v>0.21330537529099899</v>
      </c>
      <c r="BG1053" s="17">
        <v>0.31059366002676198</v>
      </c>
      <c r="BH1053" s="17"/>
      <c r="BI1053" s="17">
        <v>0.50234437143578403</v>
      </c>
      <c r="BJ1053" s="17">
        <v>0.28585720383437802</v>
      </c>
      <c r="BK1053" s="17">
        <v>0.25486324546856298</v>
      </c>
      <c r="BL1053" s="17">
        <v>0.21937362695950399</v>
      </c>
    </row>
    <row r="1054" spans="2:64" x14ac:dyDescent="0.25">
      <c r="B1054" t="s">
        <v>506</v>
      </c>
      <c r="C1054" s="17">
        <v>0.10022642045606001</v>
      </c>
      <c r="D1054" s="17">
        <v>0.13265121970457799</v>
      </c>
      <c r="E1054" s="17">
        <v>0</v>
      </c>
      <c r="F1054" s="17">
        <v>0.79511231948966599</v>
      </c>
      <c r="G1054" s="17">
        <v>0</v>
      </c>
      <c r="H1054" s="17">
        <v>7.5217473690658995E-2</v>
      </c>
      <c r="I1054" s="17">
        <v>0.117561547355939</v>
      </c>
      <c r="J1054" s="17">
        <v>0.15677234514442201</v>
      </c>
      <c r="K1054" s="17" t="s">
        <v>104</v>
      </c>
      <c r="L1054" s="17">
        <v>0</v>
      </c>
      <c r="M1054" s="17">
        <v>0</v>
      </c>
      <c r="N1054" s="17">
        <v>0</v>
      </c>
      <c r="O1054" s="17">
        <v>0.14285714285714299</v>
      </c>
      <c r="P1054" s="17" t="s">
        <v>104</v>
      </c>
      <c r="Q1054" s="17"/>
      <c r="R1054" s="17">
        <v>0</v>
      </c>
      <c r="S1054" s="17">
        <v>0.172821069628701</v>
      </c>
      <c r="T1054" s="17">
        <v>6.31838159702207E-2</v>
      </c>
      <c r="U1054" s="17">
        <v>0.10029500055398601</v>
      </c>
      <c r="V1054" s="17"/>
      <c r="W1054" s="17">
        <v>0.10758305002772101</v>
      </c>
      <c r="X1054" s="17">
        <v>0</v>
      </c>
      <c r="Y1054" s="17">
        <v>0</v>
      </c>
      <c r="Z1054" s="17">
        <v>0.284593098998007</v>
      </c>
      <c r="AA1054" s="17">
        <v>0.24199775514716201</v>
      </c>
      <c r="AB1054" s="17">
        <v>0</v>
      </c>
      <c r="AC1054" s="17">
        <v>0</v>
      </c>
      <c r="AD1054" s="17">
        <v>0</v>
      </c>
      <c r="AE1054" s="17">
        <v>0</v>
      </c>
      <c r="AF1054" s="17">
        <v>0.13806754884168099</v>
      </c>
      <c r="AG1054" s="17"/>
      <c r="AH1054" s="17">
        <v>0.13035265178606401</v>
      </c>
      <c r="AI1054" s="17">
        <v>0</v>
      </c>
      <c r="AJ1054" s="17">
        <v>0.27591730872574399</v>
      </c>
      <c r="AK1054" s="17">
        <v>0</v>
      </c>
      <c r="AL1054" s="17">
        <v>0.14852995664722299</v>
      </c>
      <c r="AM1054" s="17">
        <v>2.6540137690981999E-2</v>
      </c>
      <c r="AN1054" s="17">
        <v>0</v>
      </c>
      <c r="AO1054" s="17"/>
      <c r="AP1054" s="17">
        <v>0.10022642045606001</v>
      </c>
      <c r="AQ1054" s="17" t="s">
        <v>104</v>
      </c>
      <c r="AR1054" s="17"/>
      <c r="AS1054" s="17">
        <v>0.106964487127306</v>
      </c>
      <c r="AT1054" s="17">
        <v>8.8840203496931003E-2</v>
      </c>
      <c r="AU1054" s="17" t="s">
        <v>104</v>
      </c>
      <c r="AV1054" s="17"/>
      <c r="AW1054" s="17">
        <v>0.11366225529450399</v>
      </c>
      <c r="AX1054" s="17">
        <v>8.9977097361969197E-2</v>
      </c>
      <c r="AY1054" s="17"/>
      <c r="AZ1054" s="17">
        <v>8.5605811162375298E-2</v>
      </c>
      <c r="BA1054" s="17">
        <v>0.10370353439638499</v>
      </c>
      <c r="BB1054" s="17"/>
      <c r="BC1054" s="17">
        <v>0.100038690897458</v>
      </c>
      <c r="BD1054" s="17">
        <v>0.10029500055398601</v>
      </c>
      <c r="BE1054" s="17"/>
      <c r="BF1054" s="17">
        <v>9.3557044165600303E-2</v>
      </c>
      <c r="BG1054" s="17">
        <v>0.106089078958529</v>
      </c>
      <c r="BH1054" s="17"/>
      <c r="BI1054" s="17">
        <v>0</v>
      </c>
      <c r="BJ1054" s="17">
        <v>0.10514018187634799</v>
      </c>
      <c r="BK1054" s="17">
        <v>0.11458612215837399</v>
      </c>
      <c r="BL1054" s="17">
        <v>8.4423378890016706E-2</v>
      </c>
    </row>
    <row r="1055" spans="2:64" x14ac:dyDescent="0.25">
      <c r="B1055" t="s">
        <v>507</v>
      </c>
      <c r="C1055" s="17">
        <v>4.8150488170651699E-2</v>
      </c>
      <c r="D1055" s="17">
        <v>3.7900348487022402E-2</v>
      </c>
      <c r="E1055" s="17">
        <v>0</v>
      </c>
      <c r="F1055" s="17">
        <v>0</v>
      </c>
      <c r="G1055" s="17">
        <v>0</v>
      </c>
      <c r="H1055" s="17">
        <v>0</v>
      </c>
      <c r="I1055" s="17">
        <v>0.152093137376974</v>
      </c>
      <c r="J1055" s="17">
        <v>0</v>
      </c>
      <c r="K1055" s="17" t="s">
        <v>104</v>
      </c>
      <c r="L1055" s="17">
        <v>0.17755224720344001</v>
      </c>
      <c r="M1055" s="17">
        <v>0</v>
      </c>
      <c r="N1055" s="17">
        <v>4.4018118239263701E-2</v>
      </c>
      <c r="O1055" s="17">
        <v>0</v>
      </c>
      <c r="P1055" s="17" t="s">
        <v>104</v>
      </c>
      <c r="Q1055" s="17"/>
      <c r="R1055" s="17">
        <v>0</v>
      </c>
      <c r="S1055" s="17">
        <v>0</v>
      </c>
      <c r="T1055" s="17">
        <v>5.8111773327088397E-2</v>
      </c>
      <c r="U1055" s="17">
        <v>5.7828022690110899E-2</v>
      </c>
      <c r="V1055" s="17"/>
      <c r="W1055" s="17">
        <v>0</v>
      </c>
      <c r="X1055" s="17">
        <v>0</v>
      </c>
      <c r="Y1055" s="17">
        <v>0</v>
      </c>
      <c r="Z1055" s="17">
        <v>0</v>
      </c>
      <c r="AA1055" s="17">
        <v>0</v>
      </c>
      <c r="AB1055" s="17">
        <v>0</v>
      </c>
      <c r="AC1055" s="17">
        <v>0</v>
      </c>
      <c r="AD1055" s="17">
        <v>0.24039355162349799</v>
      </c>
      <c r="AE1055" s="17">
        <v>0.11824661813665301</v>
      </c>
      <c r="AF1055" s="17">
        <v>4.5099176801153697E-2</v>
      </c>
      <c r="AG1055" s="17"/>
      <c r="AH1055" s="17">
        <v>0</v>
      </c>
      <c r="AI1055" s="17">
        <v>0</v>
      </c>
      <c r="AJ1055" s="17">
        <v>5.9353946447564102E-2</v>
      </c>
      <c r="AK1055" s="17">
        <v>0</v>
      </c>
      <c r="AL1055" s="17">
        <v>2.3207703555190001E-2</v>
      </c>
      <c r="AM1055" s="17">
        <v>0.116152908207919</v>
      </c>
      <c r="AN1055" s="17">
        <v>5.1456926767165401E-2</v>
      </c>
      <c r="AO1055" s="17"/>
      <c r="AP1055" s="17">
        <v>4.8150488170651699E-2</v>
      </c>
      <c r="AQ1055" s="17" t="s">
        <v>104</v>
      </c>
      <c r="AR1055" s="17"/>
      <c r="AS1055" s="17">
        <v>4.37491998741791E-2</v>
      </c>
      <c r="AT1055" s="17">
        <v>5.5587936609261902E-2</v>
      </c>
      <c r="AU1055" s="17" t="s">
        <v>104</v>
      </c>
      <c r="AV1055" s="17"/>
      <c r="AW1055" s="17">
        <v>6.5471436447529396E-2</v>
      </c>
      <c r="AX1055" s="17">
        <v>3.4937465137814101E-2</v>
      </c>
      <c r="AY1055" s="17"/>
      <c r="AZ1055" s="17">
        <v>7.29899529721348E-2</v>
      </c>
      <c r="BA1055" s="17">
        <v>4.2243097610071098E-2</v>
      </c>
      <c r="BB1055" s="17"/>
      <c r="BC1055" s="17">
        <v>2.1659431163925401E-2</v>
      </c>
      <c r="BD1055" s="17">
        <v>5.7828022690110899E-2</v>
      </c>
      <c r="BE1055" s="17"/>
      <c r="BF1055" s="17">
        <v>4.6362890519560197E-2</v>
      </c>
      <c r="BG1055" s="17">
        <v>4.9721860681624902E-2</v>
      </c>
      <c r="BH1055" s="17"/>
      <c r="BI1055" s="17">
        <v>0</v>
      </c>
      <c r="BJ1055" s="17">
        <v>9.4282961413867897E-2</v>
      </c>
      <c r="BK1055" s="17">
        <v>1.43812973155641E-2</v>
      </c>
      <c r="BL1055" s="17">
        <v>9.1575602143616402E-2</v>
      </c>
    </row>
    <row r="1056" spans="2:64" x14ac:dyDescent="0.25">
      <c r="B1056" t="s">
        <v>80</v>
      </c>
      <c r="C1056" s="17">
        <v>4.32983699999741E-2</v>
      </c>
      <c r="D1056" s="17">
        <v>3.4890210453449401E-2</v>
      </c>
      <c r="E1056" s="17">
        <v>0</v>
      </c>
      <c r="F1056" s="17">
        <v>0</v>
      </c>
      <c r="G1056" s="17">
        <v>0</v>
      </c>
      <c r="H1056" s="17">
        <v>0</v>
      </c>
      <c r="I1056" s="17">
        <v>0</v>
      </c>
      <c r="J1056" s="17">
        <v>0.15677234514442201</v>
      </c>
      <c r="K1056" s="17" t="s">
        <v>104</v>
      </c>
      <c r="L1056" s="17">
        <v>8.8776123601719797E-2</v>
      </c>
      <c r="M1056" s="17">
        <v>0.16087400725762199</v>
      </c>
      <c r="N1056" s="17">
        <v>4.4018118239263701E-2</v>
      </c>
      <c r="O1056" s="17">
        <v>0</v>
      </c>
      <c r="P1056" s="17" t="s">
        <v>104</v>
      </c>
      <c r="Q1056" s="17"/>
      <c r="R1056" s="17">
        <v>0</v>
      </c>
      <c r="S1056" s="17">
        <v>8.6469184853487799E-2</v>
      </c>
      <c r="T1056" s="17">
        <v>5.6025240042642498E-2</v>
      </c>
      <c r="U1056" s="17">
        <v>3.7506792319555997E-2</v>
      </c>
      <c r="V1056" s="17"/>
      <c r="W1056" s="17">
        <v>0</v>
      </c>
      <c r="X1056" s="17">
        <v>0</v>
      </c>
      <c r="Y1056" s="17">
        <v>0</v>
      </c>
      <c r="Z1056" s="17">
        <v>0</v>
      </c>
      <c r="AA1056" s="17">
        <v>0.23244230358736101</v>
      </c>
      <c r="AB1056" s="17">
        <v>6.4080461597322197E-2</v>
      </c>
      <c r="AC1056" s="17">
        <v>0</v>
      </c>
      <c r="AD1056" s="17">
        <v>0</v>
      </c>
      <c r="AE1056" s="17">
        <v>5.60085520692266E-2</v>
      </c>
      <c r="AF1056" s="17">
        <v>3.3614145026662601E-2</v>
      </c>
      <c r="AG1056" s="17"/>
      <c r="AH1056" s="17">
        <v>5.6268575004978803E-2</v>
      </c>
      <c r="AI1056" s="17">
        <v>0</v>
      </c>
      <c r="AJ1056" s="17">
        <v>6.5955549713195796E-2</v>
      </c>
      <c r="AK1056" s="17">
        <v>0.111548956800122</v>
      </c>
      <c r="AL1056" s="17">
        <v>0</v>
      </c>
      <c r="AM1056" s="17">
        <v>5.61803870871357E-2</v>
      </c>
      <c r="AN1056" s="17">
        <v>0</v>
      </c>
      <c r="AO1056" s="17"/>
      <c r="AP1056" s="17">
        <v>4.32983699999741E-2</v>
      </c>
      <c r="AQ1056" s="17" t="s">
        <v>104</v>
      </c>
      <c r="AR1056" s="17"/>
      <c r="AS1056" s="17">
        <v>6.8921217769636695E-2</v>
      </c>
      <c r="AT1056" s="17">
        <v>0</v>
      </c>
      <c r="AU1056" s="17" t="s">
        <v>104</v>
      </c>
      <c r="AV1056" s="17"/>
      <c r="AW1056" s="17">
        <v>4.2194790810736398E-2</v>
      </c>
      <c r="AX1056" s="17">
        <v>4.4140218668584398E-2</v>
      </c>
      <c r="AY1056" s="17"/>
      <c r="AZ1056" s="17">
        <v>5.32967486752388E-2</v>
      </c>
      <c r="BA1056" s="17">
        <v>4.0920527792848799E-2</v>
      </c>
      <c r="BB1056" s="17"/>
      <c r="BC1056" s="17">
        <v>5.9152099499190799E-2</v>
      </c>
      <c r="BD1056" s="17">
        <v>3.7506792319555997E-2</v>
      </c>
      <c r="BE1056" s="17"/>
      <c r="BF1056" s="17">
        <v>5.6467108170267101E-2</v>
      </c>
      <c r="BG1056" s="17">
        <v>3.1722502716657698E-2</v>
      </c>
      <c r="BH1056" s="17"/>
      <c r="BI1056" s="17">
        <v>0.21436712618009501</v>
      </c>
      <c r="BJ1056" s="17">
        <v>3.1599275989751201E-2</v>
      </c>
      <c r="BK1056" s="17">
        <v>5.1468462281602199E-2</v>
      </c>
      <c r="BL1056" s="17">
        <v>0</v>
      </c>
    </row>
    <row r="1057" spans="2:64" x14ac:dyDescent="0.25">
      <c r="C1057" s="17"/>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c r="AD1057" s="17"/>
      <c r="AE1057" s="17"/>
      <c r="AF1057" s="17"/>
      <c r="AG1057" s="17"/>
      <c r="AH1057" s="17"/>
      <c r="AI1057" s="17"/>
      <c r="AJ1057" s="17"/>
      <c r="AK1057" s="17"/>
      <c r="AL1057" s="17"/>
      <c r="AM1057" s="17"/>
      <c r="AN1057" s="17"/>
      <c r="AO1057" s="17"/>
      <c r="AP1057" s="17"/>
      <c r="AQ1057" s="17"/>
      <c r="AR1057" s="17"/>
      <c r="AS1057" s="17"/>
      <c r="AT1057" s="17"/>
      <c r="AU1057" s="17"/>
      <c r="AV1057" s="17"/>
      <c r="AW1057" s="17"/>
      <c r="AX1057" s="17"/>
      <c r="AY1057" s="17"/>
      <c r="AZ1057" s="17"/>
      <c r="BA1057" s="17"/>
      <c r="BB1057" s="17"/>
      <c r="BC1057" s="17"/>
      <c r="BD1057" s="17"/>
      <c r="BE1057" s="17"/>
      <c r="BF1057" s="17"/>
      <c r="BG1057" s="17"/>
      <c r="BH1057" s="17"/>
      <c r="BI1057" s="17"/>
      <c r="BJ1057" s="17"/>
      <c r="BK1057" s="17"/>
      <c r="BL1057" s="17"/>
    </row>
    <row r="1058" spans="2:64" x14ac:dyDescent="0.25">
      <c r="B1058" s="6" t="s">
        <v>510</v>
      </c>
      <c r="C1058" s="17"/>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c r="AD1058" s="17"/>
      <c r="AE1058" s="17"/>
      <c r="AF1058" s="17"/>
      <c r="AG1058" s="17"/>
      <c r="AH1058" s="17"/>
      <c r="AI1058" s="17"/>
      <c r="AJ1058" s="17"/>
      <c r="AK1058" s="17"/>
      <c r="AL1058" s="17"/>
      <c r="AM1058" s="17"/>
      <c r="AN1058" s="17"/>
      <c r="AO1058" s="17"/>
      <c r="AP1058" s="17"/>
      <c r="AQ1058" s="17"/>
      <c r="AR1058" s="17"/>
      <c r="AS1058" s="17"/>
      <c r="AT1058" s="17"/>
      <c r="AU1058" s="17"/>
      <c r="AV1058" s="17"/>
      <c r="AW1058" s="17"/>
      <c r="AX1058" s="17"/>
      <c r="AY1058" s="17"/>
      <c r="AZ1058" s="17"/>
      <c r="BA1058" s="17"/>
      <c r="BB1058" s="17"/>
      <c r="BC1058" s="17"/>
      <c r="BD1058" s="17"/>
      <c r="BE1058" s="17"/>
      <c r="BF1058" s="17"/>
      <c r="BG1058" s="17"/>
      <c r="BH1058" s="17"/>
      <c r="BI1058" s="17"/>
      <c r="BJ1058" s="17"/>
      <c r="BK1058" s="17"/>
      <c r="BL1058" s="17"/>
    </row>
    <row r="1059" spans="2:64" x14ac:dyDescent="0.25">
      <c r="B1059" s="24" t="s">
        <v>721</v>
      </c>
      <c r="C1059" s="17"/>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c r="AD1059" s="17"/>
      <c r="AE1059" s="17"/>
      <c r="AF1059" s="17"/>
      <c r="AG1059" s="17"/>
      <c r="AH1059" s="17"/>
      <c r="AI1059" s="17"/>
      <c r="AJ1059" s="17"/>
      <c r="AK1059" s="17"/>
      <c r="AL1059" s="17"/>
      <c r="AM1059" s="17"/>
      <c r="AN1059" s="17"/>
      <c r="AO1059" s="17"/>
      <c r="AP1059" s="17"/>
      <c r="AQ1059" s="17"/>
      <c r="AR1059" s="17"/>
      <c r="AS1059" s="17"/>
      <c r="AT1059" s="17"/>
      <c r="AU1059" s="17"/>
      <c r="AV1059" s="17"/>
      <c r="AW1059" s="17"/>
      <c r="AX1059" s="17"/>
      <c r="AY1059" s="17"/>
      <c r="AZ1059" s="17"/>
      <c r="BA1059" s="17"/>
      <c r="BB1059" s="17"/>
      <c r="BC1059" s="17"/>
      <c r="BD1059" s="17"/>
      <c r="BE1059" s="17"/>
      <c r="BF1059" s="17"/>
      <c r="BG1059" s="17"/>
      <c r="BH1059" s="17"/>
      <c r="BI1059" s="17"/>
      <c r="BJ1059" s="17"/>
      <c r="BK1059" s="17"/>
      <c r="BL1059" s="17"/>
    </row>
    <row r="1060" spans="2:64" x14ac:dyDescent="0.25">
      <c r="B1060" t="s">
        <v>503</v>
      </c>
      <c r="C1060" s="17">
        <v>0.22318516588593301</v>
      </c>
      <c r="D1060" s="17">
        <v>0.26530243940915699</v>
      </c>
      <c r="E1060" s="17">
        <v>0</v>
      </c>
      <c r="F1060" s="17">
        <v>0</v>
      </c>
      <c r="G1060" s="17">
        <v>0.39245692343133198</v>
      </c>
      <c r="H1060" s="17">
        <v>0.42215603068578</v>
      </c>
      <c r="I1060" s="17">
        <v>0.234700591361276</v>
      </c>
      <c r="J1060" s="17">
        <v>0.18645530971115601</v>
      </c>
      <c r="K1060" s="17" t="s">
        <v>104</v>
      </c>
      <c r="L1060" s="17">
        <v>0</v>
      </c>
      <c r="M1060" s="17">
        <v>0</v>
      </c>
      <c r="N1060" s="17">
        <v>0.26410870943558201</v>
      </c>
      <c r="O1060" s="17">
        <v>0.28571428571428598</v>
      </c>
      <c r="P1060" s="17" t="s">
        <v>104</v>
      </c>
      <c r="Q1060" s="17"/>
      <c r="R1060" s="17">
        <v>0.51648632604903</v>
      </c>
      <c r="S1060" s="17">
        <v>6.7943366630572405E-2</v>
      </c>
      <c r="T1060" s="17">
        <v>5.8111773327088397E-2</v>
      </c>
      <c r="U1060" s="17">
        <v>0.25097262301498402</v>
      </c>
      <c r="V1060" s="17"/>
      <c r="W1060" s="17">
        <v>0.30447798865499198</v>
      </c>
      <c r="X1060" s="17">
        <v>0.69323274068223295</v>
      </c>
      <c r="Y1060" s="17">
        <v>0</v>
      </c>
      <c r="Z1060" s="17">
        <v>0.137620067101174</v>
      </c>
      <c r="AA1060" s="17">
        <v>0.18264209012551899</v>
      </c>
      <c r="AB1060" s="17">
        <v>0.16126164698200801</v>
      </c>
      <c r="AC1060" s="17">
        <v>0</v>
      </c>
      <c r="AD1060" s="17">
        <v>0</v>
      </c>
      <c r="AE1060" s="17">
        <v>0.27824876773749702</v>
      </c>
      <c r="AF1060" s="17">
        <v>0.276087152779602</v>
      </c>
      <c r="AG1060" s="17"/>
      <c r="AH1060" s="17">
        <v>0</v>
      </c>
      <c r="AI1060" s="17">
        <v>0.19475093108077801</v>
      </c>
      <c r="AJ1060" s="17">
        <v>0.29707908775842101</v>
      </c>
      <c r="AK1060" s="17">
        <v>0.41871403938598201</v>
      </c>
      <c r="AL1060" s="17">
        <v>0.176615565056325</v>
      </c>
      <c r="AM1060" s="17">
        <v>0.34388780436816901</v>
      </c>
      <c r="AN1060" s="17">
        <v>0.11378756270655099</v>
      </c>
      <c r="AO1060" s="17"/>
      <c r="AP1060" s="17">
        <v>0.22318516588593301</v>
      </c>
      <c r="AQ1060" s="17" t="s">
        <v>104</v>
      </c>
      <c r="AR1060" s="17"/>
      <c r="AS1060" s="17">
        <v>0.19975166999122701</v>
      </c>
      <c r="AT1060" s="17">
        <v>0.26278389373862399</v>
      </c>
      <c r="AU1060" s="17" t="s">
        <v>104</v>
      </c>
      <c r="AV1060" s="17"/>
      <c r="AW1060" s="17">
        <v>0.21801743111050001</v>
      </c>
      <c r="AX1060" s="17">
        <v>0.22712729408376001</v>
      </c>
      <c r="AY1060" s="17"/>
      <c r="AZ1060" s="17">
        <v>0.32625834002273701</v>
      </c>
      <c r="BA1060" s="17">
        <v>0.19867201712000301</v>
      </c>
      <c r="BB1060" s="17"/>
      <c r="BC1060" s="17">
        <v>0.14712042962510999</v>
      </c>
      <c r="BD1060" s="17">
        <v>0.25097262301498402</v>
      </c>
      <c r="BE1060" s="17"/>
      <c r="BF1060" s="17">
        <v>0.18561910336075599</v>
      </c>
      <c r="BG1060" s="17">
        <v>0.25620729363460298</v>
      </c>
      <c r="BH1060" s="17"/>
      <c r="BI1060" s="17">
        <v>0.13905485940812401</v>
      </c>
      <c r="BJ1060" s="17">
        <v>0.25989758157856302</v>
      </c>
      <c r="BK1060" s="17">
        <v>0.22693432648547299</v>
      </c>
      <c r="BL1060" s="17">
        <v>0.19860795281708801</v>
      </c>
    </row>
    <row r="1061" spans="2:64" x14ac:dyDescent="0.25">
      <c r="B1061" t="s">
        <v>504</v>
      </c>
      <c r="C1061" s="17">
        <v>0.412806553592099</v>
      </c>
      <c r="D1061" s="17">
        <v>0.35904137582741802</v>
      </c>
      <c r="E1061" s="17">
        <v>0.66666666666666696</v>
      </c>
      <c r="F1061" s="17">
        <v>0.75642105231862999</v>
      </c>
      <c r="G1061" s="17">
        <v>0.32997929825547601</v>
      </c>
      <c r="H1061" s="17">
        <v>0.42740902193290198</v>
      </c>
      <c r="I1061" s="17">
        <v>0.41303726992151002</v>
      </c>
      <c r="J1061" s="17">
        <v>0.15677234514442201</v>
      </c>
      <c r="K1061" s="17" t="s">
        <v>104</v>
      </c>
      <c r="L1061" s="17">
        <v>0.65899713773078905</v>
      </c>
      <c r="M1061" s="17">
        <v>0.38695800241920703</v>
      </c>
      <c r="N1061" s="17">
        <v>0.47044033044750899</v>
      </c>
      <c r="O1061" s="17">
        <v>0.14285714285714299</v>
      </c>
      <c r="P1061" s="17" t="s">
        <v>104</v>
      </c>
      <c r="Q1061" s="17"/>
      <c r="R1061" s="17">
        <v>0</v>
      </c>
      <c r="S1061" s="17">
        <v>0.52331716002493101</v>
      </c>
      <c r="T1061" s="17">
        <v>0.45238579782789301</v>
      </c>
      <c r="U1061" s="17">
        <v>0.41740164793099699</v>
      </c>
      <c r="V1061" s="17"/>
      <c r="W1061" s="17">
        <v>0.318226740813842</v>
      </c>
      <c r="X1061" s="17">
        <v>0</v>
      </c>
      <c r="Y1061" s="17">
        <v>0.476607752531853</v>
      </c>
      <c r="Z1061" s="17">
        <v>0.508190671196321</v>
      </c>
      <c r="AA1061" s="17">
        <v>0.60277792426091104</v>
      </c>
      <c r="AB1061" s="17">
        <v>0.52597937484170199</v>
      </c>
      <c r="AC1061" s="17">
        <v>0.58609276423651502</v>
      </c>
      <c r="AD1061" s="17">
        <v>0.43239338495769702</v>
      </c>
      <c r="AE1061" s="17">
        <v>0.47684868485641801</v>
      </c>
      <c r="AF1061" s="17">
        <v>0.364674238088664</v>
      </c>
      <c r="AG1061" s="17"/>
      <c r="AH1061" s="17">
        <v>0.59049539203203705</v>
      </c>
      <c r="AI1061" s="17">
        <v>0.41225041185132499</v>
      </c>
      <c r="AJ1061" s="17">
        <v>0.108450502711116</v>
      </c>
      <c r="AK1061" s="17">
        <v>0.438885360703754</v>
      </c>
      <c r="AL1061" s="17">
        <v>0.460686787392171</v>
      </c>
      <c r="AM1061" s="17">
        <v>0.346446535470946</v>
      </c>
      <c r="AN1061" s="17">
        <v>0.57048321784851797</v>
      </c>
      <c r="AO1061" s="17"/>
      <c r="AP1061" s="17">
        <v>0.412806553592099</v>
      </c>
      <c r="AQ1061" s="17" t="s">
        <v>104</v>
      </c>
      <c r="AR1061" s="17"/>
      <c r="AS1061" s="17">
        <v>0.39058413365625499</v>
      </c>
      <c r="AT1061" s="17">
        <v>0.45035876360897997</v>
      </c>
      <c r="AU1061" s="17" t="s">
        <v>104</v>
      </c>
      <c r="AV1061" s="17"/>
      <c r="AW1061" s="17">
        <v>0.54811107241641199</v>
      </c>
      <c r="AX1061" s="17">
        <v>0.30959155086276102</v>
      </c>
      <c r="AY1061" s="17"/>
      <c r="AZ1061" s="17">
        <v>0.28782914824231998</v>
      </c>
      <c r="BA1061" s="17">
        <v>0.44252902750808498</v>
      </c>
      <c r="BB1061" s="17"/>
      <c r="BC1061" s="17">
        <v>0.40022804965204301</v>
      </c>
      <c r="BD1061" s="17">
        <v>0.41740164793099699</v>
      </c>
      <c r="BE1061" s="17"/>
      <c r="BF1061" s="17">
        <v>0.52789675538756298</v>
      </c>
      <c r="BG1061" s="17">
        <v>0.31163749059107199</v>
      </c>
      <c r="BH1061" s="17"/>
      <c r="BI1061" s="17">
        <v>0.73472310408354302</v>
      </c>
      <c r="BJ1061" s="17">
        <v>0.22383185544158901</v>
      </c>
      <c r="BK1061" s="17">
        <v>0.457773725137406</v>
      </c>
      <c r="BL1061" s="17">
        <v>0.41834515545232998</v>
      </c>
    </row>
    <row r="1062" spans="2:64" x14ac:dyDescent="0.25">
      <c r="B1062" t="s">
        <v>505</v>
      </c>
      <c r="C1062" s="17">
        <v>0.183759593317186</v>
      </c>
      <c r="D1062" s="17">
        <v>0.20743998187932799</v>
      </c>
      <c r="E1062" s="17">
        <v>0.33333333333333298</v>
      </c>
      <c r="F1062" s="17">
        <v>0</v>
      </c>
      <c r="G1062" s="17">
        <v>0</v>
      </c>
      <c r="H1062" s="17">
        <v>7.5217473690658995E-2</v>
      </c>
      <c r="I1062" s="17">
        <v>8.2607453984301998E-2</v>
      </c>
      <c r="J1062" s="17">
        <v>0.31354469028884402</v>
      </c>
      <c r="K1062" s="17" t="s">
        <v>104</v>
      </c>
      <c r="L1062" s="17">
        <v>8.8776123601719797E-2</v>
      </c>
      <c r="M1062" s="17">
        <v>0.38695800241920703</v>
      </c>
      <c r="N1062" s="17">
        <v>0.14038865782964899</v>
      </c>
      <c r="O1062" s="17">
        <v>0.42857142857142899</v>
      </c>
      <c r="P1062" s="17" t="s">
        <v>104</v>
      </c>
      <c r="Q1062" s="17"/>
      <c r="R1062" s="17">
        <v>0.17853798945313101</v>
      </c>
      <c r="S1062" s="17">
        <v>0.16629353763058399</v>
      </c>
      <c r="T1062" s="17">
        <v>0.16807572012792801</v>
      </c>
      <c r="U1062" s="17">
        <v>0.189071383289073</v>
      </c>
      <c r="V1062" s="17"/>
      <c r="W1062" s="17">
        <v>0</v>
      </c>
      <c r="X1062" s="17">
        <v>0.30676725931776699</v>
      </c>
      <c r="Y1062" s="17">
        <v>0</v>
      </c>
      <c r="Z1062" s="17">
        <v>0.180936405729894</v>
      </c>
      <c r="AA1062" s="17">
        <v>0</v>
      </c>
      <c r="AB1062" s="17">
        <v>0.31275897817629</v>
      </c>
      <c r="AC1062" s="17">
        <v>0.31643927259025401</v>
      </c>
      <c r="AD1062" s="17">
        <v>0.32721306341880502</v>
      </c>
      <c r="AE1062" s="17">
        <v>0.18423166598003801</v>
      </c>
      <c r="AF1062" s="17">
        <v>0.15868525195327199</v>
      </c>
      <c r="AG1062" s="17"/>
      <c r="AH1062" s="17">
        <v>0.24824641964961</v>
      </c>
      <c r="AI1062" s="17">
        <v>0.21096261572000399</v>
      </c>
      <c r="AJ1062" s="17">
        <v>0.32219245225443599</v>
      </c>
      <c r="AK1062" s="17">
        <v>0.14240059991026399</v>
      </c>
      <c r="AL1062" s="17">
        <v>0.23143748908554401</v>
      </c>
      <c r="AM1062" s="17">
        <v>7.2955363934778805E-2</v>
      </c>
      <c r="AN1062" s="17">
        <v>0.160381382915561</v>
      </c>
      <c r="AO1062" s="17"/>
      <c r="AP1062" s="17">
        <v>0.183759593317186</v>
      </c>
      <c r="AQ1062" s="17" t="s">
        <v>104</v>
      </c>
      <c r="AR1062" s="17"/>
      <c r="AS1062" s="17">
        <v>0.19016207286567799</v>
      </c>
      <c r="AT1062" s="17">
        <v>0.172940463027693</v>
      </c>
      <c r="AU1062" s="17" t="s">
        <v>104</v>
      </c>
      <c r="AV1062" s="17"/>
      <c r="AW1062" s="17">
        <v>0.15723718402511799</v>
      </c>
      <c r="AX1062" s="17">
        <v>0.203991811511051</v>
      </c>
      <c r="AY1062" s="17"/>
      <c r="AZ1062" s="17">
        <v>0.21268798791958199</v>
      </c>
      <c r="BA1062" s="17">
        <v>0.17687976210614001</v>
      </c>
      <c r="BB1062" s="17"/>
      <c r="BC1062" s="17">
        <v>0.169219223487447</v>
      </c>
      <c r="BD1062" s="17">
        <v>0.189071383289073</v>
      </c>
      <c r="BE1062" s="17"/>
      <c r="BF1062" s="17">
        <v>0.115009783174173</v>
      </c>
      <c r="BG1062" s="17">
        <v>0.24419352917932</v>
      </c>
      <c r="BH1062" s="17"/>
      <c r="BI1062" s="17">
        <v>0.126222036508334</v>
      </c>
      <c r="BJ1062" s="17">
        <v>0.16062680381543901</v>
      </c>
      <c r="BK1062" s="17">
        <v>0.16351895279786599</v>
      </c>
      <c r="BL1062" s="17">
        <v>0.26243701036522599</v>
      </c>
    </row>
    <row r="1063" spans="2:64" x14ac:dyDescent="0.25">
      <c r="B1063" t="s">
        <v>506</v>
      </c>
      <c r="C1063" s="17">
        <v>9.2095228586364097E-2</v>
      </c>
      <c r="D1063" s="17">
        <v>0.126727866030342</v>
      </c>
      <c r="E1063" s="17">
        <v>0</v>
      </c>
      <c r="F1063" s="17">
        <v>0.24357894768137001</v>
      </c>
      <c r="G1063" s="17">
        <v>0.27756377831319201</v>
      </c>
      <c r="H1063" s="17">
        <v>0</v>
      </c>
      <c r="I1063" s="17">
        <v>0.117561547355939</v>
      </c>
      <c r="J1063" s="17">
        <v>0.18645530971115601</v>
      </c>
      <c r="K1063" s="17" t="s">
        <v>104</v>
      </c>
      <c r="L1063" s="17">
        <v>0</v>
      </c>
      <c r="M1063" s="17">
        <v>0.113041997580793</v>
      </c>
      <c r="N1063" s="17">
        <v>0</v>
      </c>
      <c r="O1063" s="17">
        <v>0.14285714285714299</v>
      </c>
      <c r="P1063" s="17" t="s">
        <v>104</v>
      </c>
      <c r="Q1063" s="17"/>
      <c r="R1063" s="17">
        <v>0.14511121237999999</v>
      </c>
      <c r="S1063" s="17">
        <v>0.24244593571391199</v>
      </c>
      <c r="T1063" s="17">
        <v>0.13848886510125799</v>
      </c>
      <c r="U1063" s="17">
        <v>5.7892030060476302E-2</v>
      </c>
      <c r="V1063" s="17"/>
      <c r="W1063" s="17">
        <v>0.249342659411454</v>
      </c>
      <c r="X1063" s="17">
        <v>0</v>
      </c>
      <c r="Y1063" s="17">
        <v>0</v>
      </c>
      <c r="Z1063" s="17">
        <v>0.173252855972611</v>
      </c>
      <c r="AA1063" s="17">
        <v>0.21457998561357</v>
      </c>
      <c r="AB1063" s="17">
        <v>0</v>
      </c>
      <c r="AC1063" s="17">
        <v>0</v>
      </c>
      <c r="AD1063" s="17">
        <v>0</v>
      </c>
      <c r="AE1063" s="17">
        <v>6.0670881426046597E-2</v>
      </c>
      <c r="AF1063" s="17">
        <v>9.26558422471081E-2</v>
      </c>
      <c r="AG1063" s="17"/>
      <c r="AH1063" s="17">
        <v>0.16125818831835301</v>
      </c>
      <c r="AI1063" s="17">
        <v>0</v>
      </c>
      <c r="AJ1063" s="17">
        <v>0.20632240756283199</v>
      </c>
      <c r="AK1063" s="17">
        <v>0</v>
      </c>
      <c r="AL1063" s="17">
        <v>8.5411886475369694E-2</v>
      </c>
      <c r="AM1063" s="17">
        <v>6.0094567976012897E-2</v>
      </c>
      <c r="AN1063" s="17">
        <v>5.5551802825171699E-2</v>
      </c>
      <c r="AO1063" s="17"/>
      <c r="AP1063" s="17">
        <v>9.2095228586364097E-2</v>
      </c>
      <c r="AQ1063" s="17" t="s">
        <v>104</v>
      </c>
      <c r="AR1063" s="17"/>
      <c r="AS1063" s="17">
        <v>0.112209589086707</v>
      </c>
      <c r="AT1063" s="17">
        <v>5.8105289954800902E-2</v>
      </c>
      <c r="AU1063" s="17" t="s">
        <v>104</v>
      </c>
      <c r="AV1063" s="17"/>
      <c r="AW1063" s="17">
        <v>1.6571395959272098E-2</v>
      </c>
      <c r="AX1063" s="17">
        <v>0.149707440347429</v>
      </c>
      <c r="AY1063" s="17"/>
      <c r="AZ1063" s="17">
        <v>0.100234570843227</v>
      </c>
      <c r="BA1063" s="17">
        <v>9.0159507587470003E-2</v>
      </c>
      <c r="BB1063" s="17"/>
      <c r="BC1063" s="17">
        <v>0.18572226552844501</v>
      </c>
      <c r="BD1063" s="17">
        <v>5.7892030060476302E-2</v>
      </c>
      <c r="BE1063" s="17"/>
      <c r="BF1063" s="17">
        <v>5.2868395621942899E-2</v>
      </c>
      <c r="BG1063" s="17">
        <v>0.126577242464149</v>
      </c>
      <c r="BH1063" s="17"/>
      <c r="BI1063" s="17">
        <v>0</v>
      </c>
      <c r="BJ1063" s="17">
        <v>0.20492850615449301</v>
      </c>
      <c r="BK1063" s="17">
        <v>6.9621542787141194E-2</v>
      </c>
      <c r="BL1063" s="17">
        <v>5.8068558443479398E-2</v>
      </c>
    </row>
    <row r="1064" spans="2:64" x14ac:dyDescent="0.25">
      <c r="B1064" t="s">
        <v>507</v>
      </c>
      <c r="C1064" s="17">
        <v>4.8819814045504499E-2</v>
      </c>
      <c r="D1064" s="17">
        <v>2.25381626102438E-2</v>
      </c>
      <c r="E1064" s="17">
        <v>0</v>
      </c>
      <c r="F1064" s="17">
        <v>0</v>
      </c>
      <c r="G1064" s="17">
        <v>0</v>
      </c>
      <c r="H1064" s="17">
        <v>0</v>
      </c>
      <c r="I1064" s="17">
        <v>0.152093137376974</v>
      </c>
      <c r="J1064" s="17">
        <v>0</v>
      </c>
      <c r="K1064" s="17" t="s">
        <v>104</v>
      </c>
      <c r="L1064" s="17">
        <v>8.8776123601719797E-2</v>
      </c>
      <c r="M1064" s="17">
        <v>0.113041997580793</v>
      </c>
      <c r="N1064" s="17">
        <v>8.1044184047996806E-2</v>
      </c>
      <c r="O1064" s="17">
        <v>0</v>
      </c>
      <c r="P1064" s="17" t="s">
        <v>104</v>
      </c>
      <c r="Q1064" s="17"/>
      <c r="R1064" s="17">
        <v>0.159864472117838</v>
      </c>
      <c r="S1064" s="17">
        <v>0</v>
      </c>
      <c r="T1064" s="17">
        <v>0.120681233466233</v>
      </c>
      <c r="U1064" s="17">
        <v>3.9436405975702603E-2</v>
      </c>
      <c r="V1064" s="17"/>
      <c r="W1064" s="17">
        <v>0.12795261111971201</v>
      </c>
      <c r="X1064" s="17">
        <v>0</v>
      </c>
      <c r="Y1064" s="17">
        <v>0</v>
      </c>
      <c r="Z1064" s="17">
        <v>0</v>
      </c>
      <c r="AA1064" s="17">
        <v>0</v>
      </c>
      <c r="AB1064" s="17">
        <v>0</v>
      </c>
      <c r="AC1064" s="17">
        <v>9.7467963173230407E-2</v>
      </c>
      <c r="AD1064" s="17">
        <v>0.24039355162349799</v>
      </c>
      <c r="AE1064" s="17">
        <v>0</v>
      </c>
      <c r="AF1064" s="17">
        <v>4.6355059568416901E-2</v>
      </c>
      <c r="AG1064" s="17"/>
      <c r="AH1064" s="17">
        <v>0</v>
      </c>
      <c r="AI1064" s="17">
        <v>0</v>
      </c>
      <c r="AJ1064" s="17">
        <v>0</v>
      </c>
      <c r="AK1064" s="17">
        <v>0</v>
      </c>
      <c r="AL1064" s="17">
        <v>2.3207703555190001E-2</v>
      </c>
      <c r="AM1064" s="17">
        <v>0.146975478853939</v>
      </c>
      <c r="AN1064" s="17">
        <v>4.8339106937033E-2</v>
      </c>
      <c r="AO1064" s="17"/>
      <c r="AP1064" s="17">
        <v>4.8819814045504499E-2</v>
      </c>
      <c r="AQ1064" s="17" t="s">
        <v>104</v>
      </c>
      <c r="AR1064" s="17"/>
      <c r="AS1064" s="17">
        <v>5.3681729140082797E-2</v>
      </c>
      <c r="AT1064" s="17">
        <v>4.0603982590471897E-2</v>
      </c>
      <c r="AU1064" s="17" t="s">
        <v>104</v>
      </c>
      <c r="AV1064" s="17"/>
      <c r="AW1064" s="17">
        <v>3.3064411399152498E-2</v>
      </c>
      <c r="AX1064" s="17">
        <v>6.0838584307394902E-2</v>
      </c>
      <c r="AY1064" s="17"/>
      <c r="AZ1064" s="17">
        <v>3.8417618930024697E-2</v>
      </c>
      <c r="BA1064" s="17">
        <v>5.1293693000852798E-2</v>
      </c>
      <c r="BB1064" s="17"/>
      <c r="BC1064" s="17">
        <v>7.4505736177290505E-2</v>
      </c>
      <c r="BD1064" s="17">
        <v>3.9436405975702603E-2</v>
      </c>
      <c r="BE1064" s="17"/>
      <c r="BF1064" s="17">
        <v>6.0810461245102199E-2</v>
      </c>
      <c r="BG1064" s="17">
        <v>3.8279537609852497E-2</v>
      </c>
      <c r="BH1064" s="17"/>
      <c r="BI1064" s="17">
        <v>0</v>
      </c>
      <c r="BJ1064" s="17">
        <v>6.2683685424116703E-2</v>
      </c>
      <c r="BK1064" s="17">
        <v>4.1569092957695702E-2</v>
      </c>
      <c r="BL1064" s="17">
        <v>6.2541322921876696E-2</v>
      </c>
    </row>
    <row r="1065" spans="2:64" x14ac:dyDescent="0.25">
      <c r="B1065" t="s">
        <v>80</v>
      </c>
      <c r="C1065" s="17">
        <v>3.9333644572913697E-2</v>
      </c>
      <c r="D1065" s="17">
        <v>1.8950174243511201E-2</v>
      </c>
      <c r="E1065" s="17">
        <v>0</v>
      </c>
      <c r="F1065" s="17">
        <v>0</v>
      </c>
      <c r="G1065" s="17">
        <v>0</v>
      </c>
      <c r="H1065" s="17">
        <v>7.5217473690658995E-2</v>
      </c>
      <c r="I1065" s="17">
        <v>0</v>
      </c>
      <c r="J1065" s="17">
        <v>0.15677234514442201</v>
      </c>
      <c r="K1065" s="17" t="s">
        <v>104</v>
      </c>
      <c r="L1065" s="17">
        <v>0.16345061506577099</v>
      </c>
      <c r="M1065" s="17">
        <v>0</v>
      </c>
      <c r="N1065" s="17">
        <v>4.4018118239263701E-2</v>
      </c>
      <c r="O1065" s="17">
        <v>0</v>
      </c>
      <c r="P1065" s="17" t="s">
        <v>104</v>
      </c>
      <c r="Q1065" s="17"/>
      <c r="R1065" s="17">
        <v>0</v>
      </c>
      <c r="S1065" s="17">
        <v>0</v>
      </c>
      <c r="T1065" s="17">
        <v>6.2256610149600003E-2</v>
      </c>
      <c r="U1065" s="17">
        <v>4.5225909728766903E-2</v>
      </c>
      <c r="V1065" s="17"/>
      <c r="W1065" s="17">
        <v>0</v>
      </c>
      <c r="X1065" s="17">
        <v>0</v>
      </c>
      <c r="Y1065" s="17">
        <v>0.52339224746814705</v>
      </c>
      <c r="Z1065" s="17">
        <v>0</v>
      </c>
      <c r="AA1065" s="17">
        <v>0</v>
      </c>
      <c r="AB1065" s="17">
        <v>0</v>
      </c>
      <c r="AC1065" s="17">
        <v>0</v>
      </c>
      <c r="AD1065" s="17">
        <v>0</v>
      </c>
      <c r="AE1065" s="17">
        <v>0</v>
      </c>
      <c r="AF1065" s="17">
        <v>6.15424553629366E-2</v>
      </c>
      <c r="AG1065" s="17"/>
      <c r="AH1065" s="17">
        <v>0</v>
      </c>
      <c r="AI1065" s="17">
        <v>0.182036041347893</v>
      </c>
      <c r="AJ1065" s="17">
        <v>6.5955549713195796E-2</v>
      </c>
      <c r="AK1065" s="17">
        <v>0</v>
      </c>
      <c r="AL1065" s="17">
        <v>2.2640568435399602E-2</v>
      </c>
      <c r="AM1065" s="17">
        <v>2.9640249396153701E-2</v>
      </c>
      <c r="AN1065" s="17">
        <v>5.1456926767165401E-2</v>
      </c>
      <c r="AO1065" s="17"/>
      <c r="AP1065" s="17">
        <v>3.9333644572913697E-2</v>
      </c>
      <c r="AQ1065" s="17" t="s">
        <v>104</v>
      </c>
      <c r="AR1065" s="17"/>
      <c r="AS1065" s="17">
        <v>5.3610805260049903E-2</v>
      </c>
      <c r="AT1065" s="17">
        <v>1.52076070794299E-2</v>
      </c>
      <c r="AU1065" s="17" t="s">
        <v>104</v>
      </c>
      <c r="AV1065" s="17"/>
      <c r="AW1065" s="17">
        <v>2.6998505089545599E-2</v>
      </c>
      <c r="AX1065" s="17">
        <v>4.8743318887603401E-2</v>
      </c>
      <c r="AY1065" s="17"/>
      <c r="AZ1065" s="17">
        <v>3.45723340421102E-2</v>
      </c>
      <c r="BA1065" s="17">
        <v>4.0465992677450199E-2</v>
      </c>
      <c r="BB1065" s="17"/>
      <c r="BC1065" s="17">
        <v>2.3204295529664E-2</v>
      </c>
      <c r="BD1065" s="17">
        <v>4.5225909728766903E-2</v>
      </c>
      <c r="BE1065" s="17"/>
      <c r="BF1065" s="17">
        <v>5.7795501210463403E-2</v>
      </c>
      <c r="BG1065" s="17">
        <v>2.31049065210025E-2</v>
      </c>
      <c r="BH1065" s="17"/>
      <c r="BI1065" s="17">
        <v>0</v>
      </c>
      <c r="BJ1065" s="17">
        <v>8.8031567585799594E-2</v>
      </c>
      <c r="BK1065" s="17">
        <v>4.0582359834418699E-2</v>
      </c>
      <c r="BL1065" s="17">
        <v>0</v>
      </c>
    </row>
    <row r="1066" spans="2:64" x14ac:dyDescent="0.25">
      <c r="C1066" s="17"/>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c r="AD1066" s="17"/>
      <c r="AE1066" s="17"/>
      <c r="AF1066" s="17"/>
      <c r="AG1066" s="17"/>
      <c r="AH1066" s="17"/>
      <c r="AI1066" s="17"/>
      <c r="AJ1066" s="17"/>
      <c r="AK1066" s="17"/>
      <c r="AL1066" s="17"/>
      <c r="AM1066" s="17"/>
      <c r="AN1066" s="17"/>
      <c r="AO1066" s="17"/>
      <c r="AP1066" s="17"/>
      <c r="AQ1066" s="17"/>
      <c r="AR1066" s="17"/>
      <c r="AS1066" s="17"/>
      <c r="AT1066" s="17"/>
      <c r="AU1066" s="17"/>
      <c r="AV1066" s="17"/>
      <c r="AW1066" s="17"/>
      <c r="AX1066" s="17"/>
      <c r="AY1066" s="17"/>
      <c r="AZ1066" s="17"/>
      <c r="BA1066" s="17"/>
      <c r="BB1066" s="17"/>
      <c r="BC1066" s="17"/>
      <c r="BD1066" s="17"/>
      <c r="BE1066" s="17"/>
      <c r="BF1066" s="17"/>
      <c r="BG1066" s="17"/>
      <c r="BH1066" s="17"/>
      <c r="BI1066" s="17"/>
      <c r="BJ1066" s="17"/>
      <c r="BK1066" s="17"/>
      <c r="BL1066" s="17"/>
    </row>
    <row r="1067" spans="2:64" x14ac:dyDescent="0.25">
      <c r="B1067" s="6" t="s">
        <v>511</v>
      </c>
      <c r="C1067" s="17"/>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c r="AD1067" s="17"/>
      <c r="AE1067" s="17"/>
      <c r="AF1067" s="17"/>
      <c r="AG1067" s="17"/>
      <c r="AH1067" s="17"/>
      <c r="AI1067" s="17"/>
      <c r="AJ1067" s="17"/>
      <c r="AK1067" s="17"/>
      <c r="AL1067" s="17"/>
      <c r="AM1067" s="17"/>
      <c r="AN1067" s="17"/>
      <c r="AO1067" s="17"/>
      <c r="AP1067" s="17"/>
      <c r="AQ1067" s="17"/>
      <c r="AR1067" s="17"/>
      <c r="AS1067" s="17"/>
      <c r="AT1067" s="17"/>
      <c r="AU1067" s="17"/>
      <c r="AV1067" s="17"/>
      <c r="AW1067" s="17"/>
      <c r="AX1067" s="17"/>
      <c r="AY1067" s="17"/>
      <c r="AZ1067" s="17"/>
      <c r="BA1067" s="17"/>
      <c r="BB1067" s="17"/>
      <c r="BC1067" s="17"/>
      <c r="BD1067" s="17"/>
      <c r="BE1067" s="17"/>
      <c r="BF1067" s="17"/>
      <c r="BG1067" s="17"/>
      <c r="BH1067" s="17"/>
      <c r="BI1067" s="17"/>
      <c r="BJ1067" s="17"/>
      <c r="BK1067" s="17"/>
      <c r="BL1067" s="17"/>
    </row>
    <row r="1068" spans="2:64" x14ac:dyDescent="0.25">
      <c r="B1068" s="24" t="s">
        <v>721</v>
      </c>
      <c r="C1068" s="17"/>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c r="AD1068" s="17"/>
      <c r="AE1068" s="17"/>
      <c r="AF1068" s="17"/>
      <c r="AG1068" s="17"/>
      <c r="AH1068" s="17"/>
      <c r="AI1068" s="17"/>
      <c r="AJ1068" s="17"/>
      <c r="AK1068" s="17"/>
      <c r="AL1068" s="17"/>
      <c r="AM1068" s="17"/>
      <c r="AN1068" s="17"/>
      <c r="AO1068" s="17"/>
      <c r="AP1068" s="17"/>
      <c r="AQ1068" s="17"/>
      <c r="AR1068" s="17"/>
      <c r="AS1068" s="17"/>
      <c r="AT1068" s="17"/>
      <c r="AU1068" s="17"/>
      <c r="AV1068" s="17"/>
      <c r="AW1068" s="17"/>
      <c r="AX1068" s="17"/>
      <c r="AY1068" s="17"/>
      <c r="AZ1068" s="17"/>
      <c r="BA1068" s="17"/>
      <c r="BB1068" s="17"/>
      <c r="BC1068" s="17"/>
      <c r="BD1068" s="17"/>
      <c r="BE1068" s="17"/>
      <c r="BF1068" s="17"/>
      <c r="BG1068" s="17"/>
      <c r="BH1068" s="17"/>
      <c r="BI1068" s="17"/>
      <c r="BJ1068" s="17"/>
      <c r="BK1068" s="17"/>
      <c r="BL1068" s="17"/>
    </row>
    <row r="1069" spans="2:64" x14ac:dyDescent="0.25">
      <c r="B1069" t="s">
        <v>503</v>
      </c>
      <c r="C1069" s="17">
        <v>0.16165788843972201</v>
      </c>
      <c r="D1069" s="17">
        <v>0.113701045461067</v>
      </c>
      <c r="E1069" s="17">
        <v>0.33333333333333298</v>
      </c>
      <c r="F1069" s="17">
        <v>0.34664569129796302</v>
      </c>
      <c r="G1069" s="17">
        <v>0</v>
      </c>
      <c r="H1069" s="17">
        <v>0.42215603068578</v>
      </c>
      <c r="I1069" s="17">
        <v>0.165214907968604</v>
      </c>
      <c r="J1069" s="17">
        <v>0.18645530971115601</v>
      </c>
      <c r="K1069" s="17" t="s">
        <v>104</v>
      </c>
      <c r="L1069" s="17">
        <v>0.16345061506577099</v>
      </c>
      <c r="M1069" s="17">
        <v>0</v>
      </c>
      <c r="N1069" s="17">
        <v>0.176072472957055</v>
      </c>
      <c r="O1069" s="17">
        <v>0.14285714285714299</v>
      </c>
      <c r="P1069" s="17" t="s">
        <v>104</v>
      </c>
      <c r="Q1069" s="17"/>
      <c r="R1069" s="17">
        <v>0.281181597700076</v>
      </c>
      <c r="S1069" s="17">
        <v>0.157967206099555</v>
      </c>
      <c r="T1069" s="17">
        <v>6.2256610149600003E-2</v>
      </c>
      <c r="U1069" s="17">
        <v>0.167724814281692</v>
      </c>
      <c r="V1069" s="17"/>
      <c r="W1069" s="17">
        <v>0.11614437079604401</v>
      </c>
      <c r="X1069" s="17">
        <v>0.233798640316324</v>
      </c>
      <c r="Y1069" s="17">
        <v>0.52339224746814705</v>
      </c>
      <c r="Z1069" s="17">
        <v>9.99000257225717E-2</v>
      </c>
      <c r="AA1069" s="17">
        <v>0.424639845272681</v>
      </c>
      <c r="AB1069" s="17">
        <v>0</v>
      </c>
      <c r="AC1069" s="17">
        <v>0.11573606841381</v>
      </c>
      <c r="AD1069" s="17">
        <v>0.22794857937892099</v>
      </c>
      <c r="AE1069" s="17">
        <v>0.23159119783763599</v>
      </c>
      <c r="AF1069" s="17">
        <v>0.15623463929940801</v>
      </c>
      <c r="AG1069" s="17"/>
      <c r="AH1069" s="17">
        <v>7.4708239547825794E-2</v>
      </c>
      <c r="AI1069" s="17">
        <v>0.37678697242867099</v>
      </c>
      <c r="AJ1069" s="17">
        <v>0.13115935103235901</v>
      </c>
      <c r="AK1069" s="17">
        <v>0.268788201155296</v>
      </c>
      <c r="AL1069" s="17">
        <v>7.2398435585456999E-2</v>
      </c>
      <c r="AM1069" s="17">
        <v>0.220588212305699</v>
      </c>
      <c r="AN1069" s="17">
        <v>0.22271201885494599</v>
      </c>
      <c r="AO1069" s="17"/>
      <c r="AP1069" s="17">
        <v>0.16165788843972201</v>
      </c>
      <c r="AQ1069" s="17" t="s">
        <v>104</v>
      </c>
      <c r="AR1069" s="17"/>
      <c r="AS1069" s="17">
        <v>0.158015520930961</v>
      </c>
      <c r="AT1069" s="17">
        <v>0.167812886412154</v>
      </c>
      <c r="AU1069" s="17" t="s">
        <v>104</v>
      </c>
      <c r="AV1069" s="17"/>
      <c r="AW1069" s="17">
        <v>0.265233715625185</v>
      </c>
      <c r="AX1069" s="17">
        <v>8.2646637533000597E-2</v>
      </c>
      <c r="AY1069" s="17"/>
      <c r="AZ1069" s="17">
        <v>0.14146641989554601</v>
      </c>
      <c r="BA1069" s="17">
        <v>0.166459879611247</v>
      </c>
      <c r="BB1069" s="17"/>
      <c r="BC1069" s="17">
        <v>0.14505042731292001</v>
      </c>
      <c r="BD1069" s="17">
        <v>0.167724814281692</v>
      </c>
      <c r="BE1069" s="17"/>
      <c r="BF1069" s="17">
        <v>0.18275693394350201</v>
      </c>
      <c r="BG1069" s="17">
        <v>0.14311095194527601</v>
      </c>
      <c r="BH1069" s="17"/>
      <c r="BI1069" s="17">
        <v>0.144233642975997</v>
      </c>
      <c r="BJ1069" s="17">
        <v>0.15997163776618201</v>
      </c>
      <c r="BK1069" s="17">
        <v>0.19466102402730601</v>
      </c>
      <c r="BL1069" s="17">
        <v>9.2804796718503793E-2</v>
      </c>
    </row>
    <row r="1070" spans="2:64" x14ac:dyDescent="0.25">
      <c r="B1070" t="s">
        <v>504</v>
      </c>
      <c r="C1070" s="17">
        <v>0.41490812508959202</v>
      </c>
      <c r="D1070" s="17">
        <v>0.39751957464760002</v>
      </c>
      <c r="E1070" s="17">
        <v>0.33333333333333298</v>
      </c>
      <c r="F1070" s="17">
        <v>0.44846662819170302</v>
      </c>
      <c r="G1070" s="17">
        <v>1</v>
      </c>
      <c r="H1070" s="17">
        <v>0.42740902193290198</v>
      </c>
      <c r="I1070" s="17">
        <v>0.48252295331418199</v>
      </c>
      <c r="J1070" s="17">
        <v>0.31354469028884402</v>
      </c>
      <c r="K1070" s="17" t="s">
        <v>104</v>
      </c>
      <c r="L1070" s="17">
        <v>0.39266876692563002</v>
      </c>
      <c r="M1070" s="17">
        <v>0.33912599274237798</v>
      </c>
      <c r="N1070" s="17">
        <v>0.37211279683813803</v>
      </c>
      <c r="O1070" s="17">
        <v>0.42857142857142899</v>
      </c>
      <c r="P1070" s="17" t="s">
        <v>104</v>
      </c>
      <c r="Q1070" s="17"/>
      <c r="R1070" s="17">
        <v>0.57370718991992398</v>
      </c>
      <c r="S1070" s="17">
        <v>0.25767562593404097</v>
      </c>
      <c r="T1070" s="17">
        <v>0.58580262028601904</v>
      </c>
      <c r="U1070" s="17">
        <v>0.40634701080080698</v>
      </c>
      <c r="V1070" s="17"/>
      <c r="W1070" s="17">
        <v>0.56963417434223496</v>
      </c>
      <c r="X1070" s="17">
        <v>0.76620135968367598</v>
      </c>
      <c r="Y1070" s="17">
        <v>0.476607752531853</v>
      </c>
      <c r="Z1070" s="17">
        <v>0.29695040244835302</v>
      </c>
      <c r="AA1070" s="17">
        <v>0.12833786552638801</v>
      </c>
      <c r="AB1070" s="17">
        <v>0.54516082022447199</v>
      </c>
      <c r="AC1070" s="17">
        <v>0.47079819355377001</v>
      </c>
      <c r="AD1070" s="17">
        <v>0.28611729542980902</v>
      </c>
      <c r="AE1070" s="17">
        <v>0.46905198621683802</v>
      </c>
      <c r="AF1070" s="17">
        <v>0.393555002995579</v>
      </c>
      <c r="AG1070" s="17"/>
      <c r="AH1070" s="17">
        <v>0.53904351997035205</v>
      </c>
      <c r="AI1070" s="17">
        <v>0.41225041185132499</v>
      </c>
      <c r="AJ1070" s="17">
        <v>0.101848899445484</v>
      </c>
      <c r="AK1070" s="17">
        <v>0.362256841287734</v>
      </c>
      <c r="AL1070" s="17">
        <v>0.45083811112975403</v>
      </c>
      <c r="AM1070" s="17">
        <v>0.49886203788113198</v>
      </c>
      <c r="AN1070" s="17">
        <v>0.461558761700123</v>
      </c>
      <c r="AO1070" s="17"/>
      <c r="AP1070" s="17">
        <v>0.41490812508959202</v>
      </c>
      <c r="AQ1070" s="17" t="s">
        <v>104</v>
      </c>
      <c r="AR1070" s="17"/>
      <c r="AS1070" s="17">
        <v>0.36558344977628099</v>
      </c>
      <c r="AT1070" s="17">
        <v>0.49825865899757299</v>
      </c>
      <c r="AU1070" s="17" t="s">
        <v>104</v>
      </c>
      <c r="AV1070" s="17"/>
      <c r="AW1070" s="17">
        <v>0.486153489981416</v>
      </c>
      <c r="AX1070" s="17">
        <v>0.36055967763448099</v>
      </c>
      <c r="AY1070" s="17"/>
      <c r="AZ1070" s="17">
        <v>0.36687298524281597</v>
      </c>
      <c r="BA1070" s="17">
        <v>0.42633197556200902</v>
      </c>
      <c r="BB1070" s="17"/>
      <c r="BC1070" s="17">
        <v>0.43834311942717402</v>
      </c>
      <c r="BD1070" s="17">
        <v>0.40634701080080698</v>
      </c>
      <c r="BE1070" s="17"/>
      <c r="BF1070" s="17">
        <v>0.45056247013391798</v>
      </c>
      <c r="BG1070" s="17">
        <v>0.38356647633255703</v>
      </c>
      <c r="BH1070" s="17"/>
      <c r="BI1070" s="17">
        <v>0.26527689591645698</v>
      </c>
      <c r="BJ1070" s="17">
        <v>0.34207802476104798</v>
      </c>
      <c r="BK1070" s="17">
        <v>0.43163897759987002</v>
      </c>
      <c r="BL1070" s="17">
        <v>0.47553432330178402</v>
      </c>
    </row>
    <row r="1071" spans="2:64" x14ac:dyDescent="0.25">
      <c r="B1071" t="s">
        <v>505</v>
      </c>
      <c r="C1071" s="17">
        <v>0.26969387570700898</v>
      </c>
      <c r="D1071" s="17">
        <v>0.34810968088533101</v>
      </c>
      <c r="E1071" s="17">
        <v>0.33333333333333298</v>
      </c>
      <c r="F1071" s="17">
        <v>0.20488768051033401</v>
      </c>
      <c r="G1071" s="17">
        <v>0</v>
      </c>
      <c r="H1071" s="17">
        <v>0.15043494738131799</v>
      </c>
      <c r="I1071" s="17">
        <v>0.26965468473291199</v>
      </c>
      <c r="J1071" s="17">
        <v>0</v>
      </c>
      <c r="K1071" s="17" t="s">
        <v>104</v>
      </c>
      <c r="L1071" s="17">
        <v>0.17755224720344001</v>
      </c>
      <c r="M1071" s="17">
        <v>0.22608399516158501</v>
      </c>
      <c r="N1071" s="17">
        <v>0.282734309678283</v>
      </c>
      <c r="O1071" s="17">
        <v>0.42857142857142899</v>
      </c>
      <c r="P1071" s="17" t="s">
        <v>104</v>
      </c>
      <c r="Q1071" s="17"/>
      <c r="R1071" s="17">
        <v>0</v>
      </c>
      <c r="S1071" s="17">
        <v>0.33159444548233202</v>
      </c>
      <c r="T1071" s="17">
        <v>0.28937130942523698</v>
      </c>
      <c r="U1071" s="17">
        <v>0.27520246929133002</v>
      </c>
      <c r="V1071" s="17"/>
      <c r="W1071" s="17">
        <v>0.19807708406567601</v>
      </c>
      <c r="X1071" s="17">
        <v>0</v>
      </c>
      <c r="Y1071" s="17">
        <v>0</v>
      </c>
      <c r="Z1071" s="17">
        <v>0.42221316609918103</v>
      </c>
      <c r="AA1071" s="17">
        <v>0.21457998561357</v>
      </c>
      <c r="AB1071" s="17">
        <v>0.26134248337603699</v>
      </c>
      <c r="AC1071" s="17">
        <v>0.31599777485919001</v>
      </c>
      <c r="AD1071" s="17">
        <v>0.121204870174361</v>
      </c>
      <c r="AE1071" s="17">
        <v>0.24334826387629999</v>
      </c>
      <c r="AF1071" s="17">
        <v>0.30796963290815799</v>
      </c>
      <c r="AG1071" s="17"/>
      <c r="AH1071" s="17">
        <v>0.28312374513188099</v>
      </c>
      <c r="AI1071" s="17">
        <v>0.21096261572000399</v>
      </c>
      <c r="AJ1071" s="17">
        <v>0.51637275720063702</v>
      </c>
      <c r="AK1071" s="17">
        <v>0.257406000756847</v>
      </c>
      <c r="AL1071" s="17">
        <v>0.35600262107827002</v>
      </c>
      <c r="AM1071" s="17">
        <v>0.10895907853949501</v>
      </c>
      <c r="AN1071" s="17">
        <v>0.160381382915561</v>
      </c>
      <c r="AO1071" s="17"/>
      <c r="AP1071" s="17">
        <v>0.26969387570700898</v>
      </c>
      <c r="AQ1071" s="17" t="s">
        <v>104</v>
      </c>
      <c r="AR1071" s="17"/>
      <c r="AS1071" s="17">
        <v>0.27569573405337799</v>
      </c>
      <c r="AT1071" s="17">
        <v>0.25955172891268502</v>
      </c>
      <c r="AU1071" s="17" t="s">
        <v>104</v>
      </c>
      <c r="AV1071" s="17"/>
      <c r="AW1071" s="17">
        <v>0.169693820435696</v>
      </c>
      <c r="AX1071" s="17">
        <v>0.34597740317119102</v>
      </c>
      <c r="AY1071" s="17"/>
      <c r="AZ1071" s="17">
        <v>0.28160046544919298</v>
      </c>
      <c r="BA1071" s="17">
        <v>0.266862217440061</v>
      </c>
      <c r="BB1071" s="17"/>
      <c r="BC1071" s="17">
        <v>0.25461478026428902</v>
      </c>
      <c r="BD1071" s="17">
        <v>0.27520246929133002</v>
      </c>
      <c r="BE1071" s="17"/>
      <c r="BF1071" s="17">
        <v>0.20531225019692001</v>
      </c>
      <c r="BG1071" s="17">
        <v>0.32628799602069303</v>
      </c>
      <c r="BH1071" s="17"/>
      <c r="BI1071" s="17">
        <v>0.37612233492745001</v>
      </c>
      <c r="BJ1071" s="17">
        <v>0.36183293360054503</v>
      </c>
      <c r="BK1071" s="17">
        <v>0.27961763221817598</v>
      </c>
      <c r="BL1071" s="17">
        <v>0.14054864767141401</v>
      </c>
    </row>
    <row r="1072" spans="2:64" x14ac:dyDescent="0.25">
      <c r="B1072" t="s">
        <v>506</v>
      </c>
      <c r="C1072" s="17">
        <v>5.6641136748930399E-2</v>
      </c>
      <c r="D1072" s="17">
        <v>0.10276935051897999</v>
      </c>
      <c r="E1072" s="17">
        <v>0</v>
      </c>
      <c r="F1072" s="17">
        <v>0</v>
      </c>
      <c r="G1072" s="17">
        <v>0</v>
      </c>
      <c r="H1072" s="17">
        <v>0</v>
      </c>
      <c r="I1072" s="17">
        <v>0</v>
      </c>
      <c r="J1072" s="17">
        <v>0.34322765485557799</v>
      </c>
      <c r="K1072" s="17" t="s">
        <v>104</v>
      </c>
      <c r="L1072" s="17">
        <v>0</v>
      </c>
      <c r="M1072" s="17">
        <v>0</v>
      </c>
      <c r="N1072" s="17">
        <v>4.4018118239263701E-2</v>
      </c>
      <c r="O1072" s="17">
        <v>0</v>
      </c>
      <c r="P1072" s="17" t="s">
        <v>104</v>
      </c>
      <c r="Q1072" s="17"/>
      <c r="R1072" s="17">
        <v>0.14511121237999999</v>
      </c>
      <c r="S1072" s="17">
        <v>7.9824352777096694E-2</v>
      </c>
      <c r="T1072" s="17">
        <v>0</v>
      </c>
      <c r="U1072" s="17">
        <v>5.4635964249062301E-2</v>
      </c>
      <c r="V1072" s="17"/>
      <c r="W1072" s="17">
        <v>0.11614437079604401</v>
      </c>
      <c r="X1072" s="17">
        <v>0</v>
      </c>
      <c r="Y1072" s="17">
        <v>0</v>
      </c>
      <c r="Z1072" s="17">
        <v>0</v>
      </c>
      <c r="AA1072" s="17">
        <v>0</v>
      </c>
      <c r="AB1072" s="17">
        <v>0.19349669639949199</v>
      </c>
      <c r="AC1072" s="17">
        <v>0</v>
      </c>
      <c r="AD1072" s="17">
        <v>0</v>
      </c>
      <c r="AE1072" s="17">
        <v>5.60085520692266E-2</v>
      </c>
      <c r="AF1072" s="17">
        <v>4.5260750568948599E-2</v>
      </c>
      <c r="AG1072" s="17"/>
      <c r="AH1072" s="17">
        <v>0</v>
      </c>
      <c r="AI1072" s="17">
        <v>0</v>
      </c>
      <c r="AJ1072" s="17">
        <v>0.11870789289512799</v>
      </c>
      <c r="AK1072" s="17">
        <v>0</v>
      </c>
      <c r="AL1072" s="17">
        <v>9.4161197665475302E-2</v>
      </c>
      <c r="AM1072" s="17">
        <v>2.6540137690981999E-2</v>
      </c>
      <c r="AN1072" s="17">
        <v>5.5551802825171699E-2</v>
      </c>
      <c r="AO1072" s="17"/>
      <c r="AP1072" s="17">
        <v>5.6641136748930399E-2</v>
      </c>
      <c r="AQ1072" s="17" t="s">
        <v>104</v>
      </c>
      <c r="AR1072" s="17"/>
      <c r="AS1072" s="17">
        <v>5.7598987594376497E-2</v>
      </c>
      <c r="AT1072" s="17">
        <v>5.5022527424793501E-2</v>
      </c>
      <c r="AU1072" s="17" t="s">
        <v>104</v>
      </c>
      <c r="AV1072" s="17"/>
      <c r="AW1072" s="17">
        <v>1.6571395959272098E-2</v>
      </c>
      <c r="AX1072" s="17">
        <v>8.7207731574477795E-2</v>
      </c>
      <c r="AY1072" s="17"/>
      <c r="AZ1072" s="17">
        <v>8.3773427765071504E-2</v>
      </c>
      <c r="BA1072" s="17">
        <v>5.0188459885051002E-2</v>
      </c>
      <c r="BB1072" s="17"/>
      <c r="BC1072" s="17">
        <v>6.2130049125891103E-2</v>
      </c>
      <c r="BD1072" s="17">
        <v>5.4635964249062301E-2</v>
      </c>
      <c r="BE1072" s="17"/>
      <c r="BF1072" s="17">
        <v>4.2944492773554201E-2</v>
      </c>
      <c r="BG1072" s="17">
        <v>6.8681055140159306E-2</v>
      </c>
      <c r="BH1072" s="17"/>
      <c r="BI1072" s="17">
        <v>0</v>
      </c>
      <c r="BJ1072" s="17">
        <v>6.9404243411721397E-2</v>
      </c>
      <c r="BK1072" s="17">
        <v>0</v>
      </c>
      <c r="BL1072" s="17">
        <v>0.183811632192034</v>
      </c>
    </row>
    <row r="1073" spans="2:64" x14ac:dyDescent="0.25">
      <c r="B1073" t="s">
        <v>507</v>
      </c>
      <c r="C1073" s="17">
        <v>4.1766802313583901E-2</v>
      </c>
      <c r="D1073" s="17">
        <v>1.8950174243511201E-2</v>
      </c>
      <c r="E1073" s="17">
        <v>0</v>
      </c>
      <c r="F1073" s="17">
        <v>0</v>
      </c>
      <c r="G1073" s="17">
        <v>0</v>
      </c>
      <c r="H1073" s="17">
        <v>0</v>
      </c>
      <c r="I1073" s="17">
        <v>8.2607453984301998E-2</v>
      </c>
      <c r="J1073" s="17">
        <v>0</v>
      </c>
      <c r="K1073" s="17" t="s">
        <v>104</v>
      </c>
      <c r="L1073" s="17">
        <v>8.8776123601719797E-2</v>
      </c>
      <c r="M1073" s="17">
        <v>0.113041997580793</v>
      </c>
      <c r="N1073" s="17">
        <v>8.1044184047996806E-2</v>
      </c>
      <c r="O1073" s="17">
        <v>0</v>
      </c>
      <c r="P1073" s="17" t="s">
        <v>104</v>
      </c>
      <c r="Q1073" s="17"/>
      <c r="R1073" s="17">
        <v>0</v>
      </c>
      <c r="S1073" s="17">
        <v>0</v>
      </c>
      <c r="T1073" s="17">
        <v>6.2569460139144398E-2</v>
      </c>
      <c r="U1073" s="17">
        <v>4.8505334728541599E-2</v>
      </c>
      <c r="V1073" s="17"/>
      <c r="W1073" s="17">
        <v>0</v>
      </c>
      <c r="X1073" s="17">
        <v>0</v>
      </c>
      <c r="Y1073" s="17">
        <v>0</v>
      </c>
      <c r="Z1073" s="17">
        <v>0</v>
      </c>
      <c r="AA1073" s="17">
        <v>0</v>
      </c>
      <c r="AB1073" s="17">
        <v>0</v>
      </c>
      <c r="AC1073" s="17">
        <v>9.7467963173230407E-2</v>
      </c>
      <c r="AD1073" s="17">
        <v>0.24039355162349799</v>
      </c>
      <c r="AE1073" s="17">
        <v>0</v>
      </c>
      <c r="AF1073" s="17">
        <v>4.8278912344926699E-2</v>
      </c>
      <c r="AG1073" s="17"/>
      <c r="AH1073" s="17">
        <v>0</v>
      </c>
      <c r="AI1073" s="17">
        <v>0</v>
      </c>
      <c r="AJ1073" s="17">
        <v>0</v>
      </c>
      <c r="AK1073" s="17">
        <v>0</v>
      </c>
      <c r="AL1073" s="17">
        <v>2.65996345410432E-2</v>
      </c>
      <c r="AM1073" s="17">
        <v>0.115410284186538</v>
      </c>
      <c r="AN1073" s="17">
        <v>4.8339106937033E-2</v>
      </c>
      <c r="AO1073" s="17"/>
      <c r="AP1073" s="17">
        <v>4.1766802313583901E-2</v>
      </c>
      <c r="AQ1073" s="17" t="s">
        <v>104</v>
      </c>
      <c r="AR1073" s="17"/>
      <c r="AS1073" s="17">
        <v>5.5029997717283001E-2</v>
      </c>
      <c r="AT1073" s="17">
        <v>1.9354198252794899E-2</v>
      </c>
      <c r="AU1073" s="17" t="s">
        <v>104</v>
      </c>
      <c r="AV1073" s="17"/>
      <c r="AW1073" s="17">
        <v>4.8414284219474003E-2</v>
      </c>
      <c r="AX1073" s="17">
        <v>3.6695871430997701E-2</v>
      </c>
      <c r="AY1073" s="17"/>
      <c r="AZ1073" s="17">
        <v>3.8417618930024697E-2</v>
      </c>
      <c r="BA1073" s="17">
        <v>4.2563314414944098E-2</v>
      </c>
      <c r="BB1073" s="17"/>
      <c r="BC1073" s="17">
        <v>2.3320901037037298E-2</v>
      </c>
      <c r="BD1073" s="17">
        <v>4.8505334728541599E-2</v>
      </c>
      <c r="BE1073" s="17"/>
      <c r="BF1073" s="17">
        <v>5.8122094629884602E-2</v>
      </c>
      <c r="BG1073" s="17">
        <v>2.7389821711111501E-2</v>
      </c>
      <c r="BH1073" s="17"/>
      <c r="BI1073" s="17">
        <v>0</v>
      </c>
      <c r="BJ1073" s="17">
        <v>3.5113884470753101E-2</v>
      </c>
      <c r="BK1073" s="17">
        <v>3.9118709004665499E-2</v>
      </c>
      <c r="BL1073" s="17">
        <v>6.2541322921876696E-2</v>
      </c>
    </row>
    <row r="1074" spans="2:64" x14ac:dyDescent="0.25">
      <c r="B1074" t="s">
        <v>80</v>
      </c>
      <c r="C1074" s="17">
        <v>5.5332171701163002E-2</v>
      </c>
      <c r="D1074" s="17">
        <v>1.8950174243511201E-2</v>
      </c>
      <c r="E1074" s="17">
        <v>0</v>
      </c>
      <c r="F1074" s="17">
        <v>0</v>
      </c>
      <c r="G1074" s="17">
        <v>0</v>
      </c>
      <c r="H1074" s="17">
        <v>0</v>
      </c>
      <c r="I1074" s="17">
        <v>0</v>
      </c>
      <c r="J1074" s="17">
        <v>0.15677234514442201</v>
      </c>
      <c r="K1074" s="17" t="s">
        <v>104</v>
      </c>
      <c r="L1074" s="17">
        <v>0.17755224720344001</v>
      </c>
      <c r="M1074" s="17">
        <v>0.32174801451524399</v>
      </c>
      <c r="N1074" s="17">
        <v>4.4018118239263701E-2</v>
      </c>
      <c r="O1074" s="17">
        <v>0</v>
      </c>
      <c r="P1074" s="17" t="s">
        <v>104</v>
      </c>
      <c r="Q1074" s="17"/>
      <c r="R1074" s="17">
        <v>0</v>
      </c>
      <c r="S1074" s="17">
        <v>0.17293836970697599</v>
      </c>
      <c r="T1074" s="17">
        <v>0</v>
      </c>
      <c r="U1074" s="17">
        <v>4.7584406648566703E-2</v>
      </c>
      <c r="V1074" s="17"/>
      <c r="W1074" s="17">
        <v>0</v>
      </c>
      <c r="X1074" s="17">
        <v>0</v>
      </c>
      <c r="Y1074" s="17">
        <v>0</v>
      </c>
      <c r="Z1074" s="17">
        <v>0.180936405729894</v>
      </c>
      <c r="AA1074" s="17">
        <v>0.23244230358736101</v>
      </c>
      <c r="AB1074" s="17">
        <v>0</v>
      </c>
      <c r="AC1074" s="17">
        <v>0</v>
      </c>
      <c r="AD1074" s="17">
        <v>0.124335703393411</v>
      </c>
      <c r="AE1074" s="17">
        <v>0</v>
      </c>
      <c r="AF1074" s="17">
        <v>4.8701061882978798E-2</v>
      </c>
      <c r="AG1074" s="17"/>
      <c r="AH1074" s="17">
        <v>0.103124495349941</v>
      </c>
      <c r="AI1074" s="17">
        <v>0</v>
      </c>
      <c r="AJ1074" s="17">
        <v>0.13191109942639201</v>
      </c>
      <c r="AK1074" s="17">
        <v>0.111548956800122</v>
      </c>
      <c r="AL1074" s="17">
        <v>0</v>
      </c>
      <c r="AM1074" s="17">
        <v>2.9640249396153701E-2</v>
      </c>
      <c r="AN1074" s="17">
        <v>5.1456926767165401E-2</v>
      </c>
      <c r="AO1074" s="17"/>
      <c r="AP1074" s="17">
        <v>5.5332171701163002E-2</v>
      </c>
      <c r="AQ1074" s="17" t="s">
        <v>104</v>
      </c>
      <c r="AR1074" s="17"/>
      <c r="AS1074" s="17">
        <v>8.8076309927719407E-2</v>
      </c>
      <c r="AT1074" s="17">
        <v>0</v>
      </c>
      <c r="AU1074" s="17" t="s">
        <v>104</v>
      </c>
      <c r="AV1074" s="17"/>
      <c r="AW1074" s="17">
        <v>1.39332937789566E-2</v>
      </c>
      <c r="AX1074" s="17">
        <v>8.6912678655851894E-2</v>
      </c>
      <c r="AY1074" s="17"/>
      <c r="AZ1074" s="17">
        <v>8.7869082717348904E-2</v>
      </c>
      <c r="BA1074" s="17">
        <v>4.7594153086688303E-2</v>
      </c>
      <c r="BB1074" s="17"/>
      <c r="BC1074" s="17">
        <v>7.6540722832688299E-2</v>
      </c>
      <c r="BD1074" s="17">
        <v>4.7584406648566703E-2</v>
      </c>
      <c r="BE1074" s="17"/>
      <c r="BF1074" s="17">
        <v>6.0301758322221503E-2</v>
      </c>
      <c r="BG1074" s="17">
        <v>5.0963698850203597E-2</v>
      </c>
      <c r="BH1074" s="17"/>
      <c r="BI1074" s="17">
        <v>0.21436712618009501</v>
      </c>
      <c r="BJ1074" s="17">
        <v>3.1599275989751201E-2</v>
      </c>
      <c r="BK1074" s="17">
        <v>5.4963657149982699E-2</v>
      </c>
      <c r="BL1074" s="17">
        <v>4.4759277194387603E-2</v>
      </c>
    </row>
    <row r="1075" spans="2:64" x14ac:dyDescent="0.25">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c r="AO1075" s="17"/>
      <c r="AP1075" s="17"/>
      <c r="AQ1075" s="17"/>
      <c r="AR1075" s="17"/>
      <c r="AS1075" s="17"/>
      <c r="AT1075" s="17"/>
      <c r="AU1075" s="17"/>
      <c r="AV1075" s="17"/>
      <c r="AW1075" s="17"/>
      <c r="AX1075" s="17"/>
      <c r="AY1075" s="17"/>
      <c r="AZ1075" s="17"/>
      <c r="BA1075" s="17"/>
      <c r="BB1075" s="17"/>
      <c r="BC1075" s="17"/>
      <c r="BD1075" s="17"/>
      <c r="BE1075" s="17"/>
      <c r="BF1075" s="17"/>
      <c r="BG1075" s="17"/>
      <c r="BH1075" s="17"/>
      <c r="BI1075" s="17"/>
      <c r="BJ1075" s="17"/>
      <c r="BK1075" s="17"/>
      <c r="BL1075" s="17"/>
    </row>
    <row r="1076" spans="2:64" x14ac:dyDescent="0.25">
      <c r="B1076" s="6" t="s">
        <v>512</v>
      </c>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c r="AD1076" s="17"/>
      <c r="AE1076" s="17"/>
      <c r="AF1076" s="17"/>
      <c r="AG1076" s="17"/>
      <c r="AH1076" s="17"/>
      <c r="AI1076" s="17"/>
      <c r="AJ1076" s="17"/>
      <c r="AK1076" s="17"/>
      <c r="AL1076" s="17"/>
      <c r="AM1076" s="17"/>
      <c r="AN1076" s="17"/>
      <c r="AO1076" s="17"/>
      <c r="AP1076" s="17"/>
      <c r="AQ1076" s="17"/>
      <c r="AR1076" s="17"/>
      <c r="AS1076" s="17"/>
      <c r="AT1076" s="17"/>
      <c r="AU1076" s="17"/>
      <c r="AV1076" s="17"/>
      <c r="AW1076" s="17"/>
      <c r="AX1076" s="17"/>
      <c r="AY1076" s="17"/>
      <c r="AZ1076" s="17"/>
      <c r="BA1076" s="17"/>
      <c r="BB1076" s="17"/>
      <c r="BC1076" s="17"/>
      <c r="BD1076" s="17"/>
      <c r="BE1076" s="17"/>
      <c r="BF1076" s="17"/>
      <c r="BG1076" s="17"/>
      <c r="BH1076" s="17"/>
      <c r="BI1076" s="17"/>
      <c r="BJ1076" s="17"/>
      <c r="BK1076" s="17"/>
      <c r="BL1076" s="17"/>
    </row>
    <row r="1077" spans="2:64" x14ac:dyDescent="0.25">
      <c r="B1077" s="24" t="s">
        <v>721</v>
      </c>
      <c r="C1077" s="17"/>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c r="AD1077" s="17"/>
      <c r="AE1077" s="17"/>
      <c r="AF1077" s="17"/>
      <c r="AG1077" s="17"/>
      <c r="AH1077" s="17"/>
      <c r="AI1077" s="17"/>
      <c r="AJ1077" s="17"/>
      <c r="AK1077" s="17"/>
      <c r="AL1077" s="17"/>
      <c r="AM1077" s="17"/>
      <c r="AN1077" s="17"/>
      <c r="AO1077" s="17"/>
      <c r="AP1077" s="17"/>
      <c r="AQ1077" s="17"/>
      <c r="AR1077" s="17"/>
      <c r="AS1077" s="17"/>
      <c r="AT1077" s="17"/>
      <c r="AU1077" s="17"/>
      <c r="AV1077" s="17"/>
      <c r="AW1077" s="17"/>
      <c r="AX1077" s="17"/>
      <c r="AY1077" s="17"/>
      <c r="AZ1077" s="17"/>
      <c r="BA1077" s="17"/>
      <c r="BB1077" s="17"/>
      <c r="BC1077" s="17"/>
      <c r="BD1077" s="17"/>
      <c r="BE1077" s="17"/>
      <c r="BF1077" s="17"/>
      <c r="BG1077" s="17"/>
      <c r="BH1077" s="17"/>
      <c r="BI1077" s="17"/>
      <c r="BJ1077" s="17"/>
      <c r="BK1077" s="17"/>
      <c r="BL1077" s="17"/>
    </row>
    <row r="1078" spans="2:64" x14ac:dyDescent="0.25">
      <c r="B1078" t="s">
        <v>503</v>
      </c>
      <c r="C1078" s="17">
        <v>0.25980748230904899</v>
      </c>
      <c r="D1078" s="17">
        <v>0.26530243940915699</v>
      </c>
      <c r="E1078" s="17">
        <v>0.33333333333333298</v>
      </c>
      <c r="F1078" s="17">
        <v>0.34664569129796302</v>
      </c>
      <c r="G1078" s="17">
        <v>0</v>
      </c>
      <c r="H1078" s="17">
        <v>0.49737350437643901</v>
      </c>
      <c r="I1078" s="17">
        <v>0.247822361952906</v>
      </c>
      <c r="J1078" s="17">
        <v>0.34322765485557799</v>
      </c>
      <c r="K1078" s="17" t="s">
        <v>104</v>
      </c>
      <c r="L1078" s="17">
        <v>0.30389264332390997</v>
      </c>
      <c r="M1078" s="17">
        <v>0.22608399516158501</v>
      </c>
      <c r="N1078" s="17">
        <v>0.13205435471779101</v>
      </c>
      <c r="O1078" s="17">
        <v>0.28571428571428598</v>
      </c>
      <c r="P1078" s="17" t="s">
        <v>104</v>
      </c>
      <c r="Q1078" s="17"/>
      <c r="R1078" s="17">
        <v>0.281181597700076</v>
      </c>
      <c r="S1078" s="17">
        <v>0.24666996948808001</v>
      </c>
      <c r="T1078" s="17">
        <v>0</v>
      </c>
      <c r="U1078" s="17">
        <v>0.295864789422281</v>
      </c>
      <c r="V1078" s="17"/>
      <c r="W1078" s="17">
        <v>0.11614437079604401</v>
      </c>
      <c r="X1078" s="17">
        <v>0.233798640316324</v>
      </c>
      <c r="Y1078" s="17">
        <v>0</v>
      </c>
      <c r="Z1078" s="17">
        <v>0.185610159422957</v>
      </c>
      <c r="AA1078" s="17">
        <v>0.55297771079906899</v>
      </c>
      <c r="AB1078" s="17">
        <v>0</v>
      </c>
      <c r="AC1078" s="17">
        <v>0.231030639096555</v>
      </c>
      <c r="AD1078" s="17">
        <v>0.121204870174361</v>
      </c>
      <c r="AE1078" s="17">
        <v>0.28603256526548299</v>
      </c>
      <c r="AF1078" s="17">
        <v>0.33867473058792802</v>
      </c>
      <c r="AG1078" s="17"/>
      <c r="AH1078" s="17">
        <v>0.25483123055357898</v>
      </c>
      <c r="AI1078" s="17">
        <v>0</v>
      </c>
      <c r="AJ1078" s="17">
        <v>0.36468175845551898</v>
      </c>
      <c r="AK1078" s="17">
        <v>0.292042953283631</v>
      </c>
      <c r="AL1078" s="17">
        <v>0.21156001603761601</v>
      </c>
      <c r="AM1078" s="17">
        <v>0.29725671619420801</v>
      </c>
      <c r="AN1078" s="17">
        <v>0.21670141624088199</v>
      </c>
      <c r="AO1078" s="17"/>
      <c r="AP1078" s="17">
        <v>0.25980748230904899</v>
      </c>
      <c r="AQ1078" s="17" t="s">
        <v>104</v>
      </c>
      <c r="AR1078" s="17"/>
      <c r="AS1078" s="17">
        <v>0.26300513643456902</v>
      </c>
      <c r="AT1078" s="17">
        <v>0.25440397631692202</v>
      </c>
      <c r="AU1078" s="17" t="s">
        <v>104</v>
      </c>
      <c r="AV1078" s="17"/>
      <c r="AW1078" s="17">
        <v>0.28600235883849101</v>
      </c>
      <c r="AX1078" s="17">
        <v>0.23982511752201799</v>
      </c>
      <c r="AY1078" s="17"/>
      <c r="AZ1078" s="17">
        <v>0.32413849995233102</v>
      </c>
      <c r="BA1078" s="17">
        <v>0.244508100884543</v>
      </c>
      <c r="BB1078" s="17"/>
      <c r="BC1078" s="17">
        <v>0.16110505181655199</v>
      </c>
      <c r="BD1078" s="17">
        <v>0.295864789422281</v>
      </c>
      <c r="BE1078" s="17"/>
      <c r="BF1078" s="17">
        <v>0.27423715103670399</v>
      </c>
      <c r="BG1078" s="17">
        <v>0.24712320474399199</v>
      </c>
      <c r="BH1078" s="17"/>
      <c r="BI1078" s="17">
        <v>0.13905485940812401</v>
      </c>
      <c r="BJ1078" s="17">
        <v>0.26284230948834603</v>
      </c>
      <c r="BK1078" s="17">
        <v>0.28025132981586898</v>
      </c>
      <c r="BL1078" s="17">
        <v>0.236367248056747</v>
      </c>
    </row>
    <row r="1079" spans="2:64" x14ac:dyDescent="0.25">
      <c r="B1079" t="s">
        <v>504</v>
      </c>
      <c r="C1079" s="17">
        <v>0.44440817541461802</v>
      </c>
      <c r="D1079" s="17">
        <v>0.36272628658706002</v>
      </c>
      <c r="E1079" s="17">
        <v>0.33333333333333298</v>
      </c>
      <c r="F1079" s="17">
        <v>0.44846662819170302</v>
      </c>
      <c r="G1079" s="17">
        <v>1</v>
      </c>
      <c r="H1079" s="17">
        <v>0.35219154824224302</v>
      </c>
      <c r="I1079" s="17">
        <v>0.39991549932988002</v>
      </c>
      <c r="J1079" s="17">
        <v>0.5</v>
      </c>
      <c r="K1079" s="17" t="s">
        <v>104</v>
      </c>
      <c r="L1079" s="17">
        <v>0.44388061800859901</v>
      </c>
      <c r="M1079" s="17">
        <v>0.43479001209603602</v>
      </c>
      <c r="N1079" s="17">
        <v>0.63622150627371998</v>
      </c>
      <c r="O1079" s="17">
        <v>0.28571428571428598</v>
      </c>
      <c r="P1079" s="17" t="s">
        <v>104</v>
      </c>
      <c r="Q1079" s="17"/>
      <c r="R1079" s="17">
        <v>0.718818402299924</v>
      </c>
      <c r="S1079" s="17">
        <v>0.50155993780668495</v>
      </c>
      <c r="T1079" s="17">
        <v>0.47375214020073397</v>
      </c>
      <c r="U1079" s="17">
        <v>0.41265779582708401</v>
      </c>
      <c r="V1079" s="17"/>
      <c r="W1079" s="17">
        <v>0.68577854513827996</v>
      </c>
      <c r="X1079" s="17">
        <v>0.76620135968367598</v>
      </c>
      <c r="Y1079" s="17">
        <v>0.476607752531853</v>
      </c>
      <c r="Z1079" s="17">
        <v>0.529796741579036</v>
      </c>
      <c r="AA1079" s="17">
        <v>0.23244230358736101</v>
      </c>
      <c r="AB1079" s="17">
        <v>0.66709191718057104</v>
      </c>
      <c r="AC1079" s="17">
        <v>0.680657554290376</v>
      </c>
      <c r="AD1079" s="17">
        <v>0.30805768156428598</v>
      </c>
      <c r="AE1079" s="17">
        <v>0.31493731211309101</v>
      </c>
      <c r="AF1079" s="17">
        <v>0.366345846664689</v>
      </c>
      <c r="AG1079" s="17"/>
      <c r="AH1079" s="17">
        <v>0.48011114444914998</v>
      </c>
      <c r="AI1079" s="17">
        <v>0.81796395865210603</v>
      </c>
      <c r="AJ1079" s="17">
        <v>0.23409143665797699</v>
      </c>
      <c r="AK1079" s="17">
        <v>0.37216848360719401</v>
      </c>
      <c r="AL1079" s="17">
        <v>0.47156617015182201</v>
      </c>
      <c r="AM1079" s="17">
        <v>0.39565339630164098</v>
      </c>
      <c r="AN1079" s="17">
        <v>0.63710147248895899</v>
      </c>
      <c r="AO1079" s="17"/>
      <c r="AP1079" s="17">
        <v>0.44440817541461802</v>
      </c>
      <c r="AQ1079" s="17" t="s">
        <v>104</v>
      </c>
      <c r="AR1079" s="17"/>
      <c r="AS1079" s="17">
        <v>0.41808385269375697</v>
      </c>
      <c r="AT1079" s="17">
        <v>0.48889192192916903</v>
      </c>
      <c r="AU1079" s="17" t="s">
        <v>104</v>
      </c>
      <c r="AV1079" s="17"/>
      <c r="AW1079" s="17">
        <v>0.43892579069485999</v>
      </c>
      <c r="AX1079" s="17">
        <v>0.44859032955647599</v>
      </c>
      <c r="AY1079" s="17"/>
      <c r="AZ1079" s="17">
        <v>0.35584341566845101</v>
      </c>
      <c r="BA1079" s="17">
        <v>0.46547089274391301</v>
      </c>
      <c r="BB1079" s="17"/>
      <c r="BC1079" s="17">
        <v>0.53132092307233403</v>
      </c>
      <c r="BD1079" s="17">
        <v>0.41265779582708401</v>
      </c>
      <c r="BE1079" s="17"/>
      <c r="BF1079" s="17">
        <v>0.46740574699361898</v>
      </c>
      <c r="BG1079" s="17">
        <v>0.42419235572145902</v>
      </c>
      <c r="BH1079" s="17"/>
      <c r="BI1079" s="17">
        <v>0.48482280566442598</v>
      </c>
      <c r="BJ1079" s="17">
        <v>0.368430464152328</v>
      </c>
      <c r="BK1079" s="17">
        <v>0.44919688108435601</v>
      </c>
      <c r="BL1079" s="17">
        <v>0.49503692881032202</v>
      </c>
    </row>
    <row r="1080" spans="2:64" x14ac:dyDescent="0.25">
      <c r="B1080" t="s">
        <v>505</v>
      </c>
      <c r="C1080" s="17">
        <v>0.147380304683154</v>
      </c>
      <c r="D1080" s="17">
        <v>0.19451008370296299</v>
      </c>
      <c r="E1080" s="17">
        <v>0.33333333333333298</v>
      </c>
      <c r="F1080" s="17">
        <v>0.20488768051033401</v>
      </c>
      <c r="G1080" s="17">
        <v>0</v>
      </c>
      <c r="H1080" s="17">
        <v>0.15043494738131799</v>
      </c>
      <c r="I1080" s="17">
        <v>0</v>
      </c>
      <c r="J1080" s="17">
        <v>0</v>
      </c>
      <c r="K1080" s="17" t="s">
        <v>104</v>
      </c>
      <c r="L1080" s="17">
        <v>0</v>
      </c>
      <c r="M1080" s="17">
        <v>0.22608399516158501</v>
      </c>
      <c r="N1080" s="17">
        <v>0.143687902529962</v>
      </c>
      <c r="O1080" s="17">
        <v>0.28571428571428598</v>
      </c>
      <c r="P1080" s="17" t="s">
        <v>104</v>
      </c>
      <c r="Q1080" s="17"/>
      <c r="R1080" s="17">
        <v>0</v>
      </c>
      <c r="S1080" s="17">
        <v>0.16897286254551599</v>
      </c>
      <c r="T1080" s="17">
        <v>0.18177851615200799</v>
      </c>
      <c r="U1080" s="17">
        <v>0.14914920670082801</v>
      </c>
      <c r="V1080" s="17"/>
      <c r="W1080" s="17">
        <v>0</v>
      </c>
      <c r="X1080" s="17">
        <v>0</v>
      </c>
      <c r="Y1080" s="17">
        <v>0</v>
      </c>
      <c r="Z1080" s="17">
        <v>0.111340243025396</v>
      </c>
      <c r="AA1080" s="17">
        <v>0.21457998561357</v>
      </c>
      <c r="AB1080" s="17">
        <v>0.33290808281942802</v>
      </c>
      <c r="AC1080" s="17">
        <v>8.8311806613068394E-2</v>
      </c>
      <c r="AD1080" s="17">
        <v>0.11189073114883399</v>
      </c>
      <c r="AE1080" s="17">
        <v>0.29590968986036997</v>
      </c>
      <c r="AF1080" s="17">
        <v>0.125398247706966</v>
      </c>
      <c r="AG1080" s="17"/>
      <c r="AH1080" s="17">
        <v>6.3458242844030996E-2</v>
      </c>
      <c r="AI1080" s="17">
        <v>0</v>
      </c>
      <c r="AJ1080" s="17">
        <v>0.12894884761047701</v>
      </c>
      <c r="AK1080" s="17">
        <v>0.33578856310917499</v>
      </c>
      <c r="AL1080" s="17">
        <v>0.190502144483821</v>
      </c>
      <c r="AM1080" s="17">
        <v>0.11317484335797701</v>
      </c>
      <c r="AN1080" s="17">
        <v>0.102913853534331</v>
      </c>
      <c r="AO1080" s="17"/>
      <c r="AP1080" s="17">
        <v>0.147380304683154</v>
      </c>
      <c r="AQ1080" s="17" t="s">
        <v>104</v>
      </c>
      <c r="AR1080" s="17"/>
      <c r="AS1080" s="17">
        <v>0.117109270919873</v>
      </c>
      <c r="AT1080" s="17">
        <v>0.19853333934763401</v>
      </c>
      <c r="AU1080" s="17" t="s">
        <v>104</v>
      </c>
      <c r="AV1080" s="17"/>
      <c r="AW1080" s="17">
        <v>0.14027973430676199</v>
      </c>
      <c r="AX1080" s="17">
        <v>0.15279686724253699</v>
      </c>
      <c r="AY1080" s="17"/>
      <c r="AZ1080" s="17">
        <v>0.166913958277808</v>
      </c>
      <c r="BA1080" s="17">
        <v>0.142734756891326</v>
      </c>
      <c r="BB1080" s="17"/>
      <c r="BC1080" s="17">
        <v>0.142538153606833</v>
      </c>
      <c r="BD1080" s="17">
        <v>0.14914920670082801</v>
      </c>
      <c r="BE1080" s="17"/>
      <c r="BF1080" s="17">
        <v>0.100515025993706</v>
      </c>
      <c r="BG1080" s="17">
        <v>0.18857682930754799</v>
      </c>
      <c r="BH1080" s="17"/>
      <c r="BI1080" s="17">
        <v>0.37612233492745001</v>
      </c>
      <c r="BJ1080" s="17">
        <v>0.16666392680869199</v>
      </c>
      <c r="BK1080" s="17">
        <v>0.11792347319706301</v>
      </c>
      <c r="BL1080" s="17">
        <v>0.14798594176757399</v>
      </c>
    </row>
    <row r="1081" spans="2:64" x14ac:dyDescent="0.25">
      <c r="B1081" t="s">
        <v>506</v>
      </c>
      <c r="C1081" s="17">
        <v>6.7676927313257904E-2</v>
      </c>
      <c r="D1081" s="17">
        <v>8.8730595150409999E-2</v>
      </c>
      <c r="E1081" s="17">
        <v>0</v>
      </c>
      <c r="F1081" s="17">
        <v>0</v>
      </c>
      <c r="G1081" s="17">
        <v>0</v>
      </c>
      <c r="H1081" s="17">
        <v>0</v>
      </c>
      <c r="I1081" s="17">
        <v>0.35226213871721401</v>
      </c>
      <c r="J1081" s="17">
        <v>0</v>
      </c>
      <c r="K1081" s="17" t="s">
        <v>104</v>
      </c>
      <c r="L1081" s="17">
        <v>0</v>
      </c>
      <c r="M1081" s="17">
        <v>0.113041997580793</v>
      </c>
      <c r="N1081" s="17">
        <v>0</v>
      </c>
      <c r="O1081" s="17">
        <v>0</v>
      </c>
      <c r="P1081" s="17" t="s">
        <v>104</v>
      </c>
      <c r="Q1081" s="17"/>
      <c r="R1081" s="17">
        <v>0</v>
      </c>
      <c r="S1081" s="17">
        <v>8.2797230159719098E-2</v>
      </c>
      <c r="T1081" s="17">
        <v>0.17016225341237301</v>
      </c>
      <c r="U1081" s="17">
        <v>5.5844002342654603E-2</v>
      </c>
      <c r="V1081" s="17"/>
      <c r="W1081" s="17">
        <v>9.0494034037954599E-2</v>
      </c>
      <c r="X1081" s="17">
        <v>0</v>
      </c>
      <c r="Y1081" s="17">
        <v>0</v>
      </c>
      <c r="Z1081" s="17">
        <v>0.173252855972611</v>
      </c>
      <c r="AA1081" s="17">
        <v>0</v>
      </c>
      <c r="AB1081" s="17">
        <v>0</v>
      </c>
      <c r="AC1081" s="17">
        <v>0</v>
      </c>
      <c r="AD1081" s="17">
        <v>0.116057848230087</v>
      </c>
      <c r="AE1081" s="17">
        <v>0</v>
      </c>
      <c r="AF1081" s="17">
        <v>0.10310584666073</v>
      </c>
      <c r="AG1081" s="17"/>
      <c r="AH1081" s="17">
        <v>0</v>
      </c>
      <c r="AI1081" s="17">
        <v>0</v>
      </c>
      <c r="AJ1081" s="17">
        <v>0.14696846111526801</v>
      </c>
      <c r="AK1081" s="17">
        <v>0</v>
      </c>
      <c r="AL1081" s="17">
        <v>0.12637166932674099</v>
      </c>
      <c r="AM1081" s="17">
        <v>7.8602360787466199E-2</v>
      </c>
      <c r="AN1081" s="17">
        <v>0</v>
      </c>
      <c r="AO1081" s="17"/>
      <c r="AP1081" s="17">
        <v>6.7676927313257904E-2</v>
      </c>
      <c r="AQ1081" s="17" t="s">
        <v>104</v>
      </c>
      <c r="AR1081" s="17"/>
      <c r="AS1081" s="17">
        <v>8.5699893325987098E-2</v>
      </c>
      <c r="AT1081" s="17">
        <v>3.7221099064531402E-2</v>
      </c>
      <c r="AU1081" s="17" t="s">
        <v>104</v>
      </c>
      <c r="AV1081" s="17"/>
      <c r="AW1081" s="17">
        <v>6.01045852275724E-2</v>
      </c>
      <c r="AX1081" s="17">
        <v>7.3453373775155803E-2</v>
      </c>
      <c r="AY1081" s="17"/>
      <c r="AZ1081" s="17">
        <v>8.0114173129274893E-2</v>
      </c>
      <c r="BA1081" s="17">
        <v>6.47190669438681E-2</v>
      </c>
      <c r="BB1081" s="17"/>
      <c r="BC1081" s="17">
        <v>0.100068099808924</v>
      </c>
      <c r="BD1081" s="17">
        <v>5.5844002342654603E-2</v>
      </c>
      <c r="BE1081" s="17"/>
      <c r="BF1081" s="17">
        <v>5.5597273966864702E-2</v>
      </c>
      <c r="BG1081" s="17">
        <v>7.8295443845218402E-2</v>
      </c>
      <c r="BH1081" s="17"/>
      <c r="BI1081" s="17">
        <v>0</v>
      </c>
      <c r="BJ1081" s="17">
        <v>7.4214639172145505E-2</v>
      </c>
      <c r="BK1081" s="17">
        <v>7.5098910396715499E-2</v>
      </c>
      <c r="BL1081" s="17">
        <v>5.9149874470683303E-2</v>
      </c>
    </row>
    <row r="1082" spans="2:64" x14ac:dyDescent="0.25">
      <c r="B1082" t="s">
        <v>507</v>
      </c>
      <c r="C1082" s="17">
        <v>4.14599277422854E-2</v>
      </c>
      <c r="D1082" s="17">
        <v>5.3840384696960598E-2</v>
      </c>
      <c r="E1082" s="17">
        <v>0</v>
      </c>
      <c r="F1082" s="17">
        <v>0</v>
      </c>
      <c r="G1082" s="17">
        <v>0</v>
      </c>
      <c r="H1082" s="17">
        <v>0</v>
      </c>
      <c r="I1082" s="17">
        <v>0</v>
      </c>
      <c r="J1082" s="17">
        <v>0</v>
      </c>
      <c r="K1082" s="17" t="s">
        <v>104</v>
      </c>
      <c r="L1082" s="17">
        <v>8.8776123601719797E-2</v>
      </c>
      <c r="M1082" s="17">
        <v>0</v>
      </c>
      <c r="N1082" s="17">
        <v>4.4018118239263701E-2</v>
      </c>
      <c r="O1082" s="17">
        <v>0.14285714285714299</v>
      </c>
      <c r="P1082" s="17" t="s">
        <v>104</v>
      </c>
      <c r="Q1082" s="17"/>
      <c r="R1082" s="17">
        <v>0</v>
      </c>
      <c r="S1082" s="17">
        <v>0</v>
      </c>
      <c r="T1082" s="17">
        <v>5.6025240042642498E-2</v>
      </c>
      <c r="U1082" s="17">
        <v>4.8977413387597001E-2</v>
      </c>
      <c r="V1082" s="17"/>
      <c r="W1082" s="17">
        <v>0.10758305002772101</v>
      </c>
      <c r="X1082" s="17">
        <v>0</v>
      </c>
      <c r="Y1082" s="17">
        <v>0</v>
      </c>
      <c r="Z1082" s="17">
        <v>0</v>
      </c>
      <c r="AA1082" s="17">
        <v>0</v>
      </c>
      <c r="AB1082" s="17">
        <v>0</v>
      </c>
      <c r="AC1082" s="17">
        <v>0</v>
      </c>
      <c r="AD1082" s="17">
        <v>0.124335703393411</v>
      </c>
      <c r="AE1082" s="17">
        <v>4.7111880691829602E-2</v>
      </c>
      <c r="AF1082" s="17">
        <v>4.9626132514656203E-2</v>
      </c>
      <c r="AG1082" s="17"/>
      <c r="AH1082" s="17">
        <v>0.14533080714826099</v>
      </c>
      <c r="AI1082" s="17">
        <v>0</v>
      </c>
      <c r="AJ1082" s="17">
        <v>5.9353946447564102E-2</v>
      </c>
      <c r="AK1082" s="17">
        <v>0</v>
      </c>
      <c r="AL1082" s="17">
        <v>0</v>
      </c>
      <c r="AM1082" s="17">
        <v>5.9132296271571898E-2</v>
      </c>
      <c r="AN1082" s="17">
        <v>4.3283257735828598E-2</v>
      </c>
      <c r="AO1082" s="17"/>
      <c r="AP1082" s="17">
        <v>4.14599277422854E-2</v>
      </c>
      <c r="AQ1082" s="17" t="s">
        <v>104</v>
      </c>
      <c r="AR1082" s="17"/>
      <c r="AS1082" s="17">
        <v>5.3597368076665701E-2</v>
      </c>
      <c r="AT1082" s="17">
        <v>2.0949663341743901E-2</v>
      </c>
      <c r="AU1082" s="17" t="s">
        <v>104</v>
      </c>
      <c r="AV1082" s="17"/>
      <c r="AW1082" s="17">
        <v>3.2492740121577698E-2</v>
      </c>
      <c r="AX1082" s="17">
        <v>4.8300410992867901E-2</v>
      </c>
      <c r="AY1082" s="17"/>
      <c r="AZ1082" s="17">
        <v>7.29899529721348E-2</v>
      </c>
      <c r="BA1082" s="17">
        <v>3.3961369504164403E-2</v>
      </c>
      <c r="BB1082" s="17"/>
      <c r="BC1082" s="17">
        <v>2.0881738082846699E-2</v>
      </c>
      <c r="BD1082" s="17">
        <v>4.8977413387597001E-2</v>
      </c>
      <c r="BE1082" s="17"/>
      <c r="BF1082" s="17">
        <v>4.4449300798642899E-2</v>
      </c>
      <c r="BG1082" s="17">
        <v>3.8832144782883903E-2</v>
      </c>
      <c r="BH1082" s="17"/>
      <c r="BI1082" s="17">
        <v>0</v>
      </c>
      <c r="BJ1082" s="17">
        <v>6.6713160460504295E-2</v>
      </c>
      <c r="BK1082" s="17">
        <v>2.60609432243941E-2</v>
      </c>
      <c r="BL1082" s="17">
        <v>6.1460006894672799E-2</v>
      </c>
    </row>
    <row r="1083" spans="2:64" x14ac:dyDescent="0.25">
      <c r="B1083" t="s">
        <v>80</v>
      </c>
      <c r="C1083" s="17">
        <v>3.9267182537635802E-2</v>
      </c>
      <c r="D1083" s="17">
        <v>3.4890210453449401E-2</v>
      </c>
      <c r="E1083" s="17">
        <v>0</v>
      </c>
      <c r="F1083" s="17">
        <v>0</v>
      </c>
      <c r="G1083" s="17">
        <v>0</v>
      </c>
      <c r="H1083" s="17">
        <v>0</v>
      </c>
      <c r="I1083" s="17">
        <v>0</v>
      </c>
      <c r="J1083" s="17">
        <v>0.15677234514442201</v>
      </c>
      <c r="K1083" s="17" t="s">
        <v>104</v>
      </c>
      <c r="L1083" s="17">
        <v>0.16345061506577099</v>
      </c>
      <c r="M1083" s="17">
        <v>0</v>
      </c>
      <c r="N1083" s="17">
        <v>4.4018118239263701E-2</v>
      </c>
      <c r="O1083" s="17">
        <v>0</v>
      </c>
      <c r="P1083" s="17" t="s">
        <v>104</v>
      </c>
      <c r="Q1083" s="17"/>
      <c r="R1083" s="17">
        <v>0</v>
      </c>
      <c r="S1083" s="17">
        <v>0</v>
      </c>
      <c r="T1083" s="17">
        <v>0.11828185019224299</v>
      </c>
      <c r="U1083" s="17">
        <v>3.7506792319555997E-2</v>
      </c>
      <c r="V1083" s="17"/>
      <c r="W1083" s="17">
        <v>0</v>
      </c>
      <c r="X1083" s="17">
        <v>0</v>
      </c>
      <c r="Y1083" s="17">
        <v>0.52339224746814705</v>
      </c>
      <c r="Z1083" s="17">
        <v>0</v>
      </c>
      <c r="AA1083" s="17">
        <v>0</v>
      </c>
      <c r="AB1083" s="17">
        <v>0</v>
      </c>
      <c r="AC1083" s="17">
        <v>0</v>
      </c>
      <c r="AD1083" s="17">
        <v>0.218453165489021</v>
      </c>
      <c r="AE1083" s="17">
        <v>5.60085520692266E-2</v>
      </c>
      <c r="AF1083" s="17">
        <v>1.6849195865030999E-2</v>
      </c>
      <c r="AG1083" s="17"/>
      <c r="AH1083" s="17">
        <v>5.6268575004978803E-2</v>
      </c>
      <c r="AI1083" s="17">
        <v>0.182036041347893</v>
      </c>
      <c r="AJ1083" s="17">
        <v>6.5955549713195796E-2</v>
      </c>
      <c r="AK1083" s="17">
        <v>0</v>
      </c>
      <c r="AL1083" s="17">
        <v>0</v>
      </c>
      <c r="AM1083" s="17">
        <v>5.61803870871357E-2</v>
      </c>
      <c r="AN1083" s="17">
        <v>0</v>
      </c>
      <c r="AO1083" s="17"/>
      <c r="AP1083" s="17">
        <v>3.9267182537635802E-2</v>
      </c>
      <c r="AQ1083" s="17" t="s">
        <v>104</v>
      </c>
      <c r="AR1083" s="17"/>
      <c r="AS1083" s="17">
        <v>6.2504478549148396E-2</v>
      </c>
      <c r="AT1083" s="17">
        <v>0</v>
      </c>
      <c r="AU1083" s="17" t="s">
        <v>104</v>
      </c>
      <c r="AV1083" s="17"/>
      <c r="AW1083" s="17">
        <v>4.2194790810736398E-2</v>
      </c>
      <c r="AX1083" s="17">
        <v>3.7033900910945397E-2</v>
      </c>
      <c r="AY1083" s="17"/>
      <c r="AZ1083" s="17">
        <v>0</v>
      </c>
      <c r="BA1083" s="17">
        <v>4.8605813032185502E-2</v>
      </c>
      <c r="BB1083" s="17"/>
      <c r="BC1083" s="17">
        <v>4.4086033612510601E-2</v>
      </c>
      <c r="BD1083" s="17">
        <v>3.7506792319555997E-2</v>
      </c>
      <c r="BE1083" s="17"/>
      <c r="BF1083" s="17">
        <v>5.7795501210463403E-2</v>
      </c>
      <c r="BG1083" s="17">
        <v>2.2980021598899301E-2</v>
      </c>
      <c r="BH1083" s="17"/>
      <c r="BI1083" s="17">
        <v>0</v>
      </c>
      <c r="BJ1083" s="17">
        <v>6.1135499917984802E-2</v>
      </c>
      <c r="BK1083" s="17">
        <v>5.1468462281602199E-2</v>
      </c>
      <c r="BL1083" s="17">
        <v>0</v>
      </c>
    </row>
    <row r="1084" spans="2:64" x14ac:dyDescent="0.25">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c r="AD1084" s="17"/>
      <c r="AE1084" s="17"/>
      <c r="AF1084" s="17"/>
      <c r="AG1084" s="17"/>
      <c r="AH1084" s="17"/>
      <c r="AI1084" s="17"/>
      <c r="AJ1084" s="17"/>
      <c r="AK1084" s="17"/>
      <c r="AL1084" s="17"/>
      <c r="AM1084" s="17"/>
      <c r="AN1084" s="17"/>
      <c r="AO1084" s="17"/>
      <c r="AP1084" s="17"/>
      <c r="AQ1084" s="17"/>
      <c r="AR1084" s="17"/>
      <c r="AS1084" s="17"/>
      <c r="AT1084" s="17"/>
      <c r="AU1084" s="17"/>
      <c r="AV1084" s="17"/>
      <c r="AW1084" s="17"/>
      <c r="AX1084" s="17"/>
      <c r="AY1084" s="17"/>
      <c r="AZ1084" s="17"/>
      <c r="BA1084" s="17"/>
      <c r="BB1084" s="17"/>
      <c r="BC1084" s="17"/>
      <c r="BD1084" s="17"/>
      <c r="BE1084" s="17"/>
      <c r="BF1084" s="17"/>
      <c r="BG1084" s="17"/>
      <c r="BH1084" s="17"/>
      <c r="BI1084" s="17"/>
      <c r="BJ1084" s="17"/>
      <c r="BK1084" s="17"/>
      <c r="BL1084" s="17"/>
    </row>
    <row r="1085" spans="2:64" x14ac:dyDescent="0.25">
      <c r="B1085" s="6" t="s">
        <v>513</v>
      </c>
      <c r="C1085" s="17"/>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c r="AD1085" s="17"/>
      <c r="AE1085" s="17"/>
      <c r="AF1085" s="17"/>
      <c r="AG1085" s="17"/>
      <c r="AH1085" s="17"/>
      <c r="AI1085" s="17"/>
      <c r="AJ1085" s="17"/>
      <c r="AK1085" s="17"/>
      <c r="AL1085" s="17"/>
      <c r="AM1085" s="17"/>
      <c r="AN1085" s="17"/>
      <c r="AO1085" s="17"/>
      <c r="AP1085" s="17"/>
      <c r="AQ1085" s="17"/>
      <c r="AR1085" s="17"/>
      <c r="AS1085" s="17"/>
      <c r="AT1085" s="17"/>
      <c r="AU1085" s="17"/>
      <c r="AV1085" s="17"/>
      <c r="AW1085" s="17"/>
      <c r="AX1085" s="17"/>
      <c r="AY1085" s="17"/>
      <c r="AZ1085" s="17"/>
      <c r="BA1085" s="17"/>
      <c r="BB1085" s="17"/>
      <c r="BC1085" s="17"/>
      <c r="BD1085" s="17"/>
      <c r="BE1085" s="17"/>
      <c r="BF1085" s="17"/>
      <c r="BG1085" s="17"/>
      <c r="BH1085" s="17"/>
      <c r="BI1085" s="17"/>
      <c r="BJ1085" s="17"/>
      <c r="BK1085" s="17"/>
      <c r="BL1085" s="17"/>
    </row>
    <row r="1086" spans="2:64" x14ac:dyDescent="0.25">
      <c r="B1086" s="24" t="s">
        <v>721</v>
      </c>
      <c r="C1086" s="17"/>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c r="AD1086" s="17"/>
      <c r="AE1086" s="17"/>
      <c r="AF1086" s="17"/>
      <c r="AG1086" s="17"/>
      <c r="AH1086" s="17"/>
      <c r="AI1086" s="17"/>
      <c r="AJ1086" s="17"/>
      <c r="AK1086" s="17"/>
      <c r="AL1086" s="17"/>
      <c r="AM1086" s="17"/>
      <c r="AN1086" s="17"/>
      <c r="AO1086" s="17"/>
      <c r="AP1086" s="17"/>
      <c r="AQ1086" s="17"/>
      <c r="AR1086" s="17"/>
      <c r="AS1086" s="17"/>
      <c r="AT1086" s="17"/>
      <c r="AU1086" s="17"/>
      <c r="AV1086" s="17"/>
      <c r="AW1086" s="17"/>
      <c r="AX1086" s="17"/>
      <c r="AY1086" s="17"/>
      <c r="AZ1086" s="17"/>
      <c r="BA1086" s="17"/>
      <c r="BB1086" s="17"/>
      <c r="BC1086" s="17"/>
      <c r="BD1086" s="17"/>
      <c r="BE1086" s="17"/>
      <c r="BF1086" s="17"/>
      <c r="BG1086" s="17"/>
      <c r="BH1086" s="17"/>
      <c r="BI1086" s="17"/>
      <c r="BJ1086" s="17"/>
      <c r="BK1086" s="17"/>
      <c r="BL1086" s="17"/>
    </row>
    <row r="1087" spans="2:64" x14ac:dyDescent="0.25">
      <c r="B1087" t="s">
        <v>503</v>
      </c>
      <c r="C1087" s="17">
        <v>0.364204266947596</v>
      </c>
      <c r="D1087" s="17">
        <v>0.34367918995063901</v>
      </c>
      <c r="E1087" s="17">
        <v>0.33333333333333298</v>
      </c>
      <c r="F1087" s="17">
        <v>0</v>
      </c>
      <c r="G1087" s="17">
        <v>0.32997929825547601</v>
      </c>
      <c r="H1087" s="17">
        <v>0.39596659345184199</v>
      </c>
      <c r="I1087" s="17">
        <v>0.48252295331418199</v>
      </c>
      <c r="J1087" s="17">
        <v>0.34322765485557799</v>
      </c>
      <c r="K1087" s="17" t="s">
        <v>104</v>
      </c>
      <c r="L1087" s="17">
        <v>0.73367162919484097</v>
      </c>
      <c r="M1087" s="17">
        <v>0.113041997580793</v>
      </c>
      <c r="N1087" s="17">
        <v>0.35348719659543598</v>
      </c>
      <c r="O1087" s="17">
        <v>0.28571428571428598</v>
      </c>
      <c r="P1087" s="17" t="s">
        <v>104</v>
      </c>
      <c r="Q1087" s="17"/>
      <c r="R1087" s="17">
        <v>0.48351367395097</v>
      </c>
      <c r="S1087" s="17">
        <v>0.23647048279619401</v>
      </c>
      <c r="T1087" s="17">
        <v>0.39870005655395002</v>
      </c>
      <c r="U1087" s="17">
        <v>0.37211004280197002</v>
      </c>
      <c r="V1087" s="17"/>
      <c r="W1087" s="17">
        <v>0.36424663866392198</v>
      </c>
      <c r="X1087" s="17">
        <v>0.76620135968367598</v>
      </c>
      <c r="Y1087" s="17">
        <v>1</v>
      </c>
      <c r="Z1087" s="17">
        <v>0.32323022652413202</v>
      </c>
      <c r="AA1087" s="17">
        <v>0.18264209012551899</v>
      </c>
      <c r="AB1087" s="17">
        <v>0.40489885584506802</v>
      </c>
      <c r="AC1087" s="17">
        <v>0.231030639096555</v>
      </c>
      <c r="AD1087" s="17">
        <v>0.64771571722766796</v>
      </c>
      <c r="AE1087" s="17">
        <v>0.38728595769435697</v>
      </c>
      <c r="AF1087" s="17">
        <v>0.32019011339449999</v>
      </c>
      <c r="AG1087" s="17"/>
      <c r="AH1087" s="17">
        <v>0.53055642499781597</v>
      </c>
      <c r="AI1087" s="17">
        <v>0.37678697242867099</v>
      </c>
      <c r="AJ1087" s="17">
        <v>0.359619205774805</v>
      </c>
      <c r="AK1087" s="17">
        <v>0.146433319854433</v>
      </c>
      <c r="AL1087" s="17">
        <v>0.27321050569748601</v>
      </c>
      <c r="AM1087" s="17">
        <v>0.38541008791315701</v>
      </c>
      <c r="AN1087" s="17">
        <v>0.57534632440667399</v>
      </c>
      <c r="AO1087" s="17"/>
      <c r="AP1087" s="17">
        <v>0.364204266947596</v>
      </c>
      <c r="AQ1087" s="17" t="s">
        <v>104</v>
      </c>
      <c r="AR1087" s="17"/>
      <c r="AS1087" s="17">
        <v>0.350045386122189</v>
      </c>
      <c r="AT1087" s="17">
        <v>0.38813043105999501</v>
      </c>
      <c r="AU1087" s="17" t="s">
        <v>104</v>
      </c>
      <c r="AV1087" s="17"/>
      <c r="AW1087" s="17">
        <v>0.46225922456011898</v>
      </c>
      <c r="AX1087" s="17">
        <v>0.28940452777005199</v>
      </c>
      <c r="AY1087" s="17"/>
      <c r="AZ1087" s="17">
        <v>0.26206192011127299</v>
      </c>
      <c r="BA1087" s="17">
        <v>0.38849604377768299</v>
      </c>
      <c r="BB1087" s="17"/>
      <c r="BC1087" s="17">
        <v>0.34256318073710301</v>
      </c>
      <c r="BD1087" s="17">
        <v>0.37211004280197002</v>
      </c>
      <c r="BE1087" s="17"/>
      <c r="BF1087" s="17">
        <v>0.44656278798973698</v>
      </c>
      <c r="BG1087" s="17">
        <v>0.29180770951700402</v>
      </c>
      <c r="BH1087" s="17"/>
      <c r="BI1087" s="17">
        <v>0.144233642975997</v>
      </c>
      <c r="BJ1087" s="17">
        <v>0.36640384408762</v>
      </c>
      <c r="BK1087" s="17">
        <v>0.42190008839161403</v>
      </c>
      <c r="BL1087" s="17">
        <v>0.27867531384017602</v>
      </c>
    </row>
    <row r="1088" spans="2:64" x14ac:dyDescent="0.25">
      <c r="B1088" t="s">
        <v>504</v>
      </c>
      <c r="C1088" s="17">
        <v>0.36252980655770101</v>
      </c>
      <c r="D1088" s="17">
        <v>0.31813088930682198</v>
      </c>
      <c r="E1088" s="17">
        <v>0.33333333333333298</v>
      </c>
      <c r="F1088" s="17">
        <v>0.34664569129796302</v>
      </c>
      <c r="G1088" s="17">
        <v>0.27756377831319201</v>
      </c>
      <c r="H1088" s="17">
        <v>0.52881593285749895</v>
      </c>
      <c r="I1088" s="17">
        <v>0.28277645532454299</v>
      </c>
      <c r="J1088" s="17">
        <v>0.65677234514442195</v>
      </c>
      <c r="K1088" s="17" t="s">
        <v>104</v>
      </c>
      <c r="L1088" s="17">
        <v>0.17755224720344001</v>
      </c>
      <c r="M1088" s="17">
        <v>0.38695800241920703</v>
      </c>
      <c r="N1088" s="17">
        <v>0.38917101172284202</v>
      </c>
      <c r="O1088" s="17">
        <v>0.57142857142857195</v>
      </c>
      <c r="P1088" s="17" t="s">
        <v>104</v>
      </c>
      <c r="Q1088" s="17"/>
      <c r="R1088" s="17">
        <v>0.281181597700076</v>
      </c>
      <c r="S1088" s="17">
        <v>0.33911460725928599</v>
      </c>
      <c r="T1088" s="17">
        <v>0.41682053817851999</v>
      </c>
      <c r="U1088" s="17">
        <v>0.36441200646959698</v>
      </c>
      <c r="V1088" s="17"/>
      <c r="W1088" s="17">
        <v>0.33983669344940898</v>
      </c>
      <c r="X1088" s="17">
        <v>0.233798640316324</v>
      </c>
      <c r="Y1088" s="17">
        <v>0</v>
      </c>
      <c r="Z1088" s="17">
        <v>0.45408928742507698</v>
      </c>
      <c r="AA1088" s="17">
        <v>0.37033562067355003</v>
      </c>
      <c r="AB1088" s="17">
        <v>0.38894048095837103</v>
      </c>
      <c r="AC1088" s="17">
        <v>0.51575330338845504</v>
      </c>
      <c r="AD1088" s="17">
        <v>0</v>
      </c>
      <c r="AE1088" s="17">
        <v>0.428821456583727</v>
      </c>
      <c r="AF1088" s="17">
        <v>0.37014231153195998</v>
      </c>
      <c r="AG1088" s="17"/>
      <c r="AH1088" s="17">
        <v>0.260654525009892</v>
      </c>
      <c r="AI1088" s="17">
        <v>0.62321302757132802</v>
      </c>
      <c r="AJ1088" s="17">
        <v>0.52167290133006705</v>
      </c>
      <c r="AK1088" s="17">
        <v>0.27955807413391798</v>
      </c>
      <c r="AL1088" s="17">
        <v>0.45140267858343902</v>
      </c>
      <c r="AM1088" s="17">
        <v>0.28788995985187599</v>
      </c>
      <c r="AN1088" s="17">
        <v>0.21882596852466499</v>
      </c>
      <c r="AO1088" s="17"/>
      <c r="AP1088" s="17">
        <v>0.36252980655770101</v>
      </c>
      <c r="AQ1088" s="17" t="s">
        <v>104</v>
      </c>
      <c r="AR1088" s="17"/>
      <c r="AS1088" s="17">
        <v>0.36999215057296297</v>
      </c>
      <c r="AT1088" s="17">
        <v>0.34991968081584501</v>
      </c>
      <c r="AU1088" s="17" t="s">
        <v>104</v>
      </c>
      <c r="AV1088" s="17"/>
      <c r="AW1088" s="17">
        <v>0.382609409771762</v>
      </c>
      <c r="AX1088" s="17">
        <v>0.34721238539134403</v>
      </c>
      <c r="AY1088" s="17"/>
      <c r="AZ1088" s="17">
        <v>0.38155787683764503</v>
      </c>
      <c r="BA1088" s="17">
        <v>0.35800449799505102</v>
      </c>
      <c r="BB1088" s="17"/>
      <c r="BC1088" s="17">
        <v>0.35737751647143601</v>
      </c>
      <c r="BD1088" s="17">
        <v>0.36441200646959698</v>
      </c>
      <c r="BE1088" s="17"/>
      <c r="BF1088" s="17">
        <v>0.30231265243376898</v>
      </c>
      <c r="BG1088" s="17">
        <v>0.41546318371984498</v>
      </c>
      <c r="BH1088" s="17"/>
      <c r="BI1088" s="17">
        <v>0.126222036508334</v>
      </c>
      <c r="BJ1088" s="17">
        <v>0.26133722297906298</v>
      </c>
      <c r="BK1088" s="17">
        <v>0.37809384763894099</v>
      </c>
      <c r="BL1088" s="17">
        <v>0.46993173105395403</v>
      </c>
    </row>
    <row r="1089" spans="2:64" x14ac:dyDescent="0.25">
      <c r="B1089" t="s">
        <v>505</v>
      </c>
      <c r="C1089" s="17">
        <v>0.14556170667433699</v>
      </c>
      <c r="D1089" s="17">
        <v>0.17857004749302499</v>
      </c>
      <c r="E1089" s="17">
        <v>0.33333333333333298</v>
      </c>
      <c r="F1089" s="17">
        <v>0.65335430870203703</v>
      </c>
      <c r="G1089" s="17">
        <v>0</v>
      </c>
      <c r="H1089" s="17">
        <v>7.5217473690658995E-2</v>
      </c>
      <c r="I1089" s="17">
        <v>8.2607453984301998E-2</v>
      </c>
      <c r="J1089" s="17">
        <v>0</v>
      </c>
      <c r="K1089" s="17" t="s">
        <v>104</v>
      </c>
      <c r="L1089" s="17">
        <v>0</v>
      </c>
      <c r="M1089" s="17">
        <v>0.22608399516158501</v>
      </c>
      <c r="N1089" s="17">
        <v>0.16930555520319401</v>
      </c>
      <c r="O1089" s="17">
        <v>0</v>
      </c>
      <c r="P1089" s="17" t="s">
        <v>104</v>
      </c>
      <c r="Q1089" s="17"/>
      <c r="R1089" s="17">
        <v>0</v>
      </c>
      <c r="S1089" s="17">
        <v>0.258121372313935</v>
      </c>
      <c r="T1089" s="17">
        <v>0.12636763194044101</v>
      </c>
      <c r="U1089" s="17">
        <v>0.13979710192994799</v>
      </c>
      <c r="V1089" s="17"/>
      <c r="W1089" s="17">
        <v>0</v>
      </c>
      <c r="X1089" s="17">
        <v>0</v>
      </c>
      <c r="Y1089" s="17">
        <v>0</v>
      </c>
      <c r="Z1089" s="17">
        <v>0.22268048605079199</v>
      </c>
      <c r="AA1089" s="17">
        <v>0</v>
      </c>
      <c r="AB1089" s="17">
        <v>0.121080518996633</v>
      </c>
      <c r="AC1089" s="17">
        <v>0.25321605751498999</v>
      </c>
      <c r="AD1089" s="17">
        <v>0</v>
      </c>
      <c r="AE1089" s="17">
        <v>0.183892585721917</v>
      </c>
      <c r="AF1089" s="17">
        <v>0.17018791143023301</v>
      </c>
      <c r="AG1089" s="17"/>
      <c r="AH1089" s="17">
        <v>6.3458242844030996E-2</v>
      </c>
      <c r="AI1089" s="17">
        <v>0</v>
      </c>
      <c r="AJ1089" s="17">
        <v>0</v>
      </c>
      <c r="AK1089" s="17">
        <v>0.33578856310917499</v>
      </c>
      <c r="AL1089" s="17">
        <v>0.22247241618427199</v>
      </c>
      <c r="AM1089" s="17">
        <v>9.3899059871970905E-2</v>
      </c>
      <c r="AN1089" s="17">
        <v>0.15437078030149601</v>
      </c>
      <c r="AO1089" s="17"/>
      <c r="AP1089" s="17">
        <v>0.14556170667433699</v>
      </c>
      <c r="AQ1089" s="17" t="s">
        <v>104</v>
      </c>
      <c r="AR1089" s="17"/>
      <c r="AS1089" s="17">
        <v>0.15076574810058399</v>
      </c>
      <c r="AT1089" s="17">
        <v>0.13676773836939099</v>
      </c>
      <c r="AU1089" s="17" t="s">
        <v>104</v>
      </c>
      <c r="AV1089" s="17"/>
      <c r="AW1089" s="17">
        <v>7.7810330288936302E-2</v>
      </c>
      <c r="AX1089" s="17">
        <v>0.19724481792072099</v>
      </c>
      <c r="AY1089" s="17"/>
      <c r="AZ1089" s="17">
        <v>0.11174773959652699</v>
      </c>
      <c r="BA1089" s="17">
        <v>0.15360343831097401</v>
      </c>
      <c r="BB1089" s="17"/>
      <c r="BC1089" s="17">
        <v>0.16134160108832901</v>
      </c>
      <c r="BD1089" s="17">
        <v>0.13979710192994799</v>
      </c>
      <c r="BE1089" s="17"/>
      <c r="BF1089" s="17">
        <v>0.17383498365500399</v>
      </c>
      <c r="BG1089" s="17">
        <v>0.120708323019783</v>
      </c>
      <c r="BH1089" s="17"/>
      <c r="BI1089" s="17">
        <v>0.51517719433557396</v>
      </c>
      <c r="BJ1089" s="17">
        <v>0.110799007017809</v>
      </c>
      <c r="BK1089" s="17">
        <v>0.117532941795812</v>
      </c>
      <c r="BL1089" s="17">
        <v>0.16320880141344701</v>
      </c>
    </row>
    <row r="1090" spans="2:64" x14ac:dyDescent="0.25">
      <c r="B1090" t="s">
        <v>506</v>
      </c>
      <c r="C1090" s="17">
        <v>7.4173398731492604E-2</v>
      </c>
      <c r="D1090" s="17">
        <v>0.121719524762491</v>
      </c>
      <c r="E1090" s="17">
        <v>0</v>
      </c>
      <c r="F1090" s="17">
        <v>0</v>
      </c>
      <c r="G1090" s="17">
        <v>0.39245692343133198</v>
      </c>
      <c r="H1090" s="17">
        <v>0</v>
      </c>
      <c r="I1090" s="17">
        <v>0.152093137376974</v>
      </c>
      <c r="J1090" s="17">
        <v>0</v>
      </c>
      <c r="K1090" s="17" t="s">
        <v>104</v>
      </c>
      <c r="L1090" s="17">
        <v>0</v>
      </c>
      <c r="M1090" s="17">
        <v>0.113041997580793</v>
      </c>
      <c r="N1090" s="17">
        <v>0</v>
      </c>
      <c r="O1090" s="17">
        <v>0</v>
      </c>
      <c r="P1090" s="17" t="s">
        <v>104</v>
      </c>
      <c r="Q1090" s="17"/>
      <c r="R1090" s="17">
        <v>0.235304728348954</v>
      </c>
      <c r="S1090" s="17">
        <v>7.9824352777096694E-2</v>
      </c>
      <c r="T1090" s="17">
        <v>5.8111773327088397E-2</v>
      </c>
      <c r="U1090" s="17">
        <v>6.4575179366404001E-2</v>
      </c>
      <c r="V1090" s="17"/>
      <c r="W1090" s="17">
        <v>0.18833361785894701</v>
      </c>
      <c r="X1090" s="17">
        <v>0</v>
      </c>
      <c r="Y1090" s="17">
        <v>0</v>
      </c>
      <c r="Z1090" s="17">
        <v>0</v>
      </c>
      <c r="AA1090" s="17">
        <v>0.21457998561357</v>
      </c>
      <c r="AB1090" s="17">
        <v>0</v>
      </c>
      <c r="AC1090" s="17">
        <v>0</v>
      </c>
      <c r="AD1090" s="17">
        <v>0.22794857937892099</v>
      </c>
      <c r="AE1090" s="17">
        <v>0</v>
      </c>
      <c r="AF1090" s="17">
        <v>8.9853531128650799E-2</v>
      </c>
      <c r="AG1090" s="17"/>
      <c r="AH1090" s="17">
        <v>0</v>
      </c>
      <c r="AI1090" s="17">
        <v>0</v>
      </c>
      <c r="AJ1090" s="17">
        <v>5.9353946447564102E-2</v>
      </c>
      <c r="AK1090" s="17">
        <v>0.126671086102351</v>
      </c>
      <c r="AL1090" s="17">
        <v>2.3207703555190001E-2</v>
      </c>
      <c r="AM1090" s="17">
        <v>0.17366859609142399</v>
      </c>
      <c r="AN1090" s="17">
        <v>5.1456926767165401E-2</v>
      </c>
      <c r="AO1090" s="17"/>
      <c r="AP1090" s="17">
        <v>7.4173398731492604E-2</v>
      </c>
      <c r="AQ1090" s="17" t="s">
        <v>104</v>
      </c>
      <c r="AR1090" s="17"/>
      <c r="AS1090" s="17">
        <v>6.6958380056557298E-2</v>
      </c>
      <c r="AT1090" s="17">
        <v>8.6365585601288999E-2</v>
      </c>
      <c r="AU1090" s="17" t="s">
        <v>104</v>
      </c>
      <c r="AV1090" s="17"/>
      <c r="AW1090" s="17">
        <v>6.1971162558860898E-2</v>
      </c>
      <c r="AX1090" s="17">
        <v>8.3481689768671902E-2</v>
      </c>
      <c r="AY1090" s="17"/>
      <c r="AZ1090" s="17">
        <v>8.3773427765071504E-2</v>
      </c>
      <c r="BA1090" s="17">
        <v>7.1890293143369102E-2</v>
      </c>
      <c r="BB1090" s="17"/>
      <c r="BC1090" s="17">
        <v>0.10044734028678801</v>
      </c>
      <c r="BD1090" s="17">
        <v>6.4575179366404001E-2</v>
      </c>
      <c r="BE1090" s="17"/>
      <c r="BF1090" s="17">
        <v>2.89263377685973E-2</v>
      </c>
      <c r="BG1090" s="17">
        <v>0.113947442826937</v>
      </c>
      <c r="BH1090" s="17"/>
      <c r="BI1090" s="17">
        <v>0</v>
      </c>
      <c r="BJ1090" s="17">
        <v>0.15945642777931099</v>
      </c>
      <c r="BK1090" s="17">
        <v>5.2844715630906099E-2</v>
      </c>
      <c r="BL1090" s="17">
        <v>5.9149874470683303E-2</v>
      </c>
    </row>
    <row r="1091" spans="2:64" x14ac:dyDescent="0.25">
      <c r="B1091" t="s">
        <v>507</v>
      </c>
      <c r="C1091" s="17">
        <v>2.9230276792670401E-2</v>
      </c>
      <c r="D1091" s="17">
        <v>1.8950174243511201E-2</v>
      </c>
      <c r="E1091" s="17">
        <v>0</v>
      </c>
      <c r="F1091" s="17">
        <v>0</v>
      </c>
      <c r="G1091" s="17">
        <v>0</v>
      </c>
      <c r="H1091" s="17">
        <v>0</v>
      </c>
      <c r="I1091" s="17">
        <v>0</v>
      </c>
      <c r="J1091" s="17">
        <v>0</v>
      </c>
      <c r="K1091" s="17" t="s">
        <v>104</v>
      </c>
      <c r="L1091" s="17">
        <v>8.8776123601719797E-2</v>
      </c>
      <c r="M1091" s="17">
        <v>0</v>
      </c>
      <c r="N1091" s="17">
        <v>4.4018118239263701E-2</v>
      </c>
      <c r="O1091" s="17">
        <v>0.14285714285714299</v>
      </c>
      <c r="P1091" s="17" t="s">
        <v>104</v>
      </c>
      <c r="Q1091" s="17"/>
      <c r="R1091" s="17">
        <v>0</v>
      </c>
      <c r="S1091" s="17">
        <v>0</v>
      </c>
      <c r="T1091" s="17">
        <v>0</v>
      </c>
      <c r="U1091" s="17">
        <v>3.9908484634758101E-2</v>
      </c>
      <c r="V1091" s="17"/>
      <c r="W1091" s="17">
        <v>0</v>
      </c>
      <c r="X1091" s="17">
        <v>0</v>
      </c>
      <c r="Y1091" s="17">
        <v>0</v>
      </c>
      <c r="Z1091" s="17">
        <v>0</v>
      </c>
      <c r="AA1091" s="17">
        <v>0</v>
      </c>
      <c r="AB1091" s="17">
        <v>8.5080144199926905E-2</v>
      </c>
      <c r="AC1091" s="17">
        <v>0</v>
      </c>
      <c r="AD1091" s="17">
        <v>0.124335703393411</v>
      </c>
      <c r="AE1091" s="17">
        <v>0</v>
      </c>
      <c r="AF1091" s="17">
        <v>3.27769366496252E-2</v>
      </c>
      <c r="AG1091" s="17"/>
      <c r="AH1091" s="17">
        <v>7.8436398206227997E-2</v>
      </c>
      <c r="AI1091" s="17">
        <v>0</v>
      </c>
      <c r="AJ1091" s="17">
        <v>5.9353946447564102E-2</v>
      </c>
      <c r="AK1091" s="17">
        <v>0</v>
      </c>
      <c r="AL1091" s="17">
        <v>2.9706695979612899E-2</v>
      </c>
      <c r="AM1091" s="17">
        <v>2.9492046875418201E-2</v>
      </c>
      <c r="AN1091" s="17">
        <v>0</v>
      </c>
      <c r="AO1091" s="17"/>
      <c r="AP1091" s="17">
        <v>2.9230276792670401E-2</v>
      </c>
      <c r="AQ1091" s="17" t="s">
        <v>104</v>
      </c>
      <c r="AR1091" s="17"/>
      <c r="AS1091" s="17">
        <v>2.35573615831043E-2</v>
      </c>
      <c r="AT1091" s="17">
        <v>3.88165641534804E-2</v>
      </c>
      <c r="AU1091" s="17" t="s">
        <v>104</v>
      </c>
      <c r="AV1091" s="17"/>
      <c r="AW1091" s="17">
        <v>0</v>
      </c>
      <c r="AX1091" s="17">
        <v>5.1528150693336099E-2</v>
      </c>
      <c r="AY1091" s="17"/>
      <c r="AZ1091" s="17">
        <v>7.29899529721348E-2</v>
      </c>
      <c r="BA1091" s="17">
        <v>1.8823228973298901E-2</v>
      </c>
      <c r="BB1091" s="17"/>
      <c r="BC1091" s="17">
        <v>0</v>
      </c>
      <c r="BD1091" s="17">
        <v>3.9908484634758101E-2</v>
      </c>
      <c r="BE1091" s="17"/>
      <c r="BF1091" s="17">
        <v>3.2505933983554398E-2</v>
      </c>
      <c r="BG1091" s="17">
        <v>2.63508381997722E-2</v>
      </c>
      <c r="BH1091" s="17"/>
      <c r="BI1091" s="17">
        <v>0</v>
      </c>
      <c r="BJ1091" s="17">
        <v>7.0404222146445206E-2</v>
      </c>
      <c r="BK1091" s="17">
        <v>1.5174840777210499E-2</v>
      </c>
      <c r="BL1091" s="17">
        <v>2.9034279221739699E-2</v>
      </c>
    </row>
    <row r="1092" spans="2:64" x14ac:dyDescent="0.25">
      <c r="B1092" t="s">
        <v>80</v>
      </c>
      <c r="C1092" s="17">
        <v>2.43005442962036E-2</v>
      </c>
      <c r="D1092" s="17">
        <v>1.8950174243511201E-2</v>
      </c>
      <c r="E1092" s="17">
        <v>0</v>
      </c>
      <c r="F1092" s="17">
        <v>0</v>
      </c>
      <c r="G1092" s="17">
        <v>0</v>
      </c>
      <c r="H1092" s="17">
        <v>0</v>
      </c>
      <c r="I1092" s="17">
        <v>0</v>
      </c>
      <c r="J1092" s="17">
        <v>0</v>
      </c>
      <c r="K1092" s="17" t="s">
        <v>104</v>
      </c>
      <c r="L1092" s="17">
        <v>0</v>
      </c>
      <c r="M1092" s="17">
        <v>0.16087400725762199</v>
      </c>
      <c r="N1092" s="17">
        <v>4.4018118239263701E-2</v>
      </c>
      <c r="O1092" s="17">
        <v>0</v>
      </c>
      <c r="P1092" s="17" t="s">
        <v>104</v>
      </c>
      <c r="Q1092" s="17"/>
      <c r="R1092" s="17">
        <v>0</v>
      </c>
      <c r="S1092" s="17">
        <v>8.6469184853487799E-2</v>
      </c>
      <c r="T1092" s="17">
        <v>0</v>
      </c>
      <c r="U1092" s="17">
        <v>1.9197184797321899E-2</v>
      </c>
      <c r="V1092" s="17"/>
      <c r="W1092" s="17">
        <v>0.10758305002772101</v>
      </c>
      <c r="X1092" s="17">
        <v>0</v>
      </c>
      <c r="Y1092" s="17">
        <v>0</v>
      </c>
      <c r="Z1092" s="17">
        <v>0</v>
      </c>
      <c r="AA1092" s="17">
        <v>0.23244230358736101</v>
      </c>
      <c r="AB1092" s="17">
        <v>0</v>
      </c>
      <c r="AC1092" s="17">
        <v>0</v>
      </c>
      <c r="AD1092" s="17">
        <v>0</v>
      </c>
      <c r="AE1092" s="17">
        <v>0</v>
      </c>
      <c r="AF1092" s="17">
        <v>1.6849195865030999E-2</v>
      </c>
      <c r="AG1092" s="17"/>
      <c r="AH1092" s="17">
        <v>6.6894408942033301E-2</v>
      </c>
      <c r="AI1092" s="17">
        <v>0</v>
      </c>
      <c r="AJ1092" s="17">
        <v>0</v>
      </c>
      <c r="AK1092" s="17">
        <v>0.111548956800122</v>
      </c>
      <c r="AL1092" s="17">
        <v>0</v>
      </c>
      <c r="AM1092" s="17">
        <v>2.9640249396153701E-2</v>
      </c>
      <c r="AN1092" s="17">
        <v>0</v>
      </c>
      <c r="AO1092" s="17"/>
      <c r="AP1092" s="17">
        <v>2.43005442962036E-2</v>
      </c>
      <c r="AQ1092" s="17" t="s">
        <v>104</v>
      </c>
      <c r="AR1092" s="17"/>
      <c r="AS1092" s="17">
        <v>3.86809735646019E-2</v>
      </c>
      <c r="AT1092" s="17">
        <v>0</v>
      </c>
      <c r="AU1092" s="17" t="s">
        <v>104</v>
      </c>
      <c r="AV1092" s="17"/>
      <c r="AW1092" s="17">
        <v>1.53498728203215E-2</v>
      </c>
      <c r="AX1092" s="17">
        <v>3.1128428455875601E-2</v>
      </c>
      <c r="AY1092" s="17"/>
      <c r="AZ1092" s="17">
        <v>8.7869082717348904E-2</v>
      </c>
      <c r="BA1092" s="17">
        <v>9.1824977996238493E-3</v>
      </c>
      <c r="BB1092" s="17"/>
      <c r="BC1092" s="17">
        <v>3.8270361416344198E-2</v>
      </c>
      <c r="BD1092" s="17">
        <v>1.9197184797321899E-2</v>
      </c>
      <c r="BE1092" s="17"/>
      <c r="BF1092" s="17">
        <v>1.5857304169338501E-2</v>
      </c>
      <c r="BG1092" s="17">
        <v>3.1722502716657698E-2</v>
      </c>
      <c r="BH1092" s="17"/>
      <c r="BI1092" s="17">
        <v>0.21436712618009501</v>
      </c>
      <c r="BJ1092" s="17">
        <v>3.1599275989751201E-2</v>
      </c>
      <c r="BK1092" s="17">
        <v>1.4453565765516501E-2</v>
      </c>
      <c r="BL1092" s="17">
        <v>0</v>
      </c>
    </row>
    <row r="1093" spans="2:64" x14ac:dyDescent="0.25">
      <c r="C1093" s="17"/>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c r="AD1093" s="17"/>
      <c r="AE1093" s="17"/>
      <c r="AF1093" s="17"/>
      <c r="AG1093" s="17"/>
      <c r="AH1093" s="17"/>
      <c r="AI1093" s="17"/>
      <c r="AJ1093" s="17"/>
      <c r="AK1093" s="17"/>
      <c r="AL1093" s="17"/>
      <c r="AM1093" s="17"/>
      <c r="AN1093" s="17"/>
      <c r="AO1093" s="17"/>
      <c r="AP1093" s="17"/>
      <c r="AQ1093" s="17"/>
      <c r="AR1093" s="17"/>
      <c r="AS1093" s="17"/>
      <c r="AT1093" s="17"/>
      <c r="AU1093" s="17"/>
      <c r="AV1093" s="17"/>
      <c r="AW1093" s="17"/>
      <c r="AX1093" s="17"/>
      <c r="AY1093" s="17"/>
      <c r="AZ1093" s="17"/>
      <c r="BA1093" s="17"/>
      <c r="BB1093" s="17"/>
      <c r="BC1093" s="17"/>
      <c r="BD1093" s="17"/>
      <c r="BE1093" s="17"/>
      <c r="BF1093" s="17"/>
      <c r="BG1093" s="17"/>
      <c r="BH1093" s="17"/>
      <c r="BI1093" s="17"/>
      <c r="BJ1093" s="17"/>
      <c r="BK1093" s="17"/>
      <c r="BL1093" s="17"/>
    </row>
    <row r="1094" spans="2:64" x14ac:dyDescent="0.25">
      <c r="B1094" s="6" t="s">
        <v>514</v>
      </c>
      <c r="C1094" s="17"/>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c r="AD1094" s="17"/>
      <c r="AE1094" s="17"/>
      <c r="AF1094" s="17"/>
      <c r="AG1094" s="17"/>
      <c r="AH1094" s="17"/>
      <c r="AI1094" s="17"/>
      <c r="AJ1094" s="17"/>
      <c r="AK1094" s="17"/>
      <c r="AL1094" s="17"/>
      <c r="AM1094" s="17"/>
      <c r="AN1094" s="17"/>
      <c r="AO1094" s="17"/>
      <c r="AP1094" s="17"/>
      <c r="AQ1094" s="17"/>
      <c r="AR1094" s="17"/>
      <c r="AS1094" s="17"/>
      <c r="AT1094" s="17"/>
      <c r="AU1094" s="17"/>
      <c r="AV1094" s="17"/>
      <c r="AW1094" s="17"/>
      <c r="AX1094" s="17"/>
      <c r="AY1094" s="17"/>
      <c r="AZ1094" s="17"/>
      <c r="BA1094" s="17"/>
      <c r="BB1094" s="17"/>
      <c r="BC1094" s="17"/>
      <c r="BD1094" s="17"/>
      <c r="BE1094" s="17"/>
      <c r="BF1094" s="17"/>
      <c r="BG1094" s="17"/>
      <c r="BH1094" s="17"/>
      <c r="BI1094" s="17"/>
      <c r="BJ1094" s="17"/>
      <c r="BK1094" s="17"/>
      <c r="BL1094" s="17"/>
    </row>
    <row r="1095" spans="2:64" x14ac:dyDescent="0.25">
      <c r="B1095" s="24" t="s">
        <v>721</v>
      </c>
      <c r="C1095" s="17"/>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c r="AD1095" s="17"/>
      <c r="AE1095" s="17"/>
      <c r="AF1095" s="17"/>
      <c r="AG1095" s="17"/>
      <c r="AH1095" s="17"/>
      <c r="AI1095" s="17"/>
      <c r="AJ1095" s="17"/>
      <c r="AK1095" s="17"/>
      <c r="AL1095" s="17"/>
      <c r="AM1095" s="17"/>
      <c r="AN1095" s="17"/>
      <c r="AO1095" s="17"/>
      <c r="AP1095" s="17"/>
      <c r="AQ1095" s="17"/>
      <c r="AR1095" s="17"/>
      <c r="AS1095" s="17"/>
      <c r="AT1095" s="17"/>
      <c r="AU1095" s="17"/>
      <c r="AV1095" s="17"/>
      <c r="AW1095" s="17"/>
      <c r="AX1095" s="17"/>
      <c r="AY1095" s="17"/>
      <c r="AZ1095" s="17"/>
      <c r="BA1095" s="17"/>
      <c r="BB1095" s="17"/>
      <c r="BC1095" s="17"/>
      <c r="BD1095" s="17"/>
      <c r="BE1095" s="17"/>
      <c r="BF1095" s="17"/>
      <c r="BG1095" s="17"/>
      <c r="BH1095" s="17"/>
      <c r="BI1095" s="17"/>
      <c r="BJ1095" s="17"/>
      <c r="BK1095" s="17"/>
      <c r="BL1095" s="17"/>
    </row>
    <row r="1096" spans="2:64" x14ac:dyDescent="0.25">
      <c r="B1096" t="s">
        <v>503</v>
      </c>
      <c r="C1096" s="17">
        <v>0.22167776826063601</v>
      </c>
      <c r="D1096" s="17">
        <v>0.22138181485498801</v>
      </c>
      <c r="E1096" s="17">
        <v>0.33333333333333298</v>
      </c>
      <c r="F1096" s="17">
        <v>0.20488768051033401</v>
      </c>
      <c r="G1096" s="17">
        <v>0</v>
      </c>
      <c r="H1096" s="17">
        <v>0.37838098547618099</v>
      </c>
      <c r="I1096" s="17">
        <v>0.234700591361276</v>
      </c>
      <c r="J1096" s="17">
        <v>0.34322765485557799</v>
      </c>
      <c r="K1096" s="17" t="s">
        <v>104</v>
      </c>
      <c r="L1096" s="17">
        <v>0.21511651972219001</v>
      </c>
      <c r="M1096" s="17">
        <v>0.113041997580793</v>
      </c>
      <c r="N1096" s="17">
        <v>0.169080420526524</v>
      </c>
      <c r="O1096" s="17">
        <v>0.28571428571428598</v>
      </c>
      <c r="P1096" s="17" t="s">
        <v>104</v>
      </c>
      <c r="Q1096" s="17"/>
      <c r="R1096" s="17">
        <v>0.281181597700076</v>
      </c>
      <c r="S1096" s="17">
        <v>8.8702763388525299E-2</v>
      </c>
      <c r="T1096" s="17">
        <v>0.34360202233192799</v>
      </c>
      <c r="U1096" s="17">
        <v>0.222561807070494</v>
      </c>
      <c r="V1096" s="17"/>
      <c r="W1096" s="17">
        <v>0.22372742082376601</v>
      </c>
      <c r="X1096" s="17">
        <v>0.43530164324513099</v>
      </c>
      <c r="Y1096" s="17">
        <v>0</v>
      </c>
      <c r="Z1096" s="17">
        <v>0.29695040244835302</v>
      </c>
      <c r="AA1096" s="17">
        <v>0</v>
      </c>
      <c r="AB1096" s="17">
        <v>0.28800906660487602</v>
      </c>
      <c r="AC1096" s="17">
        <v>0.19001999726261101</v>
      </c>
      <c r="AD1096" s="17">
        <v>9.4117462095610102E-2</v>
      </c>
      <c r="AE1096" s="17">
        <v>0.29226207926368197</v>
      </c>
      <c r="AF1096" s="17">
        <v>0.22943409033500201</v>
      </c>
      <c r="AG1096" s="17"/>
      <c r="AH1096" s="17">
        <v>0.28521985481815598</v>
      </c>
      <c r="AI1096" s="17">
        <v>0</v>
      </c>
      <c r="AJ1096" s="17">
        <v>0.36446348549945101</v>
      </c>
      <c r="AK1096" s="17">
        <v>0.298066358794288</v>
      </c>
      <c r="AL1096" s="17">
        <v>0.125812359826599</v>
      </c>
      <c r="AM1096" s="17">
        <v>0.34820366905981998</v>
      </c>
      <c r="AN1096" s="17">
        <v>5.1456926767165401E-2</v>
      </c>
      <c r="AO1096" s="17"/>
      <c r="AP1096" s="17">
        <v>0.22167776826063601</v>
      </c>
      <c r="AQ1096" s="17" t="s">
        <v>104</v>
      </c>
      <c r="AR1096" s="17"/>
      <c r="AS1096" s="17">
        <v>0.22765728038923999</v>
      </c>
      <c r="AT1096" s="17">
        <v>0.211573382874161</v>
      </c>
      <c r="AU1096" s="17" t="s">
        <v>104</v>
      </c>
      <c r="AV1096" s="17"/>
      <c r="AW1096" s="17">
        <v>0.32813427046543298</v>
      </c>
      <c r="AX1096" s="17">
        <v>0.14046903804896199</v>
      </c>
      <c r="AY1096" s="17"/>
      <c r="AZ1096" s="17">
        <v>0.25114854698019601</v>
      </c>
      <c r="BA1096" s="17">
        <v>0.21466894575128401</v>
      </c>
      <c r="BB1096" s="17"/>
      <c r="BC1096" s="17">
        <v>0.21925782106633401</v>
      </c>
      <c r="BD1096" s="17">
        <v>0.222561807070494</v>
      </c>
      <c r="BE1096" s="17"/>
      <c r="BF1096" s="17">
        <v>0.21489180496152199</v>
      </c>
      <c r="BG1096" s="17">
        <v>0.22764291158144301</v>
      </c>
      <c r="BH1096" s="17"/>
      <c r="BI1096" s="17">
        <v>0.126222036508334</v>
      </c>
      <c r="BJ1096" s="17">
        <v>0.199086118097413</v>
      </c>
      <c r="BK1096" s="17">
        <v>0.20886595035028699</v>
      </c>
      <c r="BL1096" s="17">
        <v>0.29110905611617699</v>
      </c>
    </row>
    <row r="1097" spans="2:64" x14ac:dyDescent="0.25">
      <c r="B1097" t="s">
        <v>504</v>
      </c>
      <c r="C1097" s="17">
        <v>0.439465071242993</v>
      </c>
      <c r="D1097" s="17">
        <v>0.43852698356110498</v>
      </c>
      <c r="E1097" s="17">
        <v>0.33333333333333298</v>
      </c>
      <c r="F1097" s="17">
        <v>0.34664569129796302</v>
      </c>
      <c r="G1097" s="17">
        <v>1</v>
      </c>
      <c r="H1097" s="17">
        <v>0.21370451096645099</v>
      </c>
      <c r="I1097" s="17">
        <v>0.44799136329314698</v>
      </c>
      <c r="J1097" s="17">
        <v>0.65677234514442195</v>
      </c>
      <c r="K1097" s="17" t="s">
        <v>104</v>
      </c>
      <c r="L1097" s="17">
        <v>0.53265674161031895</v>
      </c>
      <c r="M1097" s="17">
        <v>0.33912599274237798</v>
      </c>
      <c r="N1097" s="17">
        <v>0.41613091507740102</v>
      </c>
      <c r="O1097" s="17">
        <v>0.42857142857142899</v>
      </c>
      <c r="P1097" s="17" t="s">
        <v>104</v>
      </c>
      <c r="Q1097" s="17"/>
      <c r="R1097" s="17">
        <v>0.718818402299924</v>
      </c>
      <c r="S1097" s="17">
        <v>0.50144263772841102</v>
      </c>
      <c r="T1097" s="17">
        <v>0.30477005809323499</v>
      </c>
      <c r="U1097" s="17">
        <v>0.42893641330478099</v>
      </c>
      <c r="V1097" s="17"/>
      <c r="W1097" s="17">
        <v>0.77627257917623405</v>
      </c>
      <c r="X1097" s="17">
        <v>0.56469835675486901</v>
      </c>
      <c r="Y1097" s="17">
        <v>0</v>
      </c>
      <c r="Z1097" s="17">
        <v>0.41077294879635701</v>
      </c>
      <c r="AA1097" s="17">
        <v>0.45657774076073199</v>
      </c>
      <c r="AB1097" s="17">
        <v>0.36556830581916</v>
      </c>
      <c r="AC1097" s="17">
        <v>0.60927679856094397</v>
      </c>
      <c r="AD1097" s="17">
        <v>0.55359825513205796</v>
      </c>
      <c r="AE1097" s="17">
        <v>0.41727777616818801</v>
      </c>
      <c r="AF1097" s="17">
        <v>0.36480473918230399</v>
      </c>
      <c r="AG1097" s="17"/>
      <c r="AH1097" s="17">
        <v>0.46976100878164401</v>
      </c>
      <c r="AI1097" s="17">
        <v>0.60700134293210295</v>
      </c>
      <c r="AJ1097" s="17">
        <v>0.387879773994944</v>
      </c>
      <c r="AK1097" s="17">
        <v>0.332978683648743</v>
      </c>
      <c r="AL1097" s="17">
        <v>0.46873025575715699</v>
      </c>
      <c r="AM1097" s="17">
        <v>0.382624841060277</v>
      </c>
      <c r="AN1097" s="17">
        <v>0.51615581111243403</v>
      </c>
      <c r="AO1097" s="17"/>
      <c r="AP1097" s="17">
        <v>0.439465071242993</v>
      </c>
      <c r="AQ1097" s="17" t="s">
        <v>104</v>
      </c>
      <c r="AR1097" s="17"/>
      <c r="AS1097" s="17">
        <v>0.377702908585754</v>
      </c>
      <c r="AT1097" s="17">
        <v>0.54383289931470202</v>
      </c>
      <c r="AU1097" s="17" t="s">
        <v>104</v>
      </c>
      <c r="AV1097" s="17"/>
      <c r="AW1097" s="17">
        <v>0.43817416071116799</v>
      </c>
      <c r="AX1097" s="17">
        <v>0.44044982278879002</v>
      </c>
      <c r="AY1097" s="17"/>
      <c r="AZ1097" s="17">
        <v>0.54538934581801402</v>
      </c>
      <c r="BA1097" s="17">
        <v>0.41427386584619003</v>
      </c>
      <c r="BB1097" s="17"/>
      <c r="BC1097" s="17">
        <v>0.46828597362103702</v>
      </c>
      <c r="BD1097" s="17">
        <v>0.42893641330478099</v>
      </c>
      <c r="BE1097" s="17"/>
      <c r="BF1097" s="17">
        <v>0.42788738777352098</v>
      </c>
      <c r="BG1097" s="17">
        <v>0.44964233542409598</v>
      </c>
      <c r="BH1097" s="17"/>
      <c r="BI1097" s="17">
        <v>0.144233642975997</v>
      </c>
      <c r="BJ1097" s="17">
        <v>0.44824436440828702</v>
      </c>
      <c r="BK1097" s="17">
        <v>0.48009948338469599</v>
      </c>
      <c r="BL1097" s="17">
        <v>0.40188101960300499</v>
      </c>
    </row>
    <row r="1098" spans="2:64" x14ac:dyDescent="0.25">
      <c r="B1098" t="s">
        <v>505</v>
      </c>
      <c r="C1098" s="17">
        <v>0.179849136682696</v>
      </c>
      <c r="D1098" s="17">
        <v>0.19451008370296299</v>
      </c>
      <c r="E1098" s="17">
        <v>0</v>
      </c>
      <c r="F1098" s="17">
        <v>0</v>
      </c>
      <c r="G1098" s="17">
        <v>0</v>
      </c>
      <c r="H1098" s="17">
        <v>0.225652421071977</v>
      </c>
      <c r="I1098" s="17">
        <v>8.2607453984301998E-2</v>
      </c>
      <c r="J1098" s="17">
        <v>0</v>
      </c>
      <c r="K1098" s="17" t="s">
        <v>104</v>
      </c>
      <c r="L1098" s="17">
        <v>8.8776123601719797E-2</v>
      </c>
      <c r="M1098" s="17">
        <v>0.38695800241920703</v>
      </c>
      <c r="N1098" s="17">
        <v>0.23871619143902001</v>
      </c>
      <c r="O1098" s="17">
        <v>0.28571428571428598</v>
      </c>
      <c r="P1098" s="17" t="s">
        <v>104</v>
      </c>
      <c r="Q1098" s="17"/>
      <c r="R1098" s="17">
        <v>0</v>
      </c>
      <c r="S1098" s="17">
        <v>0.255442047399004</v>
      </c>
      <c r="T1098" s="17">
        <v>5.6025240042642498E-2</v>
      </c>
      <c r="U1098" s="17">
        <v>0.19662118249662699</v>
      </c>
      <c r="V1098" s="17"/>
      <c r="W1098" s="17">
        <v>0</v>
      </c>
      <c r="X1098" s="17">
        <v>0</v>
      </c>
      <c r="Y1098" s="17">
        <v>0.476607752531853</v>
      </c>
      <c r="Z1098" s="17">
        <v>0.180936405729894</v>
      </c>
      <c r="AA1098" s="17">
        <v>0</v>
      </c>
      <c r="AB1098" s="17">
        <v>0.185160980593956</v>
      </c>
      <c r="AC1098" s="17">
        <v>0.20070320417644399</v>
      </c>
      <c r="AD1098" s="17">
        <v>0.11189073114883399</v>
      </c>
      <c r="AE1098" s="17">
        <v>0.18079744100647599</v>
      </c>
      <c r="AF1098" s="17">
        <v>0.22128211635720699</v>
      </c>
      <c r="AG1098" s="17"/>
      <c r="AH1098" s="17">
        <v>0.181560893556169</v>
      </c>
      <c r="AI1098" s="17">
        <v>0.21096261572000399</v>
      </c>
      <c r="AJ1098" s="17">
        <v>0.12894884761047701</v>
      </c>
      <c r="AK1098" s="17">
        <v>0.257406000756847</v>
      </c>
      <c r="AL1098" s="17">
        <v>0.18237701421007599</v>
      </c>
      <c r="AM1098" s="17">
        <v>0.13364611798391901</v>
      </c>
      <c r="AN1098" s="17">
        <v>0.21784891229679099</v>
      </c>
      <c r="AO1098" s="17"/>
      <c r="AP1098" s="17">
        <v>0.179849136682696</v>
      </c>
      <c r="AQ1098" s="17" t="s">
        <v>104</v>
      </c>
      <c r="AR1098" s="17"/>
      <c r="AS1098" s="17">
        <v>0.16213820087794401</v>
      </c>
      <c r="AT1098" s="17">
        <v>0.20977768554711601</v>
      </c>
      <c r="AU1098" s="17" t="s">
        <v>104</v>
      </c>
      <c r="AV1098" s="17"/>
      <c r="AW1098" s="17">
        <v>0.109236393398761</v>
      </c>
      <c r="AX1098" s="17">
        <v>0.233714998326541</v>
      </c>
      <c r="AY1098" s="17"/>
      <c r="AZ1098" s="17">
        <v>3.8610673959068101E-2</v>
      </c>
      <c r="BA1098" s="17">
        <v>0.21343886046107099</v>
      </c>
      <c r="BB1098" s="17"/>
      <c r="BC1098" s="17">
        <v>0.13393773012735199</v>
      </c>
      <c r="BD1098" s="17">
        <v>0.19662118249662699</v>
      </c>
      <c r="BE1098" s="17"/>
      <c r="BF1098" s="17">
        <v>0.17989946334302401</v>
      </c>
      <c r="BG1098" s="17">
        <v>0.17980489745998399</v>
      </c>
      <c r="BH1098" s="17"/>
      <c r="BI1098" s="17">
        <v>0.36006434243580399</v>
      </c>
      <c r="BJ1098" s="17">
        <v>0.16666392680869199</v>
      </c>
      <c r="BK1098" s="17">
        <v>0.17849846895164601</v>
      </c>
      <c r="BL1098" s="17">
        <v>0.15736576369372199</v>
      </c>
    </row>
    <row r="1099" spans="2:64" x14ac:dyDescent="0.25">
      <c r="B1099" t="s">
        <v>506</v>
      </c>
      <c r="C1099" s="17">
        <v>8.4247912409195394E-2</v>
      </c>
      <c r="D1099" s="17">
        <v>9.1740733183982903E-2</v>
      </c>
      <c r="E1099" s="17">
        <v>0.33333333333333298</v>
      </c>
      <c r="F1099" s="17">
        <v>0.24357894768137001</v>
      </c>
      <c r="G1099" s="17">
        <v>0</v>
      </c>
      <c r="H1099" s="17">
        <v>0.107044608794732</v>
      </c>
      <c r="I1099" s="17">
        <v>8.2607453984301998E-2</v>
      </c>
      <c r="J1099" s="17">
        <v>0</v>
      </c>
      <c r="K1099" s="17" t="s">
        <v>104</v>
      </c>
      <c r="L1099" s="17">
        <v>0</v>
      </c>
      <c r="M1099" s="17">
        <v>0</v>
      </c>
      <c r="N1099" s="17">
        <v>0.13205435471779101</v>
      </c>
      <c r="O1099" s="17">
        <v>0</v>
      </c>
      <c r="P1099" s="17" t="s">
        <v>104</v>
      </c>
      <c r="Q1099" s="17"/>
      <c r="R1099" s="17">
        <v>0</v>
      </c>
      <c r="S1099" s="17">
        <v>6.7943366630572405E-2</v>
      </c>
      <c r="T1099" s="17">
        <v>5.6025240042642498E-2</v>
      </c>
      <c r="U1099" s="17">
        <v>9.6411071357786704E-2</v>
      </c>
      <c r="V1099" s="17"/>
      <c r="W1099" s="17">
        <v>0</v>
      </c>
      <c r="X1099" s="17">
        <v>0</v>
      </c>
      <c r="Y1099" s="17">
        <v>0</v>
      </c>
      <c r="Z1099" s="17">
        <v>0</v>
      </c>
      <c r="AA1099" s="17">
        <v>0.18264209012551899</v>
      </c>
      <c r="AB1099" s="17">
        <v>8.5080144199926905E-2</v>
      </c>
      <c r="AC1099" s="17">
        <v>0</v>
      </c>
      <c r="AD1099" s="17">
        <v>0</v>
      </c>
      <c r="AE1099" s="17">
        <v>6.2550822869823303E-2</v>
      </c>
      <c r="AF1099" s="17">
        <v>0.13937987732433299</v>
      </c>
      <c r="AG1099" s="17"/>
      <c r="AH1099" s="17">
        <v>0</v>
      </c>
      <c r="AI1099" s="17">
        <v>0</v>
      </c>
      <c r="AJ1099" s="17">
        <v>0.11870789289512799</v>
      </c>
      <c r="AK1099" s="17">
        <v>0</v>
      </c>
      <c r="AL1099" s="17">
        <v>0.199872666650978</v>
      </c>
      <c r="AM1099" s="17">
        <v>2.2324372872500501E-2</v>
      </c>
      <c r="AN1099" s="17">
        <v>0.119798165320616</v>
      </c>
      <c r="AO1099" s="17"/>
      <c r="AP1099" s="17">
        <v>8.4247912409195394E-2</v>
      </c>
      <c r="AQ1099" s="17" t="s">
        <v>104</v>
      </c>
      <c r="AR1099" s="17"/>
      <c r="AS1099" s="17">
        <v>0.12353046634734401</v>
      </c>
      <c r="AT1099" s="17">
        <v>1.7866900811736499E-2</v>
      </c>
      <c r="AU1099" s="17" t="s">
        <v>104</v>
      </c>
      <c r="AV1099" s="17"/>
      <c r="AW1099" s="17">
        <v>4.8414284219474003E-2</v>
      </c>
      <c r="AX1099" s="17">
        <v>0.11158305290222401</v>
      </c>
      <c r="AY1099" s="17"/>
      <c r="AZ1099" s="17">
        <v>3.8564731595348498E-2</v>
      </c>
      <c r="BA1099" s="17">
        <v>9.5112413447112298E-2</v>
      </c>
      <c r="BB1099" s="17"/>
      <c r="BC1099" s="17">
        <v>5.0952765133708298E-2</v>
      </c>
      <c r="BD1099" s="17">
        <v>9.6411071357786704E-2</v>
      </c>
      <c r="BE1099" s="17"/>
      <c r="BF1099" s="17">
        <v>9.38531552748159E-2</v>
      </c>
      <c r="BG1099" s="17">
        <v>7.5804505364527097E-2</v>
      </c>
      <c r="BH1099" s="17"/>
      <c r="BI1099" s="17">
        <v>0.15511285189977</v>
      </c>
      <c r="BJ1099" s="17">
        <v>3.5290337675692098E-2</v>
      </c>
      <c r="BK1099" s="17">
        <v>0.109372930222962</v>
      </c>
      <c r="BL1099" s="17">
        <v>5.8068558443479398E-2</v>
      </c>
    </row>
    <row r="1100" spans="2:64" x14ac:dyDescent="0.25">
      <c r="B1100" t="s">
        <v>507</v>
      </c>
      <c r="C1100" s="17">
        <v>4.6015386804833101E-2</v>
      </c>
      <c r="D1100" s="17">
        <v>3.4890210453449401E-2</v>
      </c>
      <c r="E1100" s="17">
        <v>0</v>
      </c>
      <c r="F1100" s="17">
        <v>0.20488768051033401</v>
      </c>
      <c r="G1100" s="17">
        <v>0</v>
      </c>
      <c r="H1100" s="17">
        <v>0</v>
      </c>
      <c r="I1100" s="17">
        <v>0.152093137376974</v>
      </c>
      <c r="J1100" s="17">
        <v>0</v>
      </c>
      <c r="K1100" s="17" t="s">
        <v>104</v>
      </c>
      <c r="L1100" s="17">
        <v>8.8776123601719797E-2</v>
      </c>
      <c r="M1100" s="17">
        <v>0</v>
      </c>
      <c r="N1100" s="17">
        <v>4.4018118239263701E-2</v>
      </c>
      <c r="O1100" s="17">
        <v>0</v>
      </c>
      <c r="P1100" s="17" t="s">
        <v>104</v>
      </c>
      <c r="Q1100" s="17"/>
      <c r="R1100" s="17">
        <v>0</v>
      </c>
      <c r="S1100" s="17">
        <v>0</v>
      </c>
      <c r="T1100" s="17">
        <v>0.177320829339952</v>
      </c>
      <c r="U1100" s="17">
        <v>3.8681479608261203E-2</v>
      </c>
      <c r="V1100" s="17"/>
      <c r="W1100" s="17">
        <v>0</v>
      </c>
      <c r="X1100" s="17">
        <v>0</v>
      </c>
      <c r="Y1100" s="17">
        <v>0</v>
      </c>
      <c r="Z1100" s="17">
        <v>0.111340243025396</v>
      </c>
      <c r="AA1100" s="17">
        <v>0</v>
      </c>
      <c r="AB1100" s="17">
        <v>7.6181502782081204E-2</v>
      </c>
      <c r="AC1100" s="17">
        <v>0</v>
      </c>
      <c r="AD1100" s="17">
        <v>0.24039355162349799</v>
      </c>
      <c r="AE1100" s="17">
        <v>4.7111880691829602E-2</v>
      </c>
      <c r="AF1100" s="17">
        <v>3.0012259944837499E-2</v>
      </c>
      <c r="AG1100" s="17"/>
      <c r="AH1100" s="17">
        <v>6.3458242844030996E-2</v>
      </c>
      <c r="AI1100" s="17">
        <v>0</v>
      </c>
      <c r="AJ1100" s="17">
        <v>0</v>
      </c>
      <c r="AK1100" s="17">
        <v>0</v>
      </c>
      <c r="AL1100" s="17">
        <v>2.3207703555190001E-2</v>
      </c>
      <c r="AM1100" s="17">
        <v>0.113200999023483</v>
      </c>
      <c r="AN1100" s="17">
        <v>4.3283257735828598E-2</v>
      </c>
      <c r="AO1100" s="17"/>
      <c r="AP1100" s="17">
        <v>4.6015386804833101E-2</v>
      </c>
      <c r="AQ1100" s="17" t="s">
        <v>104</v>
      </c>
      <c r="AR1100" s="17"/>
      <c r="AS1100" s="17">
        <v>6.3216039765509102E-2</v>
      </c>
      <c r="AT1100" s="17">
        <v>1.69491314522843E-2</v>
      </c>
      <c r="AU1100" s="17" t="s">
        <v>104</v>
      </c>
      <c r="AV1100" s="17"/>
      <c r="AW1100" s="17">
        <v>6.2975679894574907E-2</v>
      </c>
      <c r="AX1100" s="17">
        <v>3.3077484118662799E-2</v>
      </c>
      <c r="AY1100" s="17"/>
      <c r="AZ1100" s="17">
        <v>3.8417618930024697E-2</v>
      </c>
      <c r="BA1100" s="17">
        <v>4.7822309078876898E-2</v>
      </c>
      <c r="BB1100" s="17"/>
      <c r="BC1100" s="17">
        <v>6.6091053105559794E-2</v>
      </c>
      <c r="BD1100" s="17">
        <v>3.8681479608261203E-2</v>
      </c>
      <c r="BE1100" s="17"/>
      <c r="BF1100" s="17">
        <v>7.0196428791832299E-2</v>
      </c>
      <c r="BG1100" s="17">
        <v>2.4759247515401501E-2</v>
      </c>
      <c r="BH1100" s="17"/>
      <c r="BI1100" s="17">
        <v>0</v>
      </c>
      <c r="BJ1100" s="17">
        <v>6.2683685424116703E-2</v>
      </c>
      <c r="BK1100" s="17">
        <v>2.3163167090410199E-2</v>
      </c>
      <c r="BL1100" s="17">
        <v>9.1575602143616402E-2</v>
      </c>
    </row>
    <row r="1101" spans="2:64" x14ac:dyDescent="0.25">
      <c r="B1101" t="s">
        <v>80</v>
      </c>
      <c r="C1101" s="17">
        <v>2.87447245996468E-2</v>
      </c>
      <c r="D1101" s="17">
        <v>1.8950174243511201E-2</v>
      </c>
      <c r="E1101" s="17">
        <v>0</v>
      </c>
      <c r="F1101" s="17">
        <v>0</v>
      </c>
      <c r="G1101" s="17">
        <v>0</v>
      </c>
      <c r="H1101" s="17">
        <v>7.5217473690658995E-2</v>
      </c>
      <c r="I1101" s="17">
        <v>0</v>
      </c>
      <c r="J1101" s="17">
        <v>0</v>
      </c>
      <c r="K1101" s="17" t="s">
        <v>104</v>
      </c>
      <c r="L1101" s="17">
        <v>7.4674491464051501E-2</v>
      </c>
      <c r="M1101" s="17">
        <v>0.16087400725762199</v>
      </c>
      <c r="N1101" s="17">
        <v>0</v>
      </c>
      <c r="O1101" s="17">
        <v>0</v>
      </c>
      <c r="P1101" s="17" t="s">
        <v>104</v>
      </c>
      <c r="Q1101" s="17"/>
      <c r="R1101" s="17">
        <v>0</v>
      </c>
      <c r="S1101" s="17">
        <v>8.6469184853487799E-2</v>
      </c>
      <c r="T1101" s="17">
        <v>6.2256610149600003E-2</v>
      </c>
      <c r="U1101" s="17">
        <v>1.6788046162049899E-2</v>
      </c>
      <c r="V1101" s="17"/>
      <c r="W1101" s="17">
        <v>0</v>
      </c>
      <c r="X1101" s="17">
        <v>0</v>
      </c>
      <c r="Y1101" s="17">
        <v>0.52339224746814705</v>
      </c>
      <c r="Z1101" s="17">
        <v>0</v>
      </c>
      <c r="AA1101" s="17">
        <v>0.36078016911374899</v>
      </c>
      <c r="AB1101" s="17">
        <v>0</v>
      </c>
      <c r="AC1101" s="17">
        <v>0</v>
      </c>
      <c r="AD1101" s="17">
        <v>0</v>
      </c>
      <c r="AE1101" s="17">
        <v>0</v>
      </c>
      <c r="AF1101" s="17">
        <v>1.5086916856316201E-2</v>
      </c>
      <c r="AG1101" s="17"/>
      <c r="AH1101" s="17">
        <v>0</v>
      </c>
      <c r="AI1101" s="17">
        <v>0.182036041347893</v>
      </c>
      <c r="AJ1101" s="17">
        <v>0</v>
      </c>
      <c r="AK1101" s="17">
        <v>0.111548956800122</v>
      </c>
      <c r="AL1101" s="17">
        <v>0</v>
      </c>
      <c r="AM1101" s="17">
        <v>0</v>
      </c>
      <c r="AN1101" s="17">
        <v>5.1456926767165401E-2</v>
      </c>
      <c r="AO1101" s="17"/>
      <c r="AP1101" s="17">
        <v>2.87447245996468E-2</v>
      </c>
      <c r="AQ1101" s="17" t="s">
        <v>104</v>
      </c>
      <c r="AR1101" s="17"/>
      <c r="AS1101" s="17">
        <v>4.5755104034209099E-2</v>
      </c>
      <c r="AT1101" s="17">
        <v>0</v>
      </c>
      <c r="AU1101" s="17" t="s">
        <v>104</v>
      </c>
      <c r="AV1101" s="17"/>
      <c r="AW1101" s="17">
        <v>1.30652113105889E-2</v>
      </c>
      <c r="AX1101" s="17">
        <v>4.0705603814820503E-2</v>
      </c>
      <c r="AY1101" s="17"/>
      <c r="AZ1101" s="17">
        <v>8.7869082717348904E-2</v>
      </c>
      <c r="BA1101" s="17">
        <v>1.46836054154668E-2</v>
      </c>
      <c r="BB1101" s="17"/>
      <c r="BC1101" s="17">
        <v>6.1474656946008101E-2</v>
      </c>
      <c r="BD1101" s="17">
        <v>1.6788046162049899E-2</v>
      </c>
      <c r="BE1101" s="17"/>
      <c r="BF1101" s="17">
        <v>1.3271759855284801E-2</v>
      </c>
      <c r="BG1101" s="17">
        <v>4.2346102654548502E-2</v>
      </c>
      <c r="BH1101" s="17"/>
      <c r="BI1101" s="17">
        <v>0.21436712618009501</v>
      </c>
      <c r="BJ1101" s="17">
        <v>8.8031567585799594E-2</v>
      </c>
      <c r="BK1101" s="17">
        <v>0</v>
      </c>
      <c r="BL1101" s="17">
        <v>0</v>
      </c>
    </row>
    <row r="1102" spans="2:64" x14ac:dyDescent="0.25">
      <c r="C1102" s="17"/>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c r="AD1102" s="17"/>
      <c r="AE1102" s="17"/>
      <c r="AF1102" s="17"/>
      <c r="AG1102" s="17"/>
      <c r="AH1102" s="17"/>
      <c r="AI1102" s="17"/>
      <c r="AJ1102" s="17"/>
      <c r="AK1102" s="17"/>
      <c r="AL1102" s="17"/>
      <c r="AM1102" s="17"/>
      <c r="AN1102" s="17"/>
      <c r="AO1102" s="17"/>
      <c r="AP1102" s="17"/>
      <c r="AQ1102" s="17"/>
      <c r="AR1102" s="17"/>
      <c r="AS1102" s="17"/>
      <c r="AT1102" s="17"/>
      <c r="AU1102" s="17"/>
      <c r="AV1102" s="17"/>
      <c r="AW1102" s="17"/>
      <c r="AX1102" s="17"/>
      <c r="AY1102" s="17"/>
      <c r="AZ1102" s="17"/>
      <c r="BA1102" s="17"/>
      <c r="BB1102" s="17"/>
      <c r="BC1102" s="17"/>
      <c r="BD1102" s="17"/>
      <c r="BE1102" s="17"/>
      <c r="BF1102" s="17"/>
      <c r="BG1102" s="17"/>
      <c r="BH1102" s="17"/>
      <c r="BI1102" s="17"/>
      <c r="BJ1102" s="17"/>
      <c r="BK1102" s="17"/>
      <c r="BL1102" s="17"/>
    </row>
    <row r="1103" spans="2:64" x14ac:dyDescent="0.25">
      <c r="B1103" s="6" t="s">
        <v>515</v>
      </c>
      <c r="C1103" s="17"/>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c r="AD1103" s="17"/>
      <c r="AE1103" s="17"/>
      <c r="AF1103" s="17"/>
      <c r="AG1103" s="17"/>
      <c r="AH1103" s="17"/>
      <c r="AI1103" s="17"/>
      <c r="AJ1103" s="17"/>
      <c r="AK1103" s="17"/>
      <c r="AL1103" s="17"/>
      <c r="AM1103" s="17"/>
      <c r="AN1103" s="17"/>
      <c r="AO1103" s="17"/>
      <c r="AP1103" s="17"/>
      <c r="AQ1103" s="17"/>
      <c r="AR1103" s="17"/>
      <c r="AS1103" s="17"/>
      <c r="AT1103" s="17"/>
      <c r="AU1103" s="17"/>
      <c r="AV1103" s="17"/>
      <c r="AW1103" s="17"/>
      <c r="AX1103" s="17"/>
      <c r="AY1103" s="17"/>
      <c r="AZ1103" s="17"/>
      <c r="BA1103" s="17"/>
      <c r="BB1103" s="17"/>
      <c r="BC1103" s="17"/>
      <c r="BD1103" s="17"/>
      <c r="BE1103" s="17"/>
      <c r="BF1103" s="17"/>
      <c r="BG1103" s="17"/>
      <c r="BH1103" s="17"/>
      <c r="BI1103" s="17"/>
      <c r="BJ1103" s="17"/>
      <c r="BK1103" s="17"/>
      <c r="BL1103" s="17"/>
    </row>
    <row r="1104" spans="2:64" x14ac:dyDescent="0.25">
      <c r="B1104" s="24" t="s">
        <v>721</v>
      </c>
      <c r="C1104" s="17"/>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c r="AD1104" s="17"/>
      <c r="AE1104" s="17"/>
      <c r="AF1104" s="17"/>
      <c r="AG1104" s="17"/>
      <c r="AH1104" s="17"/>
      <c r="AI1104" s="17"/>
      <c r="AJ1104" s="17"/>
      <c r="AK1104" s="17"/>
      <c r="AL1104" s="17"/>
      <c r="AM1104" s="17"/>
      <c r="AN1104" s="17"/>
      <c r="AO1104" s="17"/>
      <c r="AP1104" s="17"/>
      <c r="AQ1104" s="17"/>
      <c r="AR1104" s="17"/>
      <c r="AS1104" s="17"/>
      <c r="AT1104" s="17"/>
      <c r="AU1104" s="17"/>
      <c r="AV1104" s="17"/>
      <c r="AW1104" s="17"/>
      <c r="AX1104" s="17"/>
      <c r="AY1104" s="17"/>
      <c r="AZ1104" s="17"/>
      <c r="BA1104" s="17"/>
      <c r="BB1104" s="17"/>
      <c r="BC1104" s="17"/>
      <c r="BD1104" s="17"/>
      <c r="BE1104" s="17"/>
      <c r="BF1104" s="17"/>
      <c r="BG1104" s="17"/>
      <c r="BH1104" s="17"/>
      <c r="BI1104" s="17"/>
      <c r="BJ1104" s="17"/>
      <c r="BK1104" s="17"/>
      <c r="BL1104" s="17"/>
    </row>
    <row r="1105" spans="2:64" x14ac:dyDescent="0.25">
      <c r="B1105" t="s">
        <v>503</v>
      </c>
      <c r="C1105" s="17">
        <v>0.13299773577709101</v>
      </c>
      <c r="D1105" s="17">
        <v>0.189501742435112</v>
      </c>
      <c r="E1105" s="17">
        <v>0</v>
      </c>
      <c r="F1105" s="17">
        <v>0</v>
      </c>
      <c r="G1105" s="17">
        <v>0</v>
      </c>
      <c r="H1105" s="17">
        <v>0.31511142189104802</v>
      </c>
      <c r="I1105" s="17">
        <v>8.2607453984301998E-2</v>
      </c>
      <c r="J1105" s="17">
        <v>0.18645530971115601</v>
      </c>
      <c r="K1105" s="17" t="s">
        <v>104</v>
      </c>
      <c r="L1105" s="17">
        <v>8.8776123601719797E-2</v>
      </c>
      <c r="M1105" s="17">
        <v>0</v>
      </c>
      <c r="N1105" s="17">
        <v>8.1044184047996806E-2</v>
      </c>
      <c r="O1105" s="17">
        <v>0.14285714285714299</v>
      </c>
      <c r="P1105" s="17" t="s">
        <v>104</v>
      </c>
      <c r="Q1105" s="17"/>
      <c r="R1105" s="17">
        <v>0.281181597700076</v>
      </c>
      <c r="S1105" s="17">
        <v>0</v>
      </c>
      <c r="T1105" s="17">
        <v>6.2569460139144398E-2</v>
      </c>
      <c r="U1105" s="17">
        <v>0.15409287611986999</v>
      </c>
      <c r="V1105" s="17"/>
      <c r="W1105" s="17">
        <v>0.22372742082376601</v>
      </c>
      <c r="X1105" s="17">
        <v>0.233798640316324</v>
      </c>
      <c r="Y1105" s="17">
        <v>0</v>
      </c>
      <c r="Z1105" s="17">
        <v>9.99000257225717E-2</v>
      </c>
      <c r="AA1105" s="17">
        <v>0</v>
      </c>
      <c r="AB1105" s="17">
        <v>0.14774710222547299</v>
      </c>
      <c r="AC1105" s="17">
        <v>0.115294570682745</v>
      </c>
      <c r="AD1105" s="17">
        <v>0</v>
      </c>
      <c r="AE1105" s="17">
        <v>0.103680840729221</v>
      </c>
      <c r="AF1105" s="17">
        <v>0.16863782206657299</v>
      </c>
      <c r="AG1105" s="17"/>
      <c r="AH1105" s="17">
        <v>0.14122910408162201</v>
      </c>
      <c r="AI1105" s="17">
        <v>0</v>
      </c>
      <c r="AJ1105" s="17">
        <v>0.109873703942113</v>
      </c>
      <c r="AK1105" s="17">
        <v>0.292042953283631</v>
      </c>
      <c r="AL1105" s="17">
        <v>7.9177851887409501E-2</v>
      </c>
      <c r="AM1105" s="17">
        <v>0.187042894921567</v>
      </c>
      <c r="AN1105" s="17">
        <v>0.102913853534331</v>
      </c>
      <c r="AO1105" s="17"/>
      <c r="AP1105" s="17">
        <v>0.13299773577709101</v>
      </c>
      <c r="AQ1105" s="17" t="s">
        <v>104</v>
      </c>
      <c r="AR1105" s="17"/>
      <c r="AS1105" s="17">
        <v>0.106108570363286</v>
      </c>
      <c r="AT1105" s="17">
        <v>0.17843597291386801</v>
      </c>
      <c r="AU1105" s="17" t="s">
        <v>104</v>
      </c>
      <c r="AV1105" s="17"/>
      <c r="AW1105" s="17">
        <v>0.17204648747855</v>
      </c>
      <c r="AX1105" s="17">
        <v>0.10320998701256801</v>
      </c>
      <c r="AY1105" s="17"/>
      <c r="AZ1105" s="17">
        <v>0.25114854698019601</v>
      </c>
      <c r="BA1105" s="17">
        <v>0.10489878145564099</v>
      </c>
      <c r="BB1105" s="17"/>
      <c r="BC1105" s="17">
        <v>7.5252391210066494E-2</v>
      </c>
      <c r="BD1105" s="17">
        <v>0.15409287611986999</v>
      </c>
      <c r="BE1105" s="17"/>
      <c r="BF1105" s="17">
        <v>0.1398690691484</v>
      </c>
      <c r="BG1105" s="17">
        <v>0.12695754862042599</v>
      </c>
      <c r="BH1105" s="17"/>
      <c r="BI1105" s="17">
        <v>0</v>
      </c>
      <c r="BJ1105" s="17">
        <v>0.132238495968584</v>
      </c>
      <c r="BK1105" s="17">
        <v>0.124781823296087</v>
      </c>
      <c r="BL1105" s="17">
        <v>0.179896832361266</v>
      </c>
    </row>
    <row r="1106" spans="2:64" x14ac:dyDescent="0.25">
      <c r="B1106" t="s">
        <v>504</v>
      </c>
      <c r="C1106" s="17">
        <v>0.36504329310518402</v>
      </c>
      <c r="D1106" s="17">
        <v>0.34310133961747902</v>
      </c>
      <c r="E1106" s="17">
        <v>0.66666666666666696</v>
      </c>
      <c r="F1106" s="17">
        <v>0.20488768051033401</v>
      </c>
      <c r="G1106" s="17">
        <v>0.72243622168680799</v>
      </c>
      <c r="H1106" s="17">
        <v>0.13848703727579201</v>
      </c>
      <c r="I1106" s="17">
        <v>0.60008450067011998</v>
      </c>
      <c r="J1106" s="17">
        <v>0.15677234514442201</v>
      </c>
      <c r="K1106" s="17" t="s">
        <v>104</v>
      </c>
      <c r="L1106" s="17">
        <v>0.39266876692563002</v>
      </c>
      <c r="M1106" s="17">
        <v>0.33912599274237798</v>
      </c>
      <c r="N1106" s="17">
        <v>0.34515289348357903</v>
      </c>
      <c r="O1106" s="17">
        <v>0.42857142857142899</v>
      </c>
      <c r="P1106" s="17" t="s">
        <v>104</v>
      </c>
      <c r="Q1106" s="17"/>
      <c r="R1106" s="17">
        <v>0.235304728348954</v>
      </c>
      <c r="S1106" s="17">
        <v>0.25132434632534101</v>
      </c>
      <c r="T1106" s="17">
        <v>0.34360202233192799</v>
      </c>
      <c r="U1106" s="17">
        <v>0.39510267885346401</v>
      </c>
      <c r="V1106" s="17"/>
      <c r="W1106" s="17">
        <v>0.39897730864506797</v>
      </c>
      <c r="X1106" s="17">
        <v>0.45943410036590998</v>
      </c>
      <c r="Y1106" s="17">
        <v>0</v>
      </c>
      <c r="Z1106" s="17">
        <v>0.60782332552213802</v>
      </c>
      <c r="AA1106" s="17">
        <v>0</v>
      </c>
      <c r="AB1106" s="17">
        <v>0.33333325640167699</v>
      </c>
      <c r="AC1106" s="17">
        <v>0.329077976976278</v>
      </c>
      <c r="AD1106" s="17">
        <v>0.54115328288748099</v>
      </c>
      <c r="AE1106" s="17">
        <v>0.305260672029735</v>
      </c>
      <c r="AF1106" s="17">
        <v>0.39597461615923901</v>
      </c>
      <c r="AG1106" s="17"/>
      <c r="AH1106" s="17">
        <v>0.385808045106384</v>
      </c>
      <c r="AI1106" s="17">
        <v>0.60700134293210295</v>
      </c>
      <c r="AJ1106" s="17">
        <v>0.32664676191159903</v>
      </c>
      <c r="AK1106" s="17">
        <v>0.18826036996539999</v>
      </c>
      <c r="AL1106" s="17">
        <v>0.47171741948870499</v>
      </c>
      <c r="AM1106" s="17">
        <v>0.32596927409851501</v>
      </c>
      <c r="AN1106" s="17">
        <v>0.35769015475293198</v>
      </c>
      <c r="AO1106" s="17"/>
      <c r="AP1106" s="17">
        <v>0.36504329310518402</v>
      </c>
      <c r="AQ1106" s="17" t="s">
        <v>104</v>
      </c>
      <c r="AR1106" s="17"/>
      <c r="AS1106" s="17">
        <v>0.327757911747113</v>
      </c>
      <c r="AT1106" s="17">
        <v>0.42804941374191302</v>
      </c>
      <c r="AU1106" s="17" t="s">
        <v>104</v>
      </c>
      <c r="AV1106" s="17"/>
      <c r="AW1106" s="17">
        <v>0.43131565780555597</v>
      </c>
      <c r="AX1106" s="17">
        <v>0.31448842352015299</v>
      </c>
      <c r="AY1106" s="17"/>
      <c r="AZ1106" s="17">
        <v>0.26292379256187598</v>
      </c>
      <c r="BA1106" s="17">
        <v>0.38932963656636499</v>
      </c>
      <c r="BB1106" s="17"/>
      <c r="BC1106" s="17">
        <v>0.28275943249547297</v>
      </c>
      <c r="BD1106" s="17">
        <v>0.39510267885346401</v>
      </c>
      <c r="BE1106" s="17"/>
      <c r="BF1106" s="17">
        <v>0.44619652853340802</v>
      </c>
      <c r="BG1106" s="17">
        <v>0.29370623174207999</v>
      </c>
      <c r="BH1106" s="17"/>
      <c r="BI1106" s="17">
        <v>0.56462339079222501</v>
      </c>
      <c r="BJ1106" s="17">
        <v>0.30961094567045799</v>
      </c>
      <c r="BK1106" s="17">
        <v>0.381175023054801</v>
      </c>
      <c r="BL1106" s="17">
        <v>0.33811367412730398</v>
      </c>
    </row>
    <row r="1107" spans="2:64" x14ac:dyDescent="0.25">
      <c r="B1107" t="s">
        <v>505</v>
      </c>
      <c r="C1107" s="17">
        <v>0.24628088880304999</v>
      </c>
      <c r="D1107" s="17">
        <v>0.25636894770134799</v>
      </c>
      <c r="E1107" s="17">
        <v>0</v>
      </c>
      <c r="F1107" s="17">
        <v>0.34664569129796302</v>
      </c>
      <c r="G1107" s="17">
        <v>0.27756377831319201</v>
      </c>
      <c r="H1107" s="17">
        <v>0.28892198465711</v>
      </c>
      <c r="I1107" s="17">
        <v>0.165214907968604</v>
      </c>
      <c r="J1107" s="17">
        <v>0.34322765485557799</v>
      </c>
      <c r="K1107" s="17" t="s">
        <v>104</v>
      </c>
      <c r="L1107" s="17">
        <v>0</v>
      </c>
      <c r="M1107" s="17">
        <v>0.22608399516158501</v>
      </c>
      <c r="N1107" s="17">
        <v>0.44174856775063298</v>
      </c>
      <c r="O1107" s="17">
        <v>0</v>
      </c>
      <c r="P1107" s="17" t="s">
        <v>104</v>
      </c>
      <c r="Q1107" s="17"/>
      <c r="R1107" s="17">
        <v>0.32364920183313101</v>
      </c>
      <c r="S1107" s="17">
        <v>0.427969564560014</v>
      </c>
      <c r="T1107" s="17">
        <v>0.24220059795409099</v>
      </c>
      <c r="U1107" s="17">
        <v>0.212240311667723</v>
      </c>
      <c r="V1107" s="17"/>
      <c r="W1107" s="17">
        <v>0.249342659411454</v>
      </c>
      <c r="X1107" s="17">
        <v>0.30676725931776699</v>
      </c>
      <c r="Y1107" s="17">
        <v>0.476607752531853</v>
      </c>
      <c r="Z1107" s="17">
        <v>0</v>
      </c>
      <c r="AA1107" s="17">
        <v>0.45657774076073199</v>
      </c>
      <c r="AB1107" s="17">
        <v>0.41050308917328598</v>
      </c>
      <c r="AC1107" s="17">
        <v>0.43989138392716698</v>
      </c>
      <c r="AD1107" s="17">
        <v>0</v>
      </c>
      <c r="AE1107" s="17">
        <v>0.29778963130414698</v>
      </c>
      <c r="AF1107" s="17">
        <v>0.18520807208107101</v>
      </c>
      <c r="AG1107" s="17"/>
      <c r="AH1107" s="17">
        <v>0.171675139406816</v>
      </c>
      <c r="AI1107" s="17">
        <v>0.21096261572000399</v>
      </c>
      <c r="AJ1107" s="17">
        <v>0.23962628921213899</v>
      </c>
      <c r="AK1107" s="17">
        <v>0.40814771995084698</v>
      </c>
      <c r="AL1107" s="17">
        <v>0.22001590462809201</v>
      </c>
      <c r="AM1107" s="17">
        <v>0.20547540759994201</v>
      </c>
      <c r="AN1107" s="17">
        <v>0.32485764188912802</v>
      </c>
      <c r="AO1107" s="17"/>
      <c r="AP1107" s="17">
        <v>0.24628088880304999</v>
      </c>
      <c r="AQ1107" s="17" t="s">
        <v>104</v>
      </c>
      <c r="AR1107" s="17"/>
      <c r="AS1107" s="17">
        <v>0.27164928848222603</v>
      </c>
      <c r="AT1107" s="17">
        <v>0.203412493943495</v>
      </c>
      <c r="AU1107" s="17" t="s">
        <v>104</v>
      </c>
      <c r="AV1107" s="17"/>
      <c r="AW1107" s="17">
        <v>0.21401447264475401</v>
      </c>
      <c r="AX1107" s="17">
        <v>0.270894835630419</v>
      </c>
      <c r="AY1107" s="17"/>
      <c r="AZ1107" s="17">
        <v>0.202877578073348</v>
      </c>
      <c r="BA1107" s="17">
        <v>0.25660318480063798</v>
      </c>
      <c r="BB1107" s="17"/>
      <c r="BC1107" s="17">
        <v>0.33946276974809603</v>
      </c>
      <c r="BD1107" s="17">
        <v>0.212240311667723</v>
      </c>
      <c r="BE1107" s="17"/>
      <c r="BF1107" s="17">
        <v>0.18886952536374299</v>
      </c>
      <c r="BG1107" s="17">
        <v>0.29674785952822402</v>
      </c>
      <c r="BH1107" s="17"/>
      <c r="BI1107" s="17">
        <v>0.22100948302768</v>
      </c>
      <c r="BJ1107" s="17">
        <v>0.34893996169347502</v>
      </c>
      <c r="BK1107" s="17">
        <v>0.21983618217450099</v>
      </c>
      <c r="BL1107" s="17">
        <v>0.216558674946256</v>
      </c>
    </row>
    <row r="1108" spans="2:64" x14ac:dyDescent="0.25">
      <c r="B1108" t="s">
        <v>506</v>
      </c>
      <c r="C1108" s="17">
        <v>8.6101184982609894E-2</v>
      </c>
      <c r="D1108" s="17">
        <v>8.0809038241895906E-2</v>
      </c>
      <c r="E1108" s="17">
        <v>0.33333333333333298</v>
      </c>
      <c r="F1108" s="17">
        <v>0.24357894768137001</v>
      </c>
      <c r="G1108" s="17">
        <v>0</v>
      </c>
      <c r="H1108" s="17">
        <v>0</v>
      </c>
      <c r="I1108" s="17">
        <v>0.152093137376974</v>
      </c>
      <c r="J1108" s="17">
        <v>0</v>
      </c>
      <c r="K1108" s="17" t="s">
        <v>104</v>
      </c>
      <c r="L1108" s="17">
        <v>0</v>
      </c>
      <c r="M1108" s="17">
        <v>0.113041997580793</v>
      </c>
      <c r="N1108" s="17">
        <v>4.4018118239263701E-2</v>
      </c>
      <c r="O1108" s="17">
        <v>0.28571428571428598</v>
      </c>
      <c r="P1108" s="17" t="s">
        <v>104</v>
      </c>
      <c r="Q1108" s="17"/>
      <c r="R1108" s="17">
        <v>0</v>
      </c>
      <c r="S1108" s="17">
        <v>7.9824352777096694E-2</v>
      </c>
      <c r="T1108" s="17">
        <v>0.11413701336973101</v>
      </c>
      <c r="U1108" s="17">
        <v>8.9107927900274206E-2</v>
      </c>
      <c r="V1108" s="17"/>
      <c r="W1108" s="17">
        <v>0</v>
      </c>
      <c r="X1108" s="17">
        <v>0</v>
      </c>
      <c r="Y1108" s="17">
        <v>0</v>
      </c>
      <c r="Z1108" s="17">
        <v>0</v>
      </c>
      <c r="AA1108" s="17">
        <v>0</v>
      </c>
      <c r="AB1108" s="17">
        <v>0.108416552199565</v>
      </c>
      <c r="AC1108" s="17">
        <v>0.11573606841381</v>
      </c>
      <c r="AD1108" s="17">
        <v>0.210175310325697</v>
      </c>
      <c r="AE1108" s="17">
        <v>6.5672291040988401E-2</v>
      </c>
      <c r="AF1108" s="17">
        <v>0.111233547504875</v>
      </c>
      <c r="AG1108" s="17"/>
      <c r="AH1108" s="17">
        <v>5.6268575004978803E-2</v>
      </c>
      <c r="AI1108" s="17">
        <v>0</v>
      </c>
      <c r="AJ1108" s="17">
        <v>0.19854374877338901</v>
      </c>
      <c r="AK1108" s="17">
        <v>0</v>
      </c>
      <c r="AL1108" s="17">
        <v>0.14733193311418399</v>
      </c>
      <c r="AM1108" s="17">
        <v>5.6277987914965702E-2</v>
      </c>
      <c r="AN1108" s="17">
        <v>5.7467529381230002E-2</v>
      </c>
      <c r="AO1108" s="17"/>
      <c r="AP1108" s="17">
        <v>8.6101184982609894E-2</v>
      </c>
      <c r="AQ1108" s="17" t="s">
        <v>104</v>
      </c>
      <c r="AR1108" s="17"/>
      <c r="AS1108" s="17">
        <v>0.10262968168620901</v>
      </c>
      <c r="AT1108" s="17">
        <v>5.8170762406275299E-2</v>
      </c>
      <c r="AU1108" s="17" t="s">
        <v>104</v>
      </c>
      <c r="AV1108" s="17"/>
      <c r="AW1108" s="17">
        <v>6.3098504825949406E-2</v>
      </c>
      <c r="AX1108" s="17">
        <v>0.10364843111882099</v>
      </c>
      <c r="AY1108" s="17"/>
      <c r="AZ1108" s="17">
        <v>4.92010937229614E-2</v>
      </c>
      <c r="BA1108" s="17">
        <v>9.4876867250079502E-2</v>
      </c>
      <c r="BB1108" s="17"/>
      <c r="BC1108" s="17">
        <v>7.7870597132341304E-2</v>
      </c>
      <c r="BD1108" s="17">
        <v>8.9107927900274206E-2</v>
      </c>
      <c r="BE1108" s="17"/>
      <c r="BF1108" s="17">
        <v>4.6597877119931498E-2</v>
      </c>
      <c r="BG1108" s="17">
        <v>0.12082623176818</v>
      </c>
      <c r="BH1108" s="17"/>
      <c r="BI1108" s="17">
        <v>0</v>
      </c>
      <c r="BJ1108" s="17">
        <v>2.7569800953363699E-2</v>
      </c>
      <c r="BK1108" s="17">
        <v>9.7245849997769807E-2</v>
      </c>
      <c r="BL1108" s="17">
        <v>0.132856714029576</v>
      </c>
    </row>
    <row r="1109" spans="2:64" x14ac:dyDescent="0.25">
      <c r="B1109" t="s">
        <v>507</v>
      </c>
      <c r="C1109" s="17">
        <v>6.4445961881137506E-2</v>
      </c>
      <c r="D1109" s="17">
        <v>5.7428373063693201E-2</v>
      </c>
      <c r="E1109" s="17">
        <v>0</v>
      </c>
      <c r="F1109" s="17">
        <v>0.20488768051033401</v>
      </c>
      <c r="G1109" s="17">
        <v>0</v>
      </c>
      <c r="H1109" s="17">
        <v>0.107044608794732</v>
      </c>
      <c r="I1109" s="17">
        <v>0</v>
      </c>
      <c r="J1109" s="17">
        <v>0</v>
      </c>
      <c r="K1109" s="17" t="s">
        <v>104</v>
      </c>
      <c r="L1109" s="17">
        <v>0.17755224720344001</v>
      </c>
      <c r="M1109" s="17">
        <v>0</v>
      </c>
      <c r="N1109" s="17">
        <v>4.4018118239263701E-2</v>
      </c>
      <c r="O1109" s="17">
        <v>0.14285714285714299</v>
      </c>
      <c r="P1109" s="17" t="s">
        <v>104</v>
      </c>
      <c r="Q1109" s="17"/>
      <c r="R1109" s="17">
        <v>0.159864472117838</v>
      </c>
      <c r="S1109" s="17">
        <v>6.7943366630572405E-2</v>
      </c>
      <c r="T1109" s="17">
        <v>0.119209056012863</v>
      </c>
      <c r="U1109" s="17">
        <v>4.9986098963768703E-2</v>
      </c>
      <c r="V1109" s="17"/>
      <c r="W1109" s="17">
        <v>0.12795261111971201</v>
      </c>
      <c r="X1109" s="17">
        <v>0</v>
      </c>
      <c r="Y1109" s="17">
        <v>0</v>
      </c>
      <c r="Z1109" s="17">
        <v>0.111340243025396</v>
      </c>
      <c r="AA1109" s="17">
        <v>0.18264209012551899</v>
      </c>
      <c r="AB1109" s="17">
        <v>0</v>
      </c>
      <c r="AC1109" s="17">
        <v>0</v>
      </c>
      <c r="AD1109" s="17">
        <v>0.124335703393411</v>
      </c>
      <c r="AE1109" s="17">
        <v>6.2238066067426497E-2</v>
      </c>
      <c r="AF1109" s="17">
        <v>6.2316569968990099E-2</v>
      </c>
      <c r="AG1109" s="17"/>
      <c r="AH1109" s="17">
        <v>0.14189464105025901</v>
      </c>
      <c r="AI1109" s="17">
        <v>0</v>
      </c>
      <c r="AJ1109" s="17">
        <v>0</v>
      </c>
      <c r="AK1109" s="17">
        <v>0</v>
      </c>
      <c r="AL1109" s="17">
        <v>0</v>
      </c>
      <c r="AM1109" s="17">
        <v>0.16905404837787399</v>
      </c>
      <c r="AN1109" s="17">
        <v>6.2330635939385502E-2</v>
      </c>
      <c r="AO1109" s="17"/>
      <c r="AP1109" s="17">
        <v>6.4445961881137506E-2</v>
      </c>
      <c r="AQ1109" s="17" t="s">
        <v>104</v>
      </c>
      <c r="AR1109" s="17"/>
      <c r="AS1109" s="17">
        <v>5.5831655001384602E-2</v>
      </c>
      <c r="AT1109" s="17">
        <v>7.9002714117494099E-2</v>
      </c>
      <c r="AU1109" s="17" t="s">
        <v>104</v>
      </c>
      <c r="AV1109" s="17"/>
      <c r="AW1109" s="17">
        <v>6.4111288024733995E-2</v>
      </c>
      <c r="AX1109" s="17">
        <v>6.4701262763194295E-2</v>
      </c>
      <c r="AY1109" s="17"/>
      <c r="AZ1109" s="17">
        <v>7.29899529721348E-2</v>
      </c>
      <c r="BA1109" s="17">
        <v>6.2414006171784601E-2</v>
      </c>
      <c r="BB1109" s="17"/>
      <c r="BC1109" s="17">
        <v>0.104028052968824</v>
      </c>
      <c r="BD1109" s="17">
        <v>4.9986098963768703E-2</v>
      </c>
      <c r="BE1109" s="17"/>
      <c r="BF1109" s="17">
        <v>9.58397115901687E-2</v>
      </c>
      <c r="BG1109" s="17">
        <v>3.6849553215559702E-2</v>
      </c>
      <c r="BH1109" s="17"/>
      <c r="BI1109" s="17">
        <v>0</v>
      </c>
      <c r="BJ1109" s="17">
        <v>3.5113884470753101E-2</v>
      </c>
      <c r="BK1109" s="17">
        <v>9.6730064564111096E-2</v>
      </c>
      <c r="BL1109" s="17">
        <v>3.24257276729331E-2</v>
      </c>
    </row>
    <row r="1110" spans="2:64" x14ac:dyDescent="0.25">
      <c r="B1110" t="s">
        <v>80</v>
      </c>
      <c r="C1110" s="17">
        <v>0.105130935450927</v>
      </c>
      <c r="D1110" s="17">
        <v>7.2790558940471803E-2</v>
      </c>
      <c r="E1110" s="17">
        <v>0</v>
      </c>
      <c r="F1110" s="17">
        <v>0</v>
      </c>
      <c r="G1110" s="17">
        <v>0</v>
      </c>
      <c r="H1110" s="17">
        <v>0.15043494738131799</v>
      </c>
      <c r="I1110" s="17">
        <v>0</v>
      </c>
      <c r="J1110" s="17">
        <v>0.31354469028884402</v>
      </c>
      <c r="K1110" s="17" t="s">
        <v>104</v>
      </c>
      <c r="L1110" s="17">
        <v>0.341002862269211</v>
      </c>
      <c r="M1110" s="17">
        <v>0.32174801451524399</v>
      </c>
      <c r="N1110" s="17">
        <v>4.4018118239263701E-2</v>
      </c>
      <c r="O1110" s="17">
        <v>0</v>
      </c>
      <c r="P1110" s="17" t="s">
        <v>104</v>
      </c>
      <c r="Q1110" s="17"/>
      <c r="R1110" s="17">
        <v>0</v>
      </c>
      <c r="S1110" s="17">
        <v>0.17293836970697599</v>
      </c>
      <c r="T1110" s="17">
        <v>0.11828185019224299</v>
      </c>
      <c r="U1110" s="17">
        <v>9.9470106494900595E-2</v>
      </c>
      <c r="V1110" s="17"/>
      <c r="W1110" s="17">
        <v>0</v>
      </c>
      <c r="X1110" s="17">
        <v>0</v>
      </c>
      <c r="Y1110" s="17">
        <v>0.52339224746814705</v>
      </c>
      <c r="Z1110" s="17">
        <v>0.180936405729894</v>
      </c>
      <c r="AA1110" s="17">
        <v>0.36078016911374899</v>
      </c>
      <c r="AB1110" s="17">
        <v>0</v>
      </c>
      <c r="AC1110" s="17">
        <v>0</v>
      </c>
      <c r="AD1110" s="17">
        <v>0.124335703393411</v>
      </c>
      <c r="AE1110" s="17">
        <v>0.165358498828483</v>
      </c>
      <c r="AF1110" s="17">
        <v>7.6629372219252798E-2</v>
      </c>
      <c r="AG1110" s="17"/>
      <c r="AH1110" s="17">
        <v>0.103124495349941</v>
      </c>
      <c r="AI1110" s="17">
        <v>0.182036041347893</v>
      </c>
      <c r="AJ1110" s="17">
        <v>0.12530949616076001</v>
      </c>
      <c r="AK1110" s="17">
        <v>0.111548956800122</v>
      </c>
      <c r="AL1110" s="17">
        <v>8.1756890881608896E-2</v>
      </c>
      <c r="AM1110" s="17">
        <v>5.61803870871357E-2</v>
      </c>
      <c r="AN1110" s="17">
        <v>9.4740184502993902E-2</v>
      </c>
      <c r="AO1110" s="17"/>
      <c r="AP1110" s="17">
        <v>0.105130935450927</v>
      </c>
      <c r="AQ1110" s="17" t="s">
        <v>104</v>
      </c>
      <c r="AR1110" s="17"/>
      <c r="AS1110" s="17">
        <v>0.13602289271978199</v>
      </c>
      <c r="AT1110" s="17">
        <v>5.2928642876955201E-2</v>
      </c>
      <c r="AU1110" s="17" t="s">
        <v>104</v>
      </c>
      <c r="AV1110" s="17"/>
      <c r="AW1110" s="17">
        <v>5.5413589220456E-2</v>
      </c>
      <c r="AX1110" s="17">
        <v>0.143057059954844</v>
      </c>
      <c r="AY1110" s="17"/>
      <c r="AZ1110" s="17">
        <v>0.16085903568948401</v>
      </c>
      <c r="BA1110" s="17">
        <v>9.1877523755491505E-2</v>
      </c>
      <c r="BB1110" s="17"/>
      <c r="BC1110" s="17">
        <v>0.120626756445199</v>
      </c>
      <c r="BD1110" s="17">
        <v>9.9470106494900595E-2</v>
      </c>
      <c r="BE1110" s="17"/>
      <c r="BF1110" s="17">
        <v>8.2627288244349104E-2</v>
      </c>
      <c r="BG1110" s="17">
        <v>0.12491257512553</v>
      </c>
      <c r="BH1110" s="17"/>
      <c r="BI1110" s="17">
        <v>0.21436712618009501</v>
      </c>
      <c r="BJ1110" s="17">
        <v>0.146526911243366</v>
      </c>
      <c r="BK1110" s="17">
        <v>8.0231056912730303E-2</v>
      </c>
      <c r="BL1110" s="17">
        <v>0.10014837686266501</v>
      </c>
    </row>
    <row r="1111" spans="2:64" x14ac:dyDescent="0.25">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c r="AD1111" s="17"/>
      <c r="AE1111" s="17"/>
      <c r="AF1111" s="17"/>
      <c r="AG1111" s="17"/>
      <c r="AH1111" s="17"/>
      <c r="AI1111" s="17"/>
      <c r="AJ1111" s="17"/>
      <c r="AK1111" s="17"/>
      <c r="AL1111" s="17"/>
      <c r="AM1111" s="17"/>
      <c r="AN1111" s="17"/>
      <c r="AO1111" s="17"/>
      <c r="AP1111" s="17"/>
      <c r="AQ1111" s="17"/>
      <c r="AR1111" s="17"/>
      <c r="AS1111" s="17"/>
      <c r="AT1111" s="17"/>
      <c r="AU1111" s="17"/>
      <c r="AV1111" s="17"/>
      <c r="AW1111" s="17"/>
      <c r="AX1111" s="17"/>
      <c r="AY1111" s="17"/>
      <c r="AZ1111" s="17"/>
      <c r="BA1111" s="17"/>
      <c r="BB1111" s="17"/>
      <c r="BC1111" s="17"/>
      <c r="BD1111" s="17"/>
      <c r="BE1111" s="17"/>
      <c r="BF1111" s="17"/>
      <c r="BG1111" s="17"/>
      <c r="BH1111" s="17"/>
      <c r="BI1111" s="17"/>
      <c r="BJ1111" s="17"/>
      <c r="BK1111" s="17"/>
      <c r="BL1111" s="17"/>
    </row>
    <row r="1112" spans="2:64" x14ac:dyDescent="0.25">
      <c r="B1112" s="6" t="s">
        <v>516</v>
      </c>
      <c r="C1112" s="17"/>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c r="AD1112" s="17"/>
      <c r="AE1112" s="17"/>
      <c r="AF1112" s="17"/>
      <c r="AG1112" s="17"/>
      <c r="AH1112" s="17"/>
      <c r="AI1112" s="17"/>
      <c r="AJ1112" s="17"/>
      <c r="AK1112" s="17"/>
      <c r="AL1112" s="17"/>
      <c r="AM1112" s="17"/>
      <c r="AN1112" s="17"/>
      <c r="AO1112" s="17"/>
      <c r="AP1112" s="17"/>
      <c r="AQ1112" s="17"/>
      <c r="AR1112" s="17"/>
      <c r="AS1112" s="17"/>
      <c r="AT1112" s="17"/>
      <c r="AU1112" s="17"/>
      <c r="AV1112" s="17"/>
      <c r="AW1112" s="17"/>
      <c r="AX1112" s="17"/>
      <c r="AY1112" s="17"/>
      <c r="AZ1112" s="17"/>
      <c r="BA1112" s="17"/>
      <c r="BB1112" s="17"/>
      <c r="BC1112" s="17"/>
      <c r="BD1112" s="17"/>
      <c r="BE1112" s="17"/>
      <c r="BF1112" s="17"/>
      <c r="BG1112" s="17"/>
      <c r="BH1112" s="17"/>
      <c r="BI1112" s="17"/>
      <c r="BJ1112" s="17"/>
      <c r="BK1112" s="17"/>
      <c r="BL1112" s="17"/>
    </row>
    <row r="1113" spans="2:64" x14ac:dyDescent="0.25">
      <c r="B1113" s="24" t="s">
        <v>721</v>
      </c>
      <c r="C1113" s="17"/>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c r="AD1113" s="17"/>
      <c r="AE1113" s="17"/>
      <c r="AF1113" s="17"/>
      <c r="AG1113" s="17"/>
      <c r="AH1113" s="17"/>
      <c r="AI1113" s="17"/>
      <c r="AJ1113" s="17"/>
      <c r="AK1113" s="17"/>
      <c r="AL1113" s="17"/>
      <c r="AM1113" s="17"/>
      <c r="AN1113" s="17"/>
      <c r="AO1113" s="17"/>
      <c r="AP1113" s="17"/>
      <c r="AQ1113" s="17"/>
      <c r="AR1113" s="17"/>
      <c r="AS1113" s="17"/>
      <c r="AT1113" s="17"/>
      <c r="AU1113" s="17"/>
      <c r="AV1113" s="17"/>
      <c r="AW1113" s="17"/>
      <c r="AX1113" s="17"/>
      <c r="AY1113" s="17"/>
      <c r="AZ1113" s="17"/>
      <c r="BA1113" s="17"/>
      <c r="BB1113" s="17"/>
      <c r="BC1113" s="17"/>
      <c r="BD1113" s="17"/>
      <c r="BE1113" s="17"/>
      <c r="BF1113" s="17"/>
      <c r="BG1113" s="17"/>
      <c r="BH1113" s="17"/>
      <c r="BI1113" s="17"/>
      <c r="BJ1113" s="17"/>
      <c r="BK1113" s="17"/>
      <c r="BL1113" s="17"/>
    </row>
    <row r="1114" spans="2:64" x14ac:dyDescent="0.25">
      <c r="B1114" t="s">
        <v>503</v>
      </c>
      <c r="C1114" s="17">
        <v>0.30631508422459802</v>
      </c>
      <c r="D1114" s="17">
        <v>0.34801275849242103</v>
      </c>
      <c r="E1114" s="17">
        <v>0.33333333333333298</v>
      </c>
      <c r="F1114" s="17">
        <v>0.40977536102066803</v>
      </c>
      <c r="G1114" s="17">
        <v>0.72243622168680799</v>
      </c>
      <c r="H1114" s="17">
        <v>0.36413945834776901</v>
      </c>
      <c r="I1114" s="17">
        <v>0.152093137376974</v>
      </c>
      <c r="J1114" s="17">
        <v>0.34322765485557799</v>
      </c>
      <c r="K1114" s="17" t="s">
        <v>104</v>
      </c>
      <c r="L1114" s="17">
        <v>0.25222673866749101</v>
      </c>
      <c r="M1114" s="17">
        <v>0.113041997580793</v>
      </c>
      <c r="N1114" s="17">
        <v>0.27244301254744002</v>
      </c>
      <c r="O1114" s="17">
        <v>0.28571428571428598</v>
      </c>
      <c r="P1114" s="17" t="s">
        <v>104</v>
      </c>
      <c r="Q1114" s="17"/>
      <c r="R1114" s="17">
        <v>0.55895393018208595</v>
      </c>
      <c r="S1114" s="17">
        <v>0</v>
      </c>
      <c r="T1114" s="17">
        <v>0.51852346839788999</v>
      </c>
      <c r="U1114" s="17">
        <v>0.30990158242861898</v>
      </c>
      <c r="V1114" s="17"/>
      <c r="W1114" s="17">
        <v>0.30447798865499198</v>
      </c>
      <c r="X1114" s="17">
        <v>0.50827026224657401</v>
      </c>
      <c r="Y1114" s="17">
        <v>0.52339224746814705</v>
      </c>
      <c r="Z1114" s="17">
        <v>0.322580511773364</v>
      </c>
      <c r="AA1114" s="17">
        <v>0</v>
      </c>
      <c r="AB1114" s="17">
        <v>0.280523928758807</v>
      </c>
      <c r="AC1114" s="17">
        <v>0.305314567945357</v>
      </c>
      <c r="AD1114" s="17">
        <v>9.4117462095610102E-2</v>
      </c>
      <c r="AE1114" s="17">
        <v>0.39226104385357402</v>
      </c>
      <c r="AF1114" s="17">
        <v>0.33227094327289902</v>
      </c>
      <c r="AG1114" s="17"/>
      <c r="AH1114" s="17">
        <v>0.339183437288267</v>
      </c>
      <c r="AI1114" s="17">
        <v>0.182036041347893</v>
      </c>
      <c r="AJ1114" s="17">
        <v>0.235514637888974</v>
      </c>
      <c r="AK1114" s="17">
        <v>0.35148696830911202</v>
      </c>
      <c r="AL1114" s="17">
        <v>0.213928888679806</v>
      </c>
      <c r="AM1114" s="17">
        <v>0.425207502692099</v>
      </c>
      <c r="AN1114" s="17">
        <v>0.27339355673222798</v>
      </c>
      <c r="AO1114" s="17"/>
      <c r="AP1114" s="17">
        <v>0.30631508422459802</v>
      </c>
      <c r="AQ1114" s="17" t="s">
        <v>104</v>
      </c>
      <c r="AR1114" s="17"/>
      <c r="AS1114" s="17">
        <v>0.30223000041428499</v>
      </c>
      <c r="AT1114" s="17">
        <v>0.31321819943996798</v>
      </c>
      <c r="AU1114" s="17" t="s">
        <v>104</v>
      </c>
      <c r="AV1114" s="17"/>
      <c r="AW1114" s="17">
        <v>0.36705872220076102</v>
      </c>
      <c r="AX1114" s="17">
        <v>0.25997772007757902</v>
      </c>
      <c r="AY1114" s="17"/>
      <c r="AZ1114" s="17">
        <v>0.23346428431699101</v>
      </c>
      <c r="BA1114" s="17">
        <v>0.323640663948009</v>
      </c>
      <c r="BB1114" s="17"/>
      <c r="BC1114" s="17">
        <v>0.29649748779172702</v>
      </c>
      <c r="BD1114" s="17">
        <v>0.30990158242861898</v>
      </c>
      <c r="BE1114" s="17"/>
      <c r="BF1114" s="17">
        <v>0.382713650419789</v>
      </c>
      <c r="BG1114" s="17">
        <v>0.23915757441046601</v>
      </c>
      <c r="BH1114" s="17"/>
      <c r="BI1114" s="17">
        <v>0</v>
      </c>
      <c r="BJ1114" s="17">
        <v>0.28355042196060198</v>
      </c>
      <c r="BK1114" s="17">
        <v>0.297705916120444</v>
      </c>
      <c r="BL1114" s="17">
        <v>0.41050380532253999</v>
      </c>
    </row>
    <row r="1115" spans="2:64" x14ac:dyDescent="0.25">
      <c r="B1115" t="s">
        <v>504</v>
      </c>
      <c r="C1115" s="17">
        <v>0.43233841029650999</v>
      </c>
      <c r="D1115" s="17">
        <v>0.40854819198259701</v>
      </c>
      <c r="E1115" s="17">
        <v>0.33333333333333298</v>
      </c>
      <c r="F1115" s="17">
        <v>0.59022463897933197</v>
      </c>
      <c r="G1115" s="17">
        <v>0.27756377831319201</v>
      </c>
      <c r="H1115" s="17">
        <v>0.45359845916684</v>
      </c>
      <c r="I1115" s="17">
        <v>0.49564472390581199</v>
      </c>
      <c r="J1115" s="17">
        <v>0.47031703543326597</v>
      </c>
      <c r="K1115" s="17" t="s">
        <v>104</v>
      </c>
      <c r="L1115" s="17">
        <v>0.21511651972219001</v>
      </c>
      <c r="M1115" s="17">
        <v>0.22608399516158501</v>
      </c>
      <c r="N1115" s="17">
        <v>0.58386908492259904</v>
      </c>
      <c r="O1115" s="17">
        <v>0.57142857142857195</v>
      </c>
      <c r="P1115" s="17" t="s">
        <v>104</v>
      </c>
      <c r="Q1115" s="17"/>
      <c r="R1115" s="17">
        <v>0.29593485743791398</v>
      </c>
      <c r="S1115" s="17">
        <v>0.42752381818011997</v>
      </c>
      <c r="T1115" s="17">
        <v>0.36079529813587802</v>
      </c>
      <c r="U1115" s="17">
        <v>0.45206125422430998</v>
      </c>
      <c r="V1115" s="17"/>
      <c r="W1115" s="17">
        <v>0.57937764054896401</v>
      </c>
      <c r="X1115" s="17">
        <v>0.49172973775342599</v>
      </c>
      <c r="Y1115" s="17">
        <v>0.476607752531853</v>
      </c>
      <c r="Z1115" s="17">
        <v>0.32323022652413202</v>
      </c>
      <c r="AA1115" s="17">
        <v>0.58491560628712003</v>
      </c>
      <c r="AB1115" s="17">
        <v>0.33333325640167699</v>
      </c>
      <c r="AC1115" s="17">
        <v>0.49398222787819901</v>
      </c>
      <c r="AD1115" s="17">
        <v>0.42926255173864702</v>
      </c>
      <c r="AE1115" s="17">
        <v>0.42259194258552701</v>
      </c>
      <c r="AF1115" s="17">
        <v>0.41874308105111002</v>
      </c>
      <c r="AG1115" s="17"/>
      <c r="AH1115" s="17">
        <v>0.479255669155564</v>
      </c>
      <c r="AI1115" s="17">
        <v>0.60700134293210295</v>
      </c>
      <c r="AJ1115" s="17">
        <v>0.42625185512180302</v>
      </c>
      <c r="AK1115" s="17">
        <v>0.36036939018113301</v>
      </c>
      <c r="AL1115" s="17">
        <v>0.47291345820172898</v>
      </c>
      <c r="AM1115" s="17">
        <v>0.378921575199205</v>
      </c>
      <c r="AN1115" s="17">
        <v>0.45435322420171897</v>
      </c>
      <c r="AO1115" s="17"/>
      <c r="AP1115" s="17">
        <v>0.43233841029650999</v>
      </c>
      <c r="AQ1115" s="17" t="s">
        <v>104</v>
      </c>
      <c r="AR1115" s="17"/>
      <c r="AS1115" s="17">
        <v>0.413998552626826</v>
      </c>
      <c r="AT1115" s="17">
        <v>0.46332973297333802</v>
      </c>
      <c r="AU1115" s="17" t="s">
        <v>104</v>
      </c>
      <c r="AV1115" s="17"/>
      <c r="AW1115" s="17">
        <v>0.49114978466727099</v>
      </c>
      <c r="AX1115" s="17">
        <v>0.38747504417289902</v>
      </c>
      <c r="AY1115" s="17"/>
      <c r="AZ1115" s="17">
        <v>0.46303209266703599</v>
      </c>
      <c r="BA1115" s="17">
        <v>0.42503875344181502</v>
      </c>
      <c r="BB1115" s="17"/>
      <c r="BC1115" s="17">
        <v>0.37834955789040298</v>
      </c>
      <c r="BD1115" s="17">
        <v>0.45206125422430998</v>
      </c>
      <c r="BE1115" s="17"/>
      <c r="BF1115" s="17">
        <v>0.41379018454705602</v>
      </c>
      <c r="BG1115" s="17">
        <v>0.44864307038163798</v>
      </c>
      <c r="BH1115" s="17"/>
      <c r="BI1115" s="17">
        <v>0.27045567948433102</v>
      </c>
      <c r="BJ1115" s="17">
        <v>0.42954822783365199</v>
      </c>
      <c r="BK1115" s="17">
        <v>0.48253788929692498</v>
      </c>
      <c r="BL1115" s="17">
        <v>0.356083194461428</v>
      </c>
    </row>
    <row r="1116" spans="2:64" x14ac:dyDescent="0.25">
      <c r="B1116" t="s">
        <v>505</v>
      </c>
      <c r="C1116" s="17">
        <v>0.116581872172594</v>
      </c>
      <c r="D1116" s="17">
        <v>0.113701045461067</v>
      </c>
      <c r="E1116" s="17">
        <v>0</v>
      </c>
      <c r="F1116" s="17">
        <v>0</v>
      </c>
      <c r="G1116" s="17">
        <v>0</v>
      </c>
      <c r="H1116" s="17">
        <v>0.182262082485391</v>
      </c>
      <c r="I1116" s="17">
        <v>0.20016900134024099</v>
      </c>
      <c r="J1116" s="17">
        <v>0.18645530971115601</v>
      </c>
      <c r="K1116" s="17" t="s">
        <v>104</v>
      </c>
      <c r="L1116" s="17">
        <v>8.8776123601719797E-2</v>
      </c>
      <c r="M1116" s="17">
        <v>0.113041997580793</v>
      </c>
      <c r="N1116" s="17">
        <v>9.9669784290698199E-2</v>
      </c>
      <c r="O1116" s="17">
        <v>0.14285714285714299</v>
      </c>
      <c r="P1116" s="17" t="s">
        <v>104</v>
      </c>
      <c r="Q1116" s="17"/>
      <c r="R1116" s="17">
        <v>0.14511121237999999</v>
      </c>
      <c r="S1116" s="17">
        <v>0.23988910655871101</v>
      </c>
      <c r="T1116" s="17">
        <v>6.2569460139144398E-2</v>
      </c>
      <c r="U1116" s="17">
        <v>0.10207452536589</v>
      </c>
      <c r="V1116" s="17"/>
      <c r="W1116" s="17">
        <v>0.11614437079604401</v>
      </c>
      <c r="X1116" s="17">
        <v>0</v>
      </c>
      <c r="Y1116" s="17">
        <v>0</v>
      </c>
      <c r="Z1116" s="17">
        <v>0.173252855972611</v>
      </c>
      <c r="AA1116" s="17">
        <v>0.18264209012551899</v>
      </c>
      <c r="AB1116" s="17">
        <v>0.19264611844002499</v>
      </c>
      <c r="AC1116" s="17">
        <v>0.20070320417644399</v>
      </c>
      <c r="AD1116" s="17">
        <v>0.11189073114883399</v>
      </c>
      <c r="AE1116" s="17">
        <v>6.2238066067426497E-2</v>
      </c>
      <c r="AF1116" s="17">
        <v>0.108773399008951</v>
      </c>
      <c r="AG1116" s="17"/>
      <c r="AH1116" s="17">
        <v>7.8436398206227997E-2</v>
      </c>
      <c r="AI1116" s="17">
        <v>0.21096261572000399</v>
      </c>
      <c r="AJ1116" s="17">
        <v>0.14696846111526801</v>
      </c>
      <c r="AK1116" s="17">
        <v>0.17659468470963299</v>
      </c>
      <c r="AL1116" s="17">
        <v>7.8187208691918697E-2</v>
      </c>
      <c r="AM1116" s="17">
        <v>8.35607496273294E-2</v>
      </c>
      <c r="AN1116" s="17">
        <v>0.220796292298888</v>
      </c>
      <c r="AO1116" s="17"/>
      <c r="AP1116" s="17">
        <v>0.116581872172594</v>
      </c>
      <c r="AQ1116" s="17" t="s">
        <v>104</v>
      </c>
      <c r="AR1116" s="17"/>
      <c r="AS1116" s="17">
        <v>8.7994654713816095E-2</v>
      </c>
      <c r="AT1116" s="17">
        <v>0.16488953609531501</v>
      </c>
      <c r="AU1116" s="17" t="s">
        <v>104</v>
      </c>
      <c r="AV1116" s="17"/>
      <c r="AW1116" s="17">
        <v>7.8542558518132993E-2</v>
      </c>
      <c r="AX1116" s="17">
        <v>0.14559958641290999</v>
      </c>
      <c r="AY1116" s="17"/>
      <c r="AZ1116" s="17">
        <v>5.1033477120265201E-2</v>
      </c>
      <c r="BA1116" s="17">
        <v>0.13217077367623001</v>
      </c>
      <c r="BB1116" s="17"/>
      <c r="BC1116" s="17">
        <v>0.156293944550118</v>
      </c>
      <c r="BD1116" s="17">
        <v>0.10207452536589</v>
      </c>
      <c r="BE1116" s="17"/>
      <c r="BF1116" s="17">
        <v>0.121148495306239</v>
      </c>
      <c r="BG1116" s="17">
        <v>0.112567620947884</v>
      </c>
      <c r="BH1116" s="17"/>
      <c r="BI1116" s="17">
        <v>0.36006434243580399</v>
      </c>
      <c r="BJ1116" s="17">
        <v>0.112358019944562</v>
      </c>
      <c r="BK1116" s="17">
        <v>0.12125081796800299</v>
      </c>
      <c r="BL1116" s="17">
        <v>5.9149874470683303E-2</v>
      </c>
    </row>
    <row r="1117" spans="2:64" x14ac:dyDescent="0.25">
      <c r="B1117" t="s">
        <v>506</v>
      </c>
      <c r="C1117" s="17">
        <v>7.2022378931875602E-2</v>
      </c>
      <c r="D1117" s="17">
        <v>6.4869002031957695E-2</v>
      </c>
      <c r="E1117" s="17">
        <v>0.33333333333333298</v>
      </c>
      <c r="F1117" s="17">
        <v>0</v>
      </c>
      <c r="G1117" s="17">
        <v>0</v>
      </c>
      <c r="H1117" s="17">
        <v>0</v>
      </c>
      <c r="I1117" s="17">
        <v>0.152093137376974</v>
      </c>
      <c r="J1117" s="17">
        <v>0</v>
      </c>
      <c r="K1117" s="17" t="s">
        <v>104</v>
      </c>
      <c r="L1117" s="17">
        <v>8.8776123601719797E-2</v>
      </c>
      <c r="M1117" s="17">
        <v>0.22608399516158501</v>
      </c>
      <c r="N1117" s="17">
        <v>4.4018118239263701E-2</v>
      </c>
      <c r="O1117" s="17">
        <v>0</v>
      </c>
      <c r="P1117" s="17" t="s">
        <v>104</v>
      </c>
      <c r="Q1117" s="17"/>
      <c r="R1117" s="17">
        <v>0</v>
      </c>
      <c r="S1117" s="17">
        <v>7.9824352777096694E-2</v>
      </c>
      <c r="T1117" s="17">
        <v>5.8111773327088397E-2</v>
      </c>
      <c r="U1117" s="17">
        <v>7.7514323159460802E-2</v>
      </c>
      <c r="V1117" s="17"/>
      <c r="W1117" s="17">
        <v>0</v>
      </c>
      <c r="X1117" s="17">
        <v>0</v>
      </c>
      <c r="Y1117" s="17">
        <v>0</v>
      </c>
      <c r="Z1117" s="17">
        <v>0</v>
      </c>
      <c r="AA1117" s="17">
        <v>0</v>
      </c>
      <c r="AB1117" s="17">
        <v>8.5080144199926905E-2</v>
      </c>
      <c r="AC1117" s="17">
        <v>0</v>
      </c>
      <c r="AD1117" s="17">
        <v>0.116057848230087</v>
      </c>
      <c r="AE1117" s="17">
        <v>0.122908947493473</v>
      </c>
      <c r="AF1117" s="17">
        <v>7.6508844631144005E-2</v>
      </c>
      <c r="AG1117" s="17"/>
      <c r="AH1117" s="17">
        <v>0</v>
      </c>
      <c r="AI1117" s="17">
        <v>0</v>
      </c>
      <c r="AJ1117" s="17">
        <v>0</v>
      </c>
      <c r="AK1117" s="17">
        <v>0</v>
      </c>
      <c r="AL1117" s="17">
        <v>0.16755741605862301</v>
      </c>
      <c r="AM1117" s="17">
        <v>5.6277987914965702E-2</v>
      </c>
      <c r="AN1117" s="17">
        <v>5.1456926767165401E-2</v>
      </c>
      <c r="AO1117" s="17"/>
      <c r="AP1117" s="17">
        <v>7.2022378931875602E-2</v>
      </c>
      <c r="AQ1117" s="17" t="s">
        <v>104</v>
      </c>
      <c r="AR1117" s="17"/>
      <c r="AS1117" s="17">
        <v>7.9987566119544398E-2</v>
      </c>
      <c r="AT1117" s="17">
        <v>5.85625314913788E-2</v>
      </c>
      <c r="AU1117" s="17" t="s">
        <v>104</v>
      </c>
      <c r="AV1117" s="17"/>
      <c r="AW1117" s="17">
        <v>4.7899061793513803E-2</v>
      </c>
      <c r="AX1117" s="17">
        <v>9.0424486015303507E-2</v>
      </c>
      <c r="AY1117" s="17"/>
      <c r="AZ1117" s="17">
        <v>3.8564731595348498E-2</v>
      </c>
      <c r="BA1117" s="17">
        <v>7.99793696172479E-2</v>
      </c>
      <c r="BB1117" s="17"/>
      <c r="BC1117" s="17">
        <v>5.6988859049494599E-2</v>
      </c>
      <c r="BD1117" s="17">
        <v>7.7514323159460802E-2</v>
      </c>
      <c r="BE1117" s="17"/>
      <c r="BF1117" s="17">
        <v>5.0791635792830199E-2</v>
      </c>
      <c r="BG1117" s="17">
        <v>9.0685083112461595E-2</v>
      </c>
      <c r="BH1117" s="17"/>
      <c r="BI1117" s="17">
        <v>0.15511285189977</v>
      </c>
      <c r="BJ1117" s="17">
        <v>0.13942944579043001</v>
      </c>
      <c r="BK1117" s="17">
        <v>4.2419635886047399E-2</v>
      </c>
      <c r="BL1117" s="17">
        <v>5.9149874470683303E-2</v>
      </c>
    </row>
    <row r="1118" spans="2:64" x14ac:dyDescent="0.25">
      <c r="B1118" t="s">
        <v>507</v>
      </c>
      <c r="C1118" s="17">
        <v>2.0665932548223999E-2</v>
      </c>
      <c r="D1118" s="17">
        <v>3.7900348487022402E-2</v>
      </c>
      <c r="E1118" s="17">
        <v>0</v>
      </c>
      <c r="F1118" s="17">
        <v>0</v>
      </c>
      <c r="G1118" s="17">
        <v>0</v>
      </c>
      <c r="H1118" s="17">
        <v>0</v>
      </c>
      <c r="I1118" s="17">
        <v>0</v>
      </c>
      <c r="J1118" s="17">
        <v>0</v>
      </c>
      <c r="K1118" s="17" t="s">
        <v>104</v>
      </c>
      <c r="L1118" s="17">
        <v>8.8776123601719797E-2</v>
      </c>
      <c r="M1118" s="17">
        <v>0</v>
      </c>
      <c r="N1118" s="17">
        <v>0</v>
      </c>
      <c r="O1118" s="17">
        <v>0</v>
      </c>
      <c r="P1118" s="17" t="s">
        <v>104</v>
      </c>
      <c r="Q1118" s="17"/>
      <c r="R1118" s="17">
        <v>0</v>
      </c>
      <c r="S1118" s="17">
        <v>0</v>
      </c>
      <c r="T1118" s="17">
        <v>0</v>
      </c>
      <c r="U1118" s="17">
        <v>2.8215471834688598E-2</v>
      </c>
      <c r="V1118" s="17"/>
      <c r="W1118" s="17">
        <v>0</v>
      </c>
      <c r="X1118" s="17">
        <v>0</v>
      </c>
      <c r="Y1118" s="17">
        <v>0</v>
      </c>
      <c r="Z1118" s="17">
        <v>0</v>
      </c>
      <c r="AA1118" s="17">
        <v>0</v>
      </c>
      <c r="AB1118" s="17">
        <v>0</v>
      </c>
      <c r="AC1118" s="17">
        <v>0</v>
      </c>
      <c r="AD1118" s="17">
        <v>0.124335703393411</v>
      </c>
      <c r="AE1118" s="17">
        <v>0</v>
      </c>
      <c r="AF1118" s="17">
        <v>3.0173833712632402E-2</v>
      </c>
      <c r="AG1118" s="17"/>
      <c r="AH1118" s="17">
        <v>0</v>
      </c>
      <c r="AI1118" s="17">
        <v>0</v>
      </c>
      <c r="AJ1118" s="17">
        <v>5.9353946447564102E-2</v>
      </c>
      <c r="AK1118" s="17">
        <v>0</v>
      </c>
      <c r="AL1118" s="17">
        <v>0</v>
      </c>
      <c r="AM1118" s="17">
        <v>5.6032184566400203E-2</v>
      </c>
      <c r="AN1118" s="17">
        <v>0</v>
      </c>
      <c r="AO1118" s="17"/>
      <c r="AP1118" s="17">
        <v>2.0665932548223999E-2</v>
      </c>
      <c r="AQ1118" s="17" t="s">
        <v>104</v>
      </c>
      <c r="AR1118" s="17"/>
      <c r="AS1118" s="17">
        <v>3.2895493238420399E-2</v>
      </c>
      <c r="AT1118" s="17">
        <v>0</v>
      </c>
      <c r="AU1118" s="17" t="s">
        <v>104</v>
      </c>
      <c r="AV1118" s="17"/>
      <c r="AW1118" s="17">
        <v>1.53498728203215E-2</v>
      </c>
      <c r="AX1118" s="17">
        <v>2.4721208189366801E-2</v>
      </c>
      <c r="AY1118" s="17"/>
      <c r="AZ1118" s="17">
        <v>7.29899529721348E-2</v>
      </c>
      <c r="BA1118" s="17">
        <v>8.2220885759746905E-3</v>
      </c>
      <c r="BB1118" s="17"/>
      <c r="BC1118" s="17">
        <v>0</v>
      </c>
      <c r="BD1118" s="17">
        <v>2.8215471834688598E-2</v>
      </c>
      <c r="BE1118" s="17"/>
      <c r="BF1118" s="17">
        <v>0</v>
      </c>
      <c r="BG1118" s="17">
        <v>3.8832144782883903E-2</v>
      </c>
      <c r="BH1118" s="17"/>
      <c r="BI1118" s="17">
        <v>0</v>
      </c>
      <c r="BJ1118" s="17">
        <v>3.5113884470753101E-2</v>
      </c>
      <c r="BK1118" s="17">
        <v>1.29418487818881E-2</v>
      </c>
      <c r="BL1118" s="17">
        <v>2.9034279221739699E-2</v>
      </c>
    </row>
    <row r="1119" spans="2:64" x14ac:dyDescent="0.25">
      <c r="B1119" t="s">
        <v>80</v>
      </c>
      <c r="C1119" s="17">
        <v>5.20763218261973E-2</v>
      </c>
      <c r="D1119" s="17">
        <v>2.69686535449353E-2</v>
      </c>
      <c r="E1119" s="17">
        <v>0</v>
      </c>
      <c r="F1119" s="17">
        <v>0</v>
      </c>
      <c r="G1119" s="17">
        <v>0</v>
      </c>
      <c r="H1119" s="17">
        <v>0</v>
      </c>
      <c r="I1119" s="17">
        <v>0</v>
      </c>
      <c r="J1119" s="17">
        <v>0</v>
      </c>
      <c r="K1119" s="17" t="s">
        <v>104</v>
      </c>
      <c r="L1119" s="17">
        <v>0.26632837080515898</v>
      </c>
      <c r="M1119" s="17">
        <v>0.32174801451524399</v>
      </c>
      <c r="N1119" s="17">
        <v>0</v>
      </c>
      <c r="O1119" s="17">
        <v>0</v>
      </c>
      <c r="P1119" s="17" t="s">
        <v>104</v>
      </c>
      <c r="Q1119" s="17"/>
      <c r="R1119" s="17">
        <v>0</v>
      </c>
      <c r="S1119" s="17">
        <v>0.252762722484072</v>
      </c>
      <c r="T1119" s="17">
        <v>0</v>
      </c>
      <c r="U1119" s="17">
        <v>3.0232842987032001E-2</v>
      </c>
      <c r="V1119" s="17"/>
      <c r="W1119" s="17">
        <v>0</v>
      </c>
      <c r="X1119" s="17">
        <v>0</v>
      </c>
      <c r="Y1119" s="17">
        <v>0</v>
      </c>
      <c r="Z1119" s="17">
        <v>0.180936405729894</v>
      </c>
      <c r="AA1119" s="17">
        <v>0.23244230358736101</v>
      </c>
      <c r="AB1119" s="17">
        <v>0.108416552199565</v>
      </c>
      <c r="AC1119" s="17">
        <v>0</v>
      </c>
      <c r="AD1119" s="17">
        <v>0.124335703393411</v>
      </c>
      <c r="AE1119" s="17">
        <v>0</v>
      </c>
      <c r="AF1119" s="17">
        <v>3.3529898323263203E-2</v>
      </c>
      <c r="AG1119" s="17"/>
      <c r="AH1119" s="17">
        <v>0.103124495349941</v>
      </c>
      <c r="AI1119" s="17">
        <v>0</v>
      </c>
      <c r="AJ1119" s="17">
        <v>0.13191109942639201</v>
      </c>
      <c r="AK1119" s="17">
        <v>0.111548956800122</v>
      </c>
      <c r="AL1119" s="17">
        <v>6.7413028367923802E-2</v>
      </c>
      <c r="AM1119" s="17">
        <v>0</v>
      </c>
      <c r="AN1119" s="17">
        <v>0</v>
      </c>
      <c r="AO1119" s="17"/>
      <c r="AP1119" s="17">
        <v>5.20763218261973E-2</v>
      </c>
      <c r="AQ1119" s="17" t="s">
        <v>104</v>
      </c>
      <c r="AR1119" s="17"/>
      <c r="AS1119" s="17">
        <v>8.2893732887108204E-2</v>
      </c>
      <c r="AT1119" s="17">
        <v>0</v>
      </c>
      <c r="AU1119" s="17" t="s">
        <v>104</v>
      </c>
      <c r="AV1119" s="17"/>
      <c r="AW1119" s="17">
        <v>0</v>
      </c>
      <c r="AX1119" s="17">
        <v>9.1801955131941504E-2</v>
      </c>
      <c r="AY1119" s="17"/>
      <c r="AZ1119" s="17">
        <v>0.14091546132822499</v>
      </c>
      <c r="BA1119" s="17">
        <v>3.09483507407236E-2</v>
      </c>
      <c r="BB1119" s="17"/>
      <c r="BC1119" s="17">
        <v>0.111870150718257</v>
      </c>
      <c r="BD1119" s="17">
        <v>3.0232842987032001E-2</v>
      </c>
      <c r="BE1119" s="17"/>
      <c r="BF1119" s="17">
        <v>3.1556033934085799E-2</v>
      </c>
      <c r="BG1119" s="17">
        <v>7.0114506364666401E-2</v>
      </c>
      <c r="BH1119" s="17"/>
      <c r="BI1119" s="17">
        <v>0.21436712618009501</v>
      </c>
      <c r="BJ1119" s="17">
        <v>0</v>
      </c>
      <c r="BK1119" s="17">
        <v>4.3143891946692201E-2</v>
      </c>
      <c r="BL1119" s="17">
        <v>8.6078972052925806E-2</v>
      </c>
    </row>
    <row r="1120" spans="2:64" x14ac:dyDescent="0.25">
      <c r="C1120" s="17"/>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c r="AD1120" s="17"/>
      <c r="AE1120" s="17"/>
      <c r="AF1120" s="17"/>
      <c r="AG1120" s="17"/>
      <c r="AH1120" s="17"/>
      <c r="AI1120" s="17"/>
      <c r="AJ1120" s="17"/>
      <c r="AK1120" s="17"/>
      <c r="AL1120" s="17"/>
      <c r="AM1120" s="17"/>
      <c r="AN1120" s="17"/>
      <c r="AO1120" s="17"/>
      <c r="AP1120" s="17"/>
      <c r="AQ1120" s="17"/>
      <c r="AR1120" s="17"/>
      <c r="AS1120" s="17"/>
      <c r="AT1120" s="17"/>
      <c r="AU1120" s="17"/>
      <c r="AV1120" s="17"/>
      <c r="AW1120" s="17"/>
      <c r="AX1120" s="17"/>
      <c r="AY1120" s="17"/>
      <c r="AZ1120" s="17"/>
      <c r="BA1120" s="17"/>
      <c r="BB1120" s="17"/>
      <c r="BC1120" s="17"/>
      <c r="BD1120" s="17"/>
      <c r="BE1120" s="17"/>
      <c r="BF1120" s="17"/>
      <c r="BG1120" s="17"/>
      <c r="BH1120" s="17"/>
      <c r="BI1120" s="17"/>
      <c r="BJ1120" s="17"/>
      <c r="BK1120" s="17"/>
      <c r="BL1120" s="17"/>
    </row>
    <row r="1121" spans="2:64" x14ac:dyDescent="0.25">
      <c r="B1121" s="6" t="s">
        <v>524</v>
      </c>
      <c r="C1121" s="17"/>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c r="AD1121" s="17"/>
      <c r="AE1121" s="17"/>
      <c r="AF1121" s="17"/>
      <c r="AG1121" s="17"/>
      <c r="AH1121" s="17"/>
      <c r="AI1121" s="17"/>
      <c r="AJ1121" s="17"/>
      <c r="AK1121" s="17"/>
      <c r="AL1121" s="17"/>
      <c r="AM1121" s="17"/>
      <c r="AN1121" s="17"/>
      <c r="AO1121" s="17"/>
      <c r="AP1121" s="17"/>
      <c r="AQ1121" s="17"/>
      <c r="AR1121" s="17"/>
      <c r="AS1121" s="17"/>
      <c r="AT1121" s="17"/>
      <c r="AU1121" s="17"/>
      <c r="AV1121" s="17"/>
      <c r="AW1121" s="17"/>
      <c r="AX1121" s="17"/>
      <c r="AY1121" s="17"/>
      <c r="AZ1121" s="17"/>
      <c r="BA1121" s="17"/>
      <c r="BB1121" s="17"/>
      <c r="BC1121" s="17"/>
      <c r="BD1121" s="17"/>
      <c r="BE1121" s="17"/>
      <c r="BF1121" s="17"/>
      <c r="BG1121" s="17"/>
      <c r="BH1121" s="17"/>
      <c r="BI1121" s="17"/>
      <c r="BJ1121" s="17"/>
      <c r="BK1121" s="17"/>
      <c r="BL1121" s="17"/>
    </row>
    <row r="1122" spans="2:64" x14ac:dyDescent="0.25">
      <c r="B1122" s="24" t="s">
        <v>661</v>
      </c>
      <c r="C1122" s="17"/>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c r="AD1122" s="17"/>
      <c r="AE1122" s="17"/>
      <c r="AF1122" s="17"/>
      <c r="AG1122" s="17"/>
      <c r="AH1122" s="17"/>
      <c r="AI1122" s="17"/>
      <c r="AJ1122" s="17"/>
      <c r="AK1122" s="17"/>
      <c r="AL1122" s="17"/>
      <c r="AM1122" s="17"/>
      <c r="AN1122" s="17"/>
      <c r="AO1122" s="17"/>
      <c r="AP1122" s="17"/>
      <c r="AQ1122" s="17"/>
      <c r="AR1122" s="17"/>
      <c r="AS1122" s="17"/>
      <c r="AT1122" s="17"/>
      <c r="AU1122" s="17"/>
      <c r="AV1122" s="17"/>
      <c r="AW1122" s="17"/>
      <c r="AX1122" s="17"/>
      <c r="AY1122" s="17"/>
      <c r="AZ1122" s="17"/>
      <c r="BA1122" s="17"/>
      <c r="BB1122" s="17"/>
      <c r="BC1122" s="17"/>
      <c r="BD1122" s="17"/>
      <c r="BE1122" s="17"/>
      <c r="BF1122" s="17"/>
      <c r="BG1122" s="17"/>
      <c r="BH1122" s="17"/>
      <c r="BI1122" s="17"/>
      <c r="BJ1122" s="17"/>
      <c r="BK1122" s="17"/>
      <c r="BL1122" s="17"/>
    </row>
    <row r="1123" spans="2:64" x14ac:dyDescent="0.25">
      <c r="B1123" t="s">
        <v>517</v>
      </c>
      <c r="C1123" s="17">
        <v>4.3246935067597199E-2</v>
      </c>
      <c r="D1123" s="17">
        <v>5.37986157146252E-2</v>
      </c>
      <c r="E1123" s="17">
        <v>0</v>
      </c>
      <c r="F1123" s="17">
        <v>0</v>
      </c>
      <c r="G1123" s="17">
        <v>0</v>
      </c>
      <c r="H1123" s="17">
        <v>4.3350619918738197E-2</v>
      </c>
      <c r="I1123" s="17">
        <v>7.1565055605539399E-2</v>
      </c>
      <c r="J1123" s="17">
        <v>5.7101287128098199E-2</v>
      </c>
      <c r="K1123" s="17">
        <v>0</v>
      </c>
      <c r="L1123" s="17">
        <v>0.107923954960245</v>
      </c>
      <c r="M1123" s="17">
        <v>0</v>
      </c>
      <c r="N1123" s="17">
        <v>2.3383690797461099E-2</v>
      </c>
      <c r="O1123" s="17">
        <v>3.7110432899778903E-2</v>
      </c>
      <c r="P1123" s="17">
        <v>0</v>
      </c>
      <c r="Q1123" s="17"/>
      <c r="R1123" s="17">
        <v>0.102641301124634</v>
      </c>
      <c r="S1123" s="17">
        <v>9.1456877691261901E-2</v>
      </c>
      <c r="T1123" s="17">
        <v>1.8501047438740599E-2</v>
      </c>
      <c r="U1123" s="17">
        <v>3.3692652626107003E-2</v>
      </c>
      <c r="V1123" s="17"/>
      <c r="W1123" s="17">
        <v>0.13748273919939699</v>
      </c>
      <c r="X1123" s="17">
        <v>0</v>
      </c>
      <c r="Y1123" s="17">
        <v>0</v>
      </c>
      <c r="Z1123" s="17">
        <v>4.7459586526389902E-2</v>
      </c>
      <c r="AA1123" s="17">
        <v>5.3267973313399199E-2</v>
      </c>
      <c r="AB1123" s="17">
        <v>0.13695563098924399</v>
      </c>
      <c r="AC1123" s="17">
        <v>0</v>
      </c>
      <c r="AD1123" s="17">
        <v>4.0353668464601901E-2</v>
      </c>
      <c r="AE1123" s="17">
        <v>2.5219397086520101E-2</v>
      </c>
      <c r="AF1123" s="17">
        <v>3.9491358664972498E-2</v>
      </c>
      <c r="AG1123" s="17"/>
      <c r="AH1123" s="17">
        <v>9.3004200675167195E-2</v>
      </c>
      <c r="AI1123" s="17">
        <v>0.102070346160471</v>
      </c>
      <c r="AJ1123" s="17">
        <v>3.2792636260907497E-2</v>
      </c>
      <c r="AK1123" s="17">
        <v>0</v>
      </c>
      <c r="AL1123" s="17">
        <v>2.6761682946357199E-2</v>
      </c>
      <c r="AM1123" s="17">
        <v>4.7939835955676101E-2</v>
      </c>
      <c r="AN1123" s="17">
        <v>9.1674289561000197E-2</v>
      </c>
      <c r="AO1123" s="17"/>
      <c r="AP1123" s="17">
        <v>4.3246935067597199E-2</v>
      </c>
      <c r="AQ1123" s="17" t="s">
        <v>104</v>
      </c>
      <c r="AR1123" s="17"/>
      <c r="AS1123" s="17">
        <v>5.5217328495045202E-2</v>
      </c>
      <c r="AT1123" s="17">
        <v>2.7599031118299901E-2</v>
      </c>
      <c r="AU1123" s="17" t="s">
        <v>104</v>
      </c>
      <c r="AV1123" s="17"/>
      <c r="AW1123" s="17">
        <v>6.2888520571814002E-2</v>
      </c>
      <c r="AX1123" s="17">
        <v>2.8946538848798099E-2</v>
      </c>
      <c r="AY1123" s="17"/>
      <c r="AZ1123" s="17">
        <v>4.9646963462042698E-2</v>
      </c>
      <c r="BA1123" s="17">
        <v>4.0861373689756703E-2</v>
      </c>
      <c r="BB1123" s="17"/>
      <c r="BC1123" s="17">
        <v>6.4472605589344506E-2</v>
      </c>
      <c r="BD1123" s="17">
        <v>3.3692652626107003E-2</v>
      </c>
      <c r="BE1123" s="17"/>
      <c r="BF1123" s="17">
        <v>5.1668514927340099E-2</v>
      </c>
      <c r="BG1123" s="17">
        <v>3.5630026744075699E-2</v>
      </c>
      <c r="BH1123" s="17"/>
      <c r="BI1123" s="17">
        <v>0</v>
      </c>
      <c r="BJ1123" s="17">
        <v>4.0114673230990598E-2</v>
      </c>
      <c r="BK1123" s="17">
        <v>5.1407136630167299E-2</v>
      </c>
      <c r="BL1123" s="17">
        <v>4.0557012359903E-2</v>
      </c>
    </row>
    <row r="1124" spans="2:64" x14ac:dyDescent="0.25">
      <c r="B1124" t="s">
        <v>518</v>
      </c>
      <c r="C1124" s="17">
        <v>0.27551975709209903</v>
      </c>
      <c r="D1124" s="17">
        <v>0.281381735039202</v>
      </c>
      <c r="E1124" s="17">
        <v>0.11310739215749301</v>
      </c>
      <c r="F1124" s="17">
        <v>0.27530949999948301</v>
      </c>
      <c r="G1124" s="17">
        <v>0.19878766792681199</v>
      </c>
      <c r="H1124" s="17">
        <v>0.38419304706886198</v>
      </c>
      <c r="I1124" s="17">
        <v>0.28626022242215798</v>
      </c>
      <c r="J1124" s="17">
        <v>0.27855064356404902</v>
      </c>
      <c r="K1124" s="17">
        <v>0</v>
      </c>
      <c r="L1124" s="17">
        <v>0.119449027796326</v>
      </c>
      <c r="M1124" s="17">
        <v>0.36454925529105298</v>
      </c>
      <c r="N1124" s="17">
        <v>0.32612298763522601</v>
      </c>
      <c r="O1124" s="17">
        <v>0.27547574808088399</v>
      </c>
      <c r="P1124" s="17">
        <v>0</v>
      </c>
      <c r="Q1124" s="17"/>
      <c r="R1124" s="17">
        <v>0.29881306368786298</v>
      </c>
      <c r="S1124" s="17">
        <v>0.232324287951581</v>
      </c>
      <c r="T1124" s="17">
        <v>0.15685556930897801</v>
      </c>
      <c r="U1124" s="17">
        <v>0.30242037644535402</v>
      </c>
      <c r="V1124" s="17"/>
      <c r="W1124" s="17">
        <v>0.26092971691748301</v>
      </c>
      <c r="X1124" s="17">
        <v>0.18343644123077801</v>
      </c>
      <c r="Y1124" s="17">
        <v>0.57914452904181601</v>
      </c>
      <c r="Z1124" s="17">
        <v>0.210974990237908</v>
      </c>
      <c r="AA1124" s="17">
        <v>0.18880900413423099</v>
      </c>
      <c r="AB1124" s="17">
        <v>8.1369303189069098E-2</v>
      </c>
      <c r="AC1124" s="17">
        <v>0.23478228457302699</v>
      </c>
      <c r="AD1124" s="17">
        <v>0.33402142051078798</v>
      </c>
      <c r="AE1124" s="17">
        <v>0.386559176129394</v>
      </c>
      <c r="AF1124" s="17">
        <v>0.308709786864375</v>
      </c>
      <c r="AG1124" s="17"/>
      <c r="AH1124" s="17">
        <v>0.17143150065923901</v>
      </c>
      <c r="AI1124" s="17">
        <v>0.25587732680432301</v>
      </c>
      <c r="AJ1124" s="17">
        <v>0.322710273764236</v>
      </c>
      <c r="AK1124" s="17">
        <v>0.203139941724715</v>
      </c>
      <c r="AL1124" s="17">
        <v>0.27414341569217698</v>
      </c>
      <c r="AM1124" s="17">
        <v>0.273780712853815</v>
      </c>
      <c r="AN1124" s="17">
        <v>0.422627256123004</v>
      </c>
      <c r="AO1124" s="17"/>
      <c r="AP1124" s="17">
        <v>0.27551975709209903</v>
      </c>
      <c r="AQ1124" s="17" t="s">
        <v>104</v>
      </c>
      <c r="AR1124" s="17"/>
      <c r="AS1124" s="17">
        <v>0.246149733062587</v>
      </c>
      <c r="AT1124" s="17">
        <v>0.31391275710399003</v>
      </c>
      <c r="AU1124" s="17" t="s">
        <v>104</v>
      </c>
      <c r="AV1124" s="17"/>
      <c r="AW1124" s="17">
        <v>0.28536012652725301</v>
      </c>
      <c r="AX1124" s="17">
        <v>0.26835530583983902</v>
      </c>
      <c r="AY1124" s="17"/>
      <c r="AZ1124" s="17">
        <v>0.25619250150057199</v>
      </c>
      <c r="BA1124" s="17">
        <v>0.28272384301753301</v>
      </c>
      <c r="BB1124" s="17"/>
      <c r="BC1124" s="17">
        <v>0.21575768843652099</v>
      </c>
      <c r="BD1124" s="17">
        <v>0.30242037644535402</v>
      </c>
      <c r="BE1124" s="17"/>
      <c r="BF1124" s="17">
        <v>0.33222742825113899</v>
      </c>
      <c r="BG1124" s="17">
        <v>0.224230433752238</v>
      </c>
      <c r="BH1124" s="17"/>
      <c r="BI1124" s="17">
        <v>0.11658855400743399</v>
      </c>
      <c r="BJ1124" s="17">
        <v>0.13879388617433999</v>
      </c>
      <c r="BK1124" s="17">
        <v>0.32064226837082599</v>
      </c>
      <c r="BL1124" s="17">
        <v>0.34771090353566397</v>
      </c>
    </row>
    <row r="1125" spans="2:64" x14ac:dyDescent="0.25">
      <c r="B1125" t="s">
        <v>519</v>
      </c>
      <c r="C1125" s="17">
        <v>0.29271452954345001</v>
      </c>
      <c r="D1125" s="17">
        <v>0.31794523448858297</v>
      </c>
      <c r="E1125" s="17">
        <v>0.54757043137003003</v>
      </c>
      <c r="F1125" s="17">
        <v>0.48101217433687599</v>
      </c>
      <c r="G1125" s="17">
        <v>0.16721126592952401</v>
      </c>
      <c r="H1125" s="17">
        <v>0.15230678825984501</v>
      </c>
      <c r="I1125" s="17">
        <v>0.35214140691957901</v>
      </c>
      <c r="J1125" s="17">
        <v>0.116337086366661</v>
      </c>
      <c r="K1125" s="17">
        <v>0.23169092080326201</v>
      </c>
      <c r="L1125" s="17">
        <v>0.34656988552788198</v>
      </c>
      <c r="M1125" s="17">
        <v>0.30759374363111802</v>
      </c>
      <c r="N1125" s="17">
        <v>0.27317553074861101</v>
      </c>
      <c r="O1125" s="17">
        <v>0.25387822827296502</v>
      </c>
      <c r="P1125" s="17">
        <v>0</v>
      </c>
      <c r="Q1125" s="17"/>
      <c r="R1125" s="17">
        <v>0.113828994185173</v>
      </c>
      <c r="S1125" s="17">
        <v>0.19627095005975001</v>
      </c>
      <c r="T1125" s="17">
        <v>0.41736916538309099</v>
      </c>
      <c r="U1125" s="17">
        <v>0.30383098055937902</v>
      </c>
      <c r="V1125" s="17"/>
      <c r="W1125" s="17">
        <v>0.12814415542937399</v>
      </c>
      <c r="X1125" s="17">
        <v>0.488361911768116</v>
      </c>
      <c r="Y1125" s="17">
        <v>8.3228058963523394E-2</v>
      </c>
      <c r="Z1125" s="17">
        <v>0.22117975446438601</v>
      </c>
      <c r="AA1125" s="17">
        <v>0.43401984397453902</v>
      </c>
      <c r="AB1125" s="17">
        <v>0.37520126346676902</v>
      </c>
      <c r="AC1125" s="17">
        <v>0.34922648464851402</v>
      </c>
      <c r="AD1125" s="17">
        <v>0.26581638140847302</v>
      </c>
      <c r="AE1125" s="17">
        <v>0.3787258916954</v>
      </c>
      <c r="AF1125" s="17">
        <v>0.27050492611410198</v>
      </c>
      <c r="AG1125" s="17"/>
      <c r="AH1125" s="17">
        <v>0.18482161402765901</v>
      </c>
      <c r="AI1125" s="17">
        <v>0.36285552899096701</v>
      </c>
      <c r="AJ1125" s="17">
        <v>0.29184958782398301</v>
      </c>
      <c r="AK1125" s="17">
        <v>0.19826968231620601</v>
      </c>
      <c r="AL1125" s="17">
        <v>0.27494947254708302</v>
      </c>
      <c r="AM1125" s="17">
        <v>0.452552463920394</v>
      </c>
      <c r="AN1125" s="17">
        <v>0.19428343562589501</v>
      </c>
      <c r="AO1125" s="17"/>
      <c r="AP1125" s="17">
        <v>0.29271452954345001</v>
      </c>
      <c r="AQ1125" s="17" t="s">
        <v>104</v>
      </c>
      <c r="AR1125" s="17"/>
      <c r="AS1125" s="17">
        <v>0.26298860128794299</v>
      </c>
      <c r="AT1125" s="17">
        <v>0.33157277367428201</v>
      </c>
      <c r="AU1125" s="17" t="s">
        <v>104</v>
      </c>
      <c r="AV1125" s="17"/>
      <c r="AW1125" s="17">
        <v>0.34718450392777001</v>
      </c>
      <c r="AX1125" s="17">
        <v>0.25305672210441299</v>
      </c>
      <c r="AY1125" s="17"/>
      <c r="AZ1125" s="17">
        <v>0.29439963250503598</v>
      </c>
      <c r="BA1125" s="17">
        <v>0.29208642037032101</v>
      </c>
      <c r="BB1125" s="17"/>
      <c r="BC1125" s="17">
        <v>0.26801836548505997</v>
      </c>
      <c r="BD1125" s="17">
        <v>0.30383098055937902</v>
      </c>
      <c r="BE1125" s="17"/>
      <c r="BF1125" s="17">
        <v>0.28073159030466499</v>
      </c>
      <c r="BG1125" s="17">
        <v>0.30355251376354497</v>
      </c>
      <c r="BH1125" s="17"/>
      <c r="BI1125" s="17">
        <v>0.277266766573528</v>
      </c>
      <c r="BJ1125" s="17">
        <v>0.275168687236378</v>
      </c>
      <c r="BK1125" s="17">
        <v>0.33285997533204897</v>
      </c>
      <c r="BL1125" s="17">
        <v>0.22918255430377399</v>
      </c>
    </row>
    <row r="1126" spans="2:64" x14ac:dyDescent="0.25">
      <c r="B1126" t="s">
        <v>520</v>
      </c>
      <c r="C1126" s="17">
        <v>0.180015708319054</v>
      </c>
      <c r="D1126" s="17">
        <v>0.10099337276834899</v>
      </c>
      <c r="E1126" s="17">
        <v>0</v>
      </c>
      <c r="F1126" s="17">
        <v>0.24367832566364001</v>
      </c>
      <c r="G1126" s="17">
        <v>0.43521339821685201</v>
      </c>
      <c r="H1126" s="17">
        <v>0.27752001750827598</v>
      </c>
      <c r="I1126" s="17">
        <v>0.15258707494976401</v>
      </c>
      <c r="J1126" s="17">
        <v>0.40397803411761601</v>
      </c>
      <c r="K1126" s="17">
        <v>0.30492723759021501</v>
      </c>
      <c r="L1126" s="17">
        <v>0.107923954960245</v>
      </c>
      <c r="M1126" s="17">
        <v>0.163928500538915</v>
      </c>
      <c r="N1126" s="17">
        <v>0.18582084285045899</v>
      </c>
      <c r="O1126" s="17">
        <v>0.25387822827296502</v>
      </c>
      <c r="P1126" s="17">
        <v>1</v>
      </c>
      <c r="Q1126" s="17"/>
      <c r="R1126" s="17">
        <v>0.32060588828192399</v>
      </c>
      <c r="S1126" s="17">
        <v>0.28124753728587698</v>
      </c>
      <c r="T1126" s="17">
        <v>0.234351242723326</v>
      </c>
      <c r="U1126" s="17">
        <v>0.13926428984544401</v>
      </c>
      <c r="V1126" s="17"/>
      <c r="W1126" s="17">
        <v>0.36133853014360701</v>
      </c>
      <c r="X1126" s="17">
        <v>0.11129591803178</v>
      </c>
      <c r="Y1126" s="17">
        <v>0.1062745458742</v>
      </c>
      <c r="Z1126" s="17">
        <v>0.36881342581234799</v>
      </c>
      <c r="AA1126" s="17">
        <v>0.13144682404967301</v>
      </c>
      <c r="AB1126" s="17">
        <v>0.19824429398610199</v>
      </c>
      <c r="AC1126" s="17">
        <v>0.111379345037202</v>
      </c>
      <c r="AD1126" s="17">
        <v>0.17104944056191601</v>
      </c>
      <c r="AE1126" s="17">
        <v>0.115045952596707</v>
      </c>
      <c r="AF1126" s="17">
        <v>0.14364185047189401</v>
      </c>
      <c r="AG1126" s="17"/>
      <c r="AH1126" s="17">
        <v>0.21138579322191001</v>
      </c>
      <c r="AI1126" s="17">
        <v>0</v>
      </c>
      <c r="AJ1126" s="17">
        <v>0.17572199676296901</v>
      </c>
      <c r="AK1126" s="17">
        <v>0.46822805142388302</v>
      </c>
      <c r="AL1126" s="17">
        <v>0.16630789922351399</v>
      </c>
      <c r="AM1126" s="17">
        <v>9.3536011977203806E-2</v>
      </c>
      <c r="AN1126" s="17">
        <v>7.9061106881825396E-2</v>
      </c>
      <c r="AO1126" s="17"/>
      <c r="AP1126" s="17">
        <v>0.180015708319054</v>
      </c>
      <c r="AQ1126" s="17" t="s">
        <v>104</v>
      </c>
      <c r="AR1126" s="17"/>
      <c r="AS1126" s="17">
        <v>0.20120404534707201</v>
      </c>
      <c r="AT1126" s="17">
        <v>0.15231795012344601</v>
      </c>
      <c r="AU1126" s="17" t="s">
        <v>104</v>
      </c>
      <c r="AV1126" s="17"/>
      <c r="AW1126" s="17">
        <v>0.12451777160142</v>
      </c>
      <c r="AX1126" s="17">
        <v>0.22042194152347799</v>
      </c>
      <c r="AY1126" s="17"/>
      <c r="AZ1126" s="17">
        <v>0.154943856043881</v>
      </c>
      <c r="BA1126" s="17">
        <v>0.189361048491371</v>
      </c>
      <c r="BB1126" s="17"/>
      <c r="BC1126" s="17">
        <v>0.27054853348010099</v>
      </c>
      <c r="BD1126" s="17">
        <v>0.13926428984544401</v>
      </c>
      <c r="BE1126" s="17"/>
      <c r="BF1126" s="17">
        <v>0.13335777775584901</v>
      </c>
      <c r="BG1126" s="17">
        <v>0.22221553134323699</v>
      </c>
      <c r="BH1126" s="17"/>
      <c r="BI1126" s="17">
        <v>0.26098547363580998</v>
      </c>
      <c r="BJ1126" s="17">
        <v>0.293826914573936</v>
      </c>
      <c r="BK1126" s="17">
        <v>0.12743685039977801</v>
      </c>
      <c r="BL1126" s="17">
        <v>0.16002442970543099</v>
      </c>
    </row>
    <row r="1127" spans="2:64" x14ac:dyDescent="0.25">
      <c r="B1127" t="s">
        <v>521</v>
      </c>
      <c r="C1127" s="17">
        <v>8.52905780467864E-2</v>
      </c>
      <c r="D1127" s="17">
        <v>0.119679737236439</v>
      </c>
      <c r="E1127" s="17">
        <v>0.11310739215749301</v>
      </c>
      <c r="F1127" s="17">
        <v>0</v>
      </c>
      <c r="G1127" s="17">
        <v>0.19878766792681199</v>
      </c>
      <c r="H1127" s="17">
        <v>2.56227271441858E-2</v>
      </c>
      <c r="I1127" s="17">
        <v>0.137446240102961</v>
      </c>
      <c r="J1127" s="17">
        <v>4.8010982941191903E-2</v>
      </c>
      <c r="K1127" s="17">
        <v>0</v>
      </c>
      <c r="L1127" s="17">
        <v>0.107923954960245</v>
      </c>
      <c r="M1127" s="17">
        <v>4.7888414364067801E-2</v>
      </c>
      <c r="N1127" s="17">
        <v>7.0151072392383301E-2</v>
      </c>
      <c r="O1127" s="17">
        <v>3.7110432899778903E-2</v>
      </c>
      <c r="P1127" s="17">
        <v>0</v>
      </c>
      <c r="Q1127" s="17"/>
      <c r="R1127" s="17">
        <v>0.10733305405773701</v>
      </c>
      <c r="S1127" s="17">
        <v>6.4154133302080293E-2</v>
      </c>
      <c r="T1127" s="17">
        <v>5.3438492405553199E-2</v>
      </c>
      <c r="U1127" s="17">
        <v>9.27257374176714E-2</v>
      </c>
      <c r="V1127" s="17"/>
      <c r="W1127" s="17">
        <v>0.112104858310138</v>
      </c>
      <c r="X1127" s="17">
        <v>0.102468284952898</v>
      </c>
      <c r="Y1127" s="17">
        <v>6.2814411798753897E-2</v>
      </c>
      <c r="Z1127" s="17">
        <v>0.15157224295896901</v>
      </c>
      <c r="AA1127" s="17">
        <v>8.7234012804256203E-2</v>
      </c>
      <c r="AB1127" s="17">
        <v>5.9708645203594098E-2</v>
      </c>
      <c r="AC1127" s="17">
        <v>0.122129023498421</v>
      </c>
      <c r="AD1127" s="17">
        <v>6.2659456524162493E-2</v>
      </c>
      <c r="AE1127" s="17">
        <v>2.26951446939982E-2</v>
      </c>
      <c r="AF1127" s="17">
        <v>0.103237006457036</v>
      </c>
      <c r="AG1127" s="17"/>
      <c r="AH1127" s="17">
        <v>0.10485790591059301</v>
      </c>
      <c r="AI1127" s="17">
        <v>0.19782955415063999</v>
      </c>
      <c r="AJ1127" s="17">
        <v>6.5585272521814994E-2</v>
      </c>
      <c r="AK1127" s="17">
        <v>2.1427970378051501E-2</v>
      </c>
      <c r="AL1127" s="17">
        <v>0.112452503588181</v>
      </c>
      <c r="AM1127" s="17">
        <v>7.7922977194552906E-2</v>
      </c>
      <c r="AN1127" s="17">
        <v>0.116913033836681</v>
      </c>
      <c r="AO1127" s="17"/>
      <c r="AP1127" s="17">
        <v>8.52905780467864E-2</v>
      </c>
      <c r="AQ1127" s="17" t="s">
        <v>104</v>
      </c>
      <c r="AR1127" s="17"/>
      <c r="AS1127" s="17">
        <v>7.7859197768424898E-2</v>
      </c>
      <c r="AT1127" s="17">
        <v>9.5005006023720001E-2</v>
      </c>
      <c r="AU1127" s="17" t="s">
        <v>104</v>
      </c>
      <c r="AV1127" s="17"/>
      <c r="AW1127" s="17">
        <v>9.0050341066404402E-2</v>
      </c>
      <c r="AX1127" s="17">
        <v>8.18251502139105E-2</v>
      </c>
      <c r="AY1127" s="17"/>
      <c r="AZ1127" s="17">
        <v>0.106713206183101</v>
      </c>
      <c r="BA1127" s="17">
        <v>7.7305458115414505E-2</v>
      </c>
      <c r="BB1127" s="17"/>
      <c r="BC1127" s="17">
        <v>6.8772723979822897E-2</v>
      </c>
      <c r="BD1127" s="17">
        <v>9.27257374176714E-2</v>
      </c>
      <c r="BE1127" s="17"/>
      <c r="BF1127" s="17">
        <v>7.9181925257864702E-2</v>
      </c>
      <c r="BG1127" s="17">
        <v>9.0815556619495794E-2</v>
      </c>
      <c r="BH1127" s="17"/>
      <c r="BI1127" s="17">
        <v>4.7891150463964201E-2</v>
      </c>
      <c r="BJ1127" s="17">
        <v>7.5794597557252902E-2</v>
      </c>
      <c r="BK1127" s="17">
        <v>7.0870478922834101E-2</v>
      </c>
      <c r="BL1127" s="17">
        <v>0.13381521808614899</v>
      </c>
    </row>
    <row r="1128" spans="2:64" x14ac:dyDescent="0.25">
      <c r="B1128" t="s">
        <v>522</v>
      </c>
      <c r="C1128" s="17">
        <v>3.79892643108522E-2</v>
      </c>
      <c r="D1128" s="17">
        <v>4.3627727420963998E-2</v>
      </c>
      <c r="E1128" s="17">
        <v>0</v>
      </c>
      <c r="F1128" s="17">
        <v>0</v>
      </c>
      <c r="G1128" s="17">
        <v>0</v>
      </c>
      <c r="H1128" s="17">
        <v>3.0461357651969001E-2</v>
      </c>
      <c r="I1128" s="17">
        <v>0</v>
      </c>
      <c r="J1128" s="17">
        <v>0</v>
      </c>
      <c r="K1128" s="17">
        <v>0.21170188537815501</v>
      </c>
      <c r="L1128" s="17">
        <v>9.8590491045937603E-2</v>
      </c>
      <c r="M1128" s="17">
        <v>0</v>
      </c>
      <c r="N1128" s="17">
        <v>4.6767381594922199E-2</v>
      </c>
      <c r="O1128" s="17">
        <v>3.7110432899778903E-2</v>
      </c>
      <c r="P1128" s="17">
        <v>0</v>
      </c>
      <c r="Q1128" s="17"/>
      <c r="R1128" s="17">
        <v>0</v>
      </c>
      <c r="S1128" s="17">
        <v>3.2077066651040098E-2</v>
      </c>
      <c r="T1128" s="17">
        <v>4.2984027376048298E-2</v>
      </c>
      <c r="U1128" s="17">
        <v>4.16623834302354E-2</v>
      </c>
      <c r="V1128" s="17"/>
      <c r="W1128" s="17">
        <v>0</v>
      </c>
      <c r="X1128" s="17">
        <v>0</v>
      </c>
      <c r="Y1128" s="17">
        <v>0</v>
      </c>
      <c r="Z1128" s="17">
        <v>0</v>
      </c>
      <c r="AA1128" s="17">
        <v>0</v>
      </c>
      <c r="AB1128" s="17">
        <v>0.14852086316522201</v>
      </c>
      <c r="AC1128" s="17">
        <v>0.112919193798191</v>
      </c>
      <c r="AD1128" s="17">
        <v>0</v>
      </c>
      <c r="AE1128" s="17">
        <v>0</v>
      </c>
      <c r="AF1128" s="17">
        <v>5.5165597697326103E-2</v>
      </c>
      <c r="AG1128" s="17"/>
      <c r="AH1128" s="17">
        <v>0.14120919111416699</v>
      </c>
      <c r="AI1128" s="17">
        <v>0</v>
      </c>
      <c r="AJ1128" s="17">
        <v>3.6623092481578197E-2</v>
      </c>
      <c r="AK1128" s="17">
        <v>1.8748185559426402E-2</v>
      </c>
      <c r="AL1128" s="17">
        <v>5.0591044804090803E-2</v>
      </c>
      <c r="AM1128" s="17">
        <v>3.1788870561986697E-2</v>
      </c>
      <c r="AN1128" s="17">
        <v>1.9447115058234599E-2</v>
      </c>
      <c r="AO1128" s="17"/>
      <c r="AP1128" s="17">
        <v>3.79892643108522E-2</v>
      </c>
      <c r="AQ1128" s="17" t="s">
        <v>104</v>
      </c>
      <c r="AR1128" s="17"/>
      <c r="AS1128" s="17">
        <v>4.7082081347611097E-2</v>
      </c>
      <c r="AT1128" s="17">
        <v>2.6102977658528599E-2</v>
      </c>
      <c r="AU1128" s="17" t="s">
        <v>104</v>
      </c>
      <c r="AV1128" s="17"/>
      <c r="AW1128" s="17">
        <v>4.5006150264966301E-2</v>
      </c>
      <c r="AX1128" s="17">
        <v>3.2880499066599699E-2</v>
      </c>
      <c r="AY1128" s="17"/>
      <c r="AZ1128" s="17">
        <v>2.55878886322135E-2</v>
      </c>
      <c r="BA1128" s="17">
        <v>4.2611781747919797E-2</v>
      </c>
      <c r="BB1128" s="17"/>
      <c r="BC1128" s="17">
        <v>2.9829110296921101E-2</v>
      </c>
      <c r="BD1128" s="17">
        <v>4.16623834302354E-2</v>
      </c>
      <c r="BE1128" s="17"/>
      <c r="BF1128" s="17">
        <v>5.9589416940130299E-2</v>
      </c>
      <c r="BG1128" s="17">
        <v>1.84529795410837E-2</v>
      </c>
      <c r="BH1128" s="17"/>
      <c r="BI1128" s="17">
        <v>0</v>
      </c>
      <c r="BJ1128" s="17">
        <v>2.4966210989715899E-2</v>
      </c>
      <c r="BK1128" s="17">
        <v>3.0415856135857299E-2</v>
      </c>
      <c r="BL1128" s="17">
        <v>7.5239680833363007E-2</v>
      </c>
    </row>
    <row r="1129" spans="2:64" x14ac:dyDescent="0.25">
      <c r="B1129" t="s">
        <v>523</v>
      </c>
      <c r="C1129" s="17">
        <v>1.14906152248949E-2</v>
      </c>
      <c r="D1129" s="17">
        <v>0</v>
      </c>
      <c r="E1129" s="17">
        <v>0</v>
      </c>
      <c r="F1129" s="17">
        <v>0</v>
      </c>
      <c r="G1129" s="17">
        <v>0</v>
      </c>
      <c r="H1129" s="17">
        <v>2.56227271441858E-2</v>
      </c>
      <c r="I1129" s="17">
        <v>0</v>
      </c>
      <c r="J1129" s="17">
        <v>4.8010982941191903E-2</v>
      </c>
      <c r="K1129" s="17">
        <v>0</v>
      </c>
      <c r="L1129" s="17">
        <v>7.0153782273357404E-2</v>
      </c>
      <c r="M1129" s="17">
        <v>0</v>
      </c>
      <c r="N1129" s="17">
        <v>0</v>
      </c>
      <c r="O1129" s="17">
        <v>3.12156308742918E-2</v>
      </c>
      <c r="P1129" s="17">
        <v>0</v>
      </c>
      <c r="Q1129" s="17"/>
      <c r="R1129" s="17">
        <v>0</v>
      </c>
      <c r="S1129" s="17">
        <v>3.5644817080954197E-2</v>
      </c>
      <c r="T1129" s="17">
        <v>3.7440593775395402E-2</v>
      </c>
      <c r="U1129" s="17">
        <v>3.60862293084062E-3</v>
      </c>
      <c r="V1129" s="17"/>
      <c r="W1129" s="17">
        <v>0</v>
      </c>
      <c r="X1129" s="17">
        <v>0</v>
      </c>
      <c r="Y1129" s="17">
        <v>8.6531745153616405E-2</v>
      </c>
      <c r="Z1129" s="17">
        <v>0</v>
      </c>
      <c r="AA1129" s="17">
        <v>0</v>
      </c>
      <c r="AB1129" s="17">
        <v>0</v>
      </c>
      <c r="AC1129" s="17">
        <v>2.6372635088600601E-2</v>
      </c>
      <c r="AD1129" s="17">
        <v>7.0580641082685594E-2</v>
      </c>
      <c r="AE1129" s="17">
        <v>0</v>
      </c>
      <c r="AF1129" s="17">
        <v>0</v>
      </c>
      <c r="AG1129" s="17"/>
      <c r="AH1129" s="17">
        <v>0</v>
      </c>
      <c r="AI1129" s="17">
        <v>0</v>
      </c>
      <c r="AJ1129" s="17">
        <v>0</v>
      </c>
      <c r="AK1129" s="17">
        <v>1.8923709537989601E-2</v>
      </c>
      <c r="AL1129" s="17">
        <v>2.49887524333204E-2</v>
      </c>
      <c r="AM1129" s="17">
        <v>0</v>
      </c>
      <c r="AN1129" s="17">
        <v>1.76524177386558E-2</v>
      </c>
      <c r="AO1129" s="17"/>
      <c r="AP1129" s="17">
        <v>1.14906152248949E-2</v>
      </c>
      <c r="AQ1129" s="17" t="s">
        <v>104</v>
      </c>
      <c r="AR1129" s="17"/>
      <c r="AS1129" s="17">
        <v>2.02807500193758E-2</v>
      </c>
      <c r="AT1129" s="17">
        <v>0</v>
      </c>
      <c r="AU1129" s="17" t="s">
        <v>104</v>
      </c>
      <c r="AV1129" s="17"/>
      <c r="AW1129" s="17">
        <v>6.4176939323214296E-3</v>
      </c>
      <c r="AX1129" s="17">
        <v>1.51840433575173E-2</v>
      </c>
      <c r="AY1129" s="17"/>
      <c r="AZ1129" s="17">
        <v>9.9579559853713393E-3</v>
      </c>
      <c r="BA1129" s="17">
        <v>1.20619021726795E-2</v>
      </c>
      <c r="BB1129" s="17"/>
      <c r="BC1129" s="17">
        <v>2.9001147545148501E-2</v>
      </c>
      <c r="BD1129" s="17">
        <v>3.60862293084062E-3</v>
      </c>
      <c r="BE1129" s="17"/>
      <c r="BF1129" s="17">
        <v>1.89552713848192E-2</v>
      </c>
      <c r="BG1129" s="17">
        <v>4.7391977256027703E-3</v>
      </c>
      <c r="BH1129" s="17"/>
      <c r="BI1129" s="17">
        <v>9.9927901755215001E-2</v>
      </c>
      <c r="BJ1129" s="17">
        <v>0</v>
      </c>
      <c r="BK1129" s="17">
        <v>1.33054704916288E-2</v>
      </c>
      <c r="BL1129" s="17">
        <v>0</v>
      </c>
    </row>
    <row r="1130" spans="2:64" x14ac:dyDescent="0.25">
      <c r="B1130" t="s">
        <v>80</v>
      </c>
      <c r="C1130" s="17">
        <v>7.3732612395265601E-2</v>
      </c>
      <c r="D1130" s="17">
        <v>8.2573577331837997E-2</v>
      </c>
      <c r="E1130" s="17">
        <v>0.22621478431498501</v>
      </c>
      <c r="F1130" s="17">
        <v>0</v>
      </c>
      <c r="G1130" s="17">
        <v>0</v>
      </c>
      <c r="H1130" s="17">
        <v>6.0922715303937898E-2</v>
      </c>
      <c r="I1130" s="17">
        <v>0</v>
      </c>
      <c r="J1130" s="17">
        <v>4.8010982941191903E-2</v>
      </c>
      <c r="K1130" s="17">
        <v>0.25167995622836897</v>
      </c>
      <c r="L1130" s="17">
        <v>4.1464948475762702E-2</v>
      </c>
      <c r="M1130" s="17">
        <v>0.116040086174847</v>
      </c>
      <c r="N1130" s="17">
        <v>7.4578493980936397E-2</v>
      </c>
      <c r="O1130" s="17">
        <v>7.4220865799557695E-2</v>
      </c>
      <c r="P1130" s="17">
        <v>0</v>
      </c>
      <c r="Q1130" s="17"/>
      <c r="R1130" s="17">
        <v>5.6777698662669802E-2</v>
      </c>
      <c r="S1130" s="17">
        <v>6.6824329977455299E-2</v>
      </c>
      <c r="T1130" s="17">
        <v>3.9059861588867401E-2</v>
      </c>
      <c r="U1130" s="17">
        <v>8.2794956744968201E-2</v>
      </c>
      <c r="V1130" s="17"/>
      <c r="W1130" s="17">
        <v>0</v>
      </c>
      <c r="X1130" s="17">
        <v>0.114437444016428</v>
      </c>
      <c r="Y1130" s="17">
        <v>8.20067091680899E-2</v>
      </c>
      <c r="Z1130" s="17">
        <v>0</v>
      </c>
      <c r="AA1130" s="17">
        <v>0.10522234172390101</v>
      </c>
      <c r="AB1130" s="17">
        <v>0</v>
      </c>
      <c r="AC1130" s="17">
        <v>4.3191033356044899E-2</v>
      </c>
      <c r="AD1130" s="17">
        <v>5.5518991447373697E-2</v>
      </c>
      <c r="AE1130" s="17">
        <v>7.1754437797979603E-2</v>
      </c>
      <c r="AF1130" s="17">
        <v>7.9249473730294007E-2</v>
      </c>
      <c r="AG1130" s="17"/>
      <c r="AH1130" s="17">
        <v>9.3289794391265807E-2</v>
      </c>
      <c r="AI1130" s="17">
        <v>8.1367243893599603E-2</v>
      </c>
      <c r="AJ1130" s="17">
        <v>7.4717140384511202E-2</v>
      </c>
      <c r="AK1130" s="17">
        <v>7.1262459059728098E-2</v>
      </c>
      <c r="AL1130" s="17">
        <v>6.98052287652762E-2</v>
      </c>
      <c r="AM1130" s="17">
        <v>2.24791275363708E-2</v>
      </c>
      <c r="AN1130" s="17">
        <v>5.83413451747039E-2</v>
      </c>
      <c r="AO1130" s="17"/>
      <c r="AP1130" s="17">
        <v>7.3732612395265601E-2</v>
      </c>
      <c r="AQ1130" s="17" t="s">
        <v>104</v>
      </c>
      <c r="AR1130" s="17"/>
      <c r="AS1130" s="17">
        <v>8.9218262671940704E-2</v>
      </c>
      <c r="AT1130" s="17">
        <v>5.3489504297732901E-2</v>
      </c>
      <c r="AU1130" s="17" t="s">
        <v>104</v>
      </c>
      <c r="AV1130" s="17"/>
      <c r="AW1130" s="17">
        <v>3.85748921080502E-2</v>
      </c>
      <c r="AX1130" s="17">
        <v>9.9329799045444797E-2</v>
      </c>
      <c r="AY1130" s="17"/>
      <c r="AZ1130" s="17">
        <v>0.102557995687783</v>
      </c>
      <c r="BA1130" s="17">
        <v>6.2988172395005496E-2</v>
      </c>
      <c r="BB1130" s="17"/>
      <c r="BC1130" s="17">
        <v>5.3599825187081999E-2</v>
      </c>
      <c r="BD1130" s="17">
        <v>8.2794956744968201E-2</v>
      </c>
      <c r="BE1130" s="17"/>
      <c r="BF1130" s="17">
        <v>4.4288075178193102E-2</v>
      </c>
      <c r="BG1130" s="17">
        <v>0.100363760510722</v>
      </c>
      <c r="BH1130" s="17"/>
      <c r="BI1130" s="17">
        <v>0.19734015356404899</v>
      </c>
      <c r="BJ1130" s="17">
        <v>0.15133503023738601</v>
      </c>
      <c r="BK1130" s="17">
        <v>5.3061963716859603E-2</v>
      </c>
      <c r="BL1130" s="17">
        <v>1.3470201175715501E-2</v>
      </c>
    </row>
    <row r="1131" spans="2:64" x14ac:dyDescent="0.25">
      <c r="C1131" s="17"/>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c r="AD1131" s="17"/>
      <c r="AE1131" s="17"/>
      <c r="AF1131" s="17"/>
      <c r="AG1131" s="17"/>
      <c r="AH1131" s="17"/>
      <c r="AI1131" s="17"/>
      <c r="AJ1131" s="17"/>
      <c r="AK1131" s="17"/>
      <c r="AL1131" s="17"/>
      <c r="AM1131" s="17"/>
      <c r="AN1131" s="17"/>
      <c r="AO1131" s="17"/>
      <c r="AP1131" s="17"/>
      <c r="AQ1131" s="17"/>
      <c r="AR1131" s="17"/>
      <c r="AS1131" s="17"/>
      <c r="AT1131" s="17"/>
      <c r="AU1131" s="17"/>
      <c r="AV1131" s="17"/>
      <c r="AW1131" s="17"/>
      <c r="AX1131" s="17"/>
      <c r="AY1131" s="17"/>
      <c r="AZ1131" s="17"/>
      <c r="BA1131" s="17"/>
      <c r="BB1131" s="17"/>
      <c r="BC1131" s="17"/>
      <c r="BD1131" s="17"/>
      <c r="BE1131" s="17"/>
      <c r="BF1131" s="17"/>
      <c r="BG1131" s="17"/>
      <c r="BH1131" s="17"/>
      <c r="BI1131" s="17"/>
      <c r="BJ1131" s="17"/>
      <c r="BK1131" s="17"/>
      <c r="BL1131" s="17"/>
    </row>
    <row r="1132" spans="2:64" x14ac:dyDescent="0.25">
      <c r="B1132" s="6" t="s">
        <v>527</v>
      </c>
      <c r="C1132" s="17"/>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c r="AD1132" s="17"/>
      <c r="AE1132" s="17"/>
      <c r="AF1132" s="17"/>
      <c r="AG1132" s="17"/>
      <c r="AH1132" s="17"/>
      <c r="AI1132" s="17"/>
      <c r="AJ1132" s="17"/>
      <c r="AK1132" s="17"/>
      <c r="AL1132" s="17"/>
      <c r="AM1132" s="17"/>
      <c r="AN1132" s="17"/>
      <c r="AO1132" s="17"/>
      <c r="AP1132" s="17"/>
      <c r="AQ1132" s="17"/>
      <c r="AR1132" s="17"/>
      <c r="AS1132" s="17"/>
      <c r="AT1132" s="17"/>
      <c r="AU1132" s="17"/>
      <c r="AV1132" s="17"/>
      <c r="AW1132" s="17"/>
      <c r="AX1132" s="17"/>
      <c r="AY1132" s="17"/>
      <c r="AZ1132" s="17"/>
      <c r="BA1132" s="17"/>
      <c r="BB1132" s="17"/>
      <c r="BC1132" s="17"/>
      <c r="BD1132" s="17"/>
      <c r="BE1132" s="17"/>
      <c r="BF1132" s="17"/>
      <c r="BG1132" s="17"/>
      <c r="BH1132" s="17"/>
      <c r="BI1132" s="17"/>
      <c r="BJ1132" s="17"/>
      <c r="BK1132" s="17"/>
      <c r="BL1132" s="17"/>
    </row>
    <row r="1133" spans="2:64" x14ac:dyDescent="0.25">
      <c r="B1133" s="24" t="s">
        <v>661</v>
      </c>
      <c r="C1133" s="17"/>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c r="AD1133" s="17"/>
      <c r="AE1133" s="17"/>
      <c r="AF1133" s="17"/>
      <c r="AG1133" s="17"/>
      <c r="AH1133" s="17"/>
      <c r="AI1133" s="17"/>
      <c r="AJ1133" s="17"/>
      <c r="AK1133" s="17"/>
      <c r="AL1133" s="17"/>
      <c r="AM1133" s="17"/>
      <c r="AN1133" s="17"/>
      <c r="AO1133" s="17"/>
      <c r="AP1133" s="17"/>
      <c r="AQ1133" s="17"/>
      <c r="AR1133" s="17"/>
      <c r="AS1133" s="17"/>
      <c r="AT1133" s="17"/>
      <c r="AU1133" s="17"/>
      <c r="AV1133" s="17"/>
      <c r="AW1133" s="17"/>
      <c r="AX1133" s="17"/>
      <c r="AY1133" s="17"/>
      <c r="AZ1133" s="17"/>
      <c r="BA1133" s="17"/>
      <c r="BB1133" s="17"/>
      <c r="BC1133" s="17"/>
      <c r="BD1133" s="17"/>
      <c r="BE1133" s="17"/>
      <c r="BF1133" s="17"/>
      <c r="BG1133" s="17"/>
      <c r="BH1133" s="17"/>
      <c r="BI1133" s="17"/>
      <c r="BJ1133" s="17"/>
      <c r="BK1133" s="17"/>
      <c r="BL1133" s="17"/>
    </row>
    <row r="1134" spans="2:64" x14ac:dyDescent="0.25">
      <c r="B1134" t="s">
        <v>525</v>
      </c>
      <c r="C1134" s="17">
        <v>7.5807325952095897E-2</v>
      </c>
      <c r="D1134" s="17">
        <v>5.8439347652445697E-2</v>
      </c>
      <c r="E1134" s="17">
        <v>0</v>
      </c>
      <c r="F1134" s="17">
        <v>0.12928672931202101</v>
      </c>
      <c r="G1134" s="17">
        <v>0</v>
      </c>
      <c r="H1134" s="17">
        <v>6.0922715303937898E-2</v>
      </c>
      <c r="I1134" s="17">
        <v>7.1565055605539399E-2</v>
      </c>
      <c r="J1134" s="17">
        <v>0.114202574256196</v>
      </c>
      <c r="K1134" s="17">
        <v>0</v>
      </c>
      <c r="L1134" s="17">
        <v>0.227372982756571</v>
      </c>
      <c r="M1134" s="17">
        <v>0</v>
      </c>
      <c r="N1134" s="17">
        <v>0.141015186962859</v>
      </c>
      <c r="O1134" s="17">
        <v>3.12156308742918E-2</v>
      </c>
      <c r="P1134" s="17">
        <v>0</v>
      </c>
      <c r="Q1134" s="17"/>
      <c r="R1134" s="17">
        <v>0.205566493182535</v>
      </c>
      <c r="S1134" s="17">
        <v>0.10389756945152399</v>
      </c>
      <c r="T1134" s="17">
        <v>6.0856398997817703E-2</v>
      </c>
      <c r="U1134" s="17">
        <v>6.1487133396880903E-2</v>
      </c>
      <c r="V1134" s="17"/>
      <c r="W1134" s="17">
        <v>0.25655077640449597</v>
      </c>
      <c r="X1134" s="17">
        <v>0.114437444016428</v>
      </c>
      <c r="Y1134" s="17">
        <v>8.6531745153616405E-2</v>
      </c>
      <c r="Z1134" s="17">
        <v>6.4009425419294094E-2</v>
      </c>
      <c r="AA1134" s="17">
        <v>7.0579185521927101E-2</v>
      </c>
      <c r="AB1134" s="17">
        <v>0.26674397964711999</v>
      </c>
      <c r="AC1134" s="17">
        <v>4.1138121332365399E-2</v>
      </c>
      <c r="AD1134" s="17">
        <v>2.4135073278609701E-2</v>
      </c>
      <c r="AE1134" s="17">
        <v>9.9325296993584694E-2</v>
      </c>
      <c r="AF1134" s="17">
        <v>3.7792477484303401E-2</v>
      </c>
      <c r="AG1134" s="17"/>
      <c r="AH1134" s="17">
        <v>0.26112934669224702</v>
      </c>
      <c r="AI1134" s="17">
        <v>9.7218842859621193E-2</v>
      </c>
      <c r="AJ1134" s="17">
        <v>9.4718369302547095E-2</v>
      </c>
      <c r="AK1134" s="17">
        <v>7.7396377954273704E-2</v>
      </c>
      <c r="AL1134" s="17">
        <v>7.8266468555763899E-2</v>
      </c>
      <c r="AM1134" s="17">
        <v>3.7176110099720001E-2</v>
      </c>
      <c r="AN1134" s="17">
        <v>5.9065608967676E-2</v>
      </c>
      <c r="AO1134" s="17"/>
      <c r="AP1134" s="17">
        <v>7.5807325952095897E-2</v>
      </c>
      <c r="AQ1134" s="17" t="s">
        <v>104</v>
      </c>
      <c r="AR1134" s="17"/>
      <c r="AS1134" s="17">
        <v>5.7461255965251E-2</v>
      </c>
      <c r="AT1134" s="17">
        <v>9.9789623839061703E-2</v>
      </c>
      <c r="AU1134" s="17" t="s">
        <v>104</v>
      </c>
      <c r="AV1134" s="17"/>
      <c r="AW1134" s="17">
        <v>0.109098411367061</v>
      </c>
      <c r="AX1134" s="17">
        <v>5.15691751222827E-2</v>
      </c>
      <c r="AY1134" s="17"/>
      <c r="AZ1134" s="17">
        <v>0.11210462476716</v>
      </c>
      <c r="BA1134" s="17">
        <v>6.2277786888127802E-2</v>
      </c>
      <c r="BB1134" s="17"/>
      <c r="BC1134" s="17">
        <v>0.107620880852359</v>
      </c>
      <c r="BD1134" s="17">
        <v>6.1487133396880903E-2</v>
      </c>
      <c r="BE1134" s="17"/>
      <c r="BF1134" s="17">
        <v>9.7578982213560594E-2</v>
      </c>
      <c r="BG1134" s="17">
        <v>5.61159245100077E-2</v>
      </c>
      <c r="BH1134" s="17"/>
      <c r="BI1134" s="17">
        <v>5.20367512912508E-2</v>
      </c>
      <c r="BJ1134" s="17">
        <v>6.2386862559855601E-2</v>
      </c>
      <c r="BK1134" s="17">
        <v>9.4352108351954206E-2</v>
      </c>
      <c r="BL1134" s="17">
        <v>5.8961208504116201E-2</v>
      </c>
    </row>
    <row r="1135" spans="2:64" x14ac:dyDescent="0.25">
      <c r="B1135" t="s">
        <v>517</v>
      </c>
      <c r="C1135" s="17">
        <v>0.15117114033357301</v>
      </c>
      <c r="D1135" s="17">
        <v>0.21834280102120501</v>
      </c>
      <c r="E1135" s="17">
        <v>0</v>
      </c>
      <c r="F1135" s="17">
        <v>7.64159450253723E-2</v>
      </c>
      <c r="G1135" s="17">
        <v>0.39757533585362398</v>
      </c>
      <c r="H1135" s="17">
        <v>0.13473469287464501</v>
      </c>
      <c r="I1135" s="17">
        <v>0.158270946057882</v>
      </c>
      <c r="J1135" s="17">
        <v>0</v>
      </c>
      <c r="K1135" s="17">
        <v>0.12583997811418399</v>
      </c>
      <c r="L1135" s="17">
        <v>0</v>
      </c>
      <c r="M1135" s="17">
        <v>0.22088401219884901</v>
      </c>
      <c r="N1135" s="17">
        <v>0.11691845398730601</v>
      </c>
      <c r="O1135" s="17">
        <v>0.12703401648176799</v>
      </c>
      <c r="P1135" s="17">
        <v>0</v>
      </c>
      <c r="Q1135" s="17"/>
      <c r="R1135" s="17">
        <v>0.105910512622875</v>
      </c>
      <c r="S1135" s="17">
        <v>0.22916456921046399</v>
      </c>
      <c r="T1135" s="17">
        <v>5.7867097432329102E-2</v>
      </c>
      <c r="U1135" s="17">
        <v>0.15848869389214401</v>
      </c>
      <c r="V1135" s="17"/>
      <c r="W1135" s="17">
        <v>0.131020971635465</v>
      </c>
      <c r="X1135" s="17">
        <v>0.102468284952898</v>
      </c>
      <c r="Y1135" s="17">
        <v>8.7734730150683393E-2</v>
      </c>
      <c r="Z1135" s="17">
        <v>0.19622310883176899</v>
      </c>
      <c r="AA1135" s="17">
        <v>0.24207697744763099</v>
      </c>
      <c r="AB1135" s="17">
        <v>0.18557580003579199</v>
      </c>
      <c r="AC1135" s="17">
        <v>3.09843128383754E-2</v>
      </c>
      <c r="AD1135" s="17">
        <v>0.199212545747907</v>
      </c>
      <c r="AE1135" s="17">
        <v>0.17492359512584099</v>
      </c>
      <c r="AF1135" s="17">
        <v>0.15453521942805501</v>
      </c>
      <c r="AG1135" s="17"/>
      <c r="AH1135" s="17">
        <v>0.14661676087622899</v>
      </c>
      <c r="AI1135" s="17">
        <v>0.10353258703017899</v>
      </c>
      <c r="AJ1135" s="17">
        <v>0.216292507632697</v>
      </c>
      <c r="AK1135" s="17">
        <v>6.0257739258925601E-2</v>
      </c>
      <c r="AL1135" s="17">
        <v>0.117830896573644</v>
      </c>
      <c r="AM1135" s="17">
        <v>0.15379986980666699</v>
      </c>
      <c r="AN1135" s="17">
        <v>0.27790096728869002</v>
      </c>
      <c r="AO1135" s="17"/>
      <c r="AP1135" s="17">
        <v>0.15117114033357301</v>
      </c>
      <c r="AQ1135" s="17" t="s">
        <v>104</v>
      </c>
      <c r="AR1135" s="17"/>
      <c r="AS1135" s="17">
        <v>0.164002422726298</v>
      </c>
      <c r="AT1135" s="17">
        <v>0.13439786753810401</v>
      </c>
      <c r="AU1135" s="17" t="s">
        <v>104</v>
      </c>
      <c r="AV1135" s="17"/>
      <c r="AW1135" s="17">
        <v>0.18152414223813301</v>
      </c>
      <c r="AX1135" s="17">
        <v>0.12907211204626901</v>
      </c>
      <c r="AY1135" s="17"/>
      <c r="AZ1135" s="17">
        <v>0.19492701296842699</v>
      </c>
      <c r="BA1135" s="17">
        <v>0.134861475223022</v>
      </c>
      <c r="BB1135" s="17"/>
      <c r="BC1135" s="17">
        <v>0.13491455782089801</v>
      </c>
      <c r="BD1135" s="17">
        <v>0.15848869389214401</v>
      </c>
      <c r="BE1135" s="17"/>
      <c r="BF1135" s="17">
        <v>0.16151683652713</v>
      </c>
      <c r="BG1135" s="17">
        <v>0.141813962611371</v>
      </c>
      <c r="BH1135" s="17"/>
      <c r="BI1135" s="17">
        <v>0</v>
      </c>
      <c r="BJ1135" s="17">
        <v>9.7964149945675497E-2</v>
      </c>
      <c r="BK1135" s="17">
        <v>0.16671766354788201</v>
      </c>
      <c r="BL1135" s="17">
        <v>0.20929801384885199</v>
      </c>
    </row>
    <row r="1136" spans="2:64" x14ac:dyDescent="0.25">
      <c r="B1136" t="s">
        <v>518</v>
      </c>
      <c r="C1136" s="17">
        <v>0.29140217841708199</v>
      </c>
      <c r="D1136" s="17">
        <v>0.31057538812647001</v>
      </c>
      <c r="E1136" s="17">
        <v>0.22621478431498501</v>
      </c>
      <c r="F1136" s="17">
        <v>0.36615593561237902</v>
      </c>
      <c r="G1136" s="17">
        <v>0</v>
      </c>
      <c r="H1136" s="17">
        <v>0.20839087305599999</v>
      </c>
      <c r="I1136" s="17">
        <v>0.239109952403151</v>
      </c>
      <c r="J1136" s="17">
        <v>0.27855064356404902</v>
      </c>
      <c r="K1136" s="17">
        <v>0.41077818027929203</v>
      </c>
      <c r="L1136" s="17">
        <v>0.28794117609060699</v>
      </c>
      <c r="M1136" s="17">
        <v>0.38310731491254302</v>
      </c>
      <c r="N1136" s="17">
        <v>0.25968629465330401</v>
      </c>
      <c r="O1136" s="17">
        <v>0.36520952697230202</v>
      </c>
      <c r="P1136" s="17">
        <v>0</v>
      </c>
      <c r="Q1136" s="17"/>
      <c r="R1136" s="17">
        <v>0.20046941957456901</v>
      </c>
      <c r="S1136" s="17">
        <v>0.166357668622866</v>
      </c>
      <c r="T1136" s="17">
        <v>0.34657025661804802</v>
      </c>
      <c r="U1136" s="17">
        <v>0.31194281447140498</v>
      </c>
      <c r="V1136" s="17"/>
      <c r="W1136" s="17">
        <v>0.12990874528201801</v>
      </c>
      <c r="X1136" s="17">
        <v>0.24385910691648599</v>
      </c>
      <c r="Y1136" s="17">
        <v>0.55422421068988703</v>
      </c>
      <c r="Z1136" s="17">
        <v>0.33117235562823599</v>
      </c>
      <c r="AA1136" s="17">
        <v>0.174930398884655</v>
      </c>
      <c r="AB1136" s="17">
        <v>0.20950949509103101</v>
      </c>
      <c r="AC1136" s="17">
        <v>0.27673149464333702</v>
      </c>
      <c r="AD1136" s="17">
        <v>0.184162646153918</v>
      </c>
      <c r="AE1136" s="17">
        <v>0.47579974935595398</v>
      </c>
      <c r="AF1136" s="17">
        <v>0.31831438775557702</v>
      </c>
      <c r="AG1136" s="17"/>
      <c r="AH1136" s="17">
        <v>0.13198190843867799</v>
      </c>
      <c r="AI1136" s="17">
        <v>0.35226431748026799</v>
      </c>
      <c r="AJ1136" s="17">
        <v>0.247690779283155</v>
      </c>
      <c r="AK1136" s="17">
        <v>0.208638242258567</v>
      </c>
      <c r="AL1136" s="17">
        <v>0.258210858275431</v>
      </c>
      <c r="AM1136" s="17">
        <v>0.412191610527194</v>
      </c>
      <c r="AN1136" s="17">
        <v>0.36131202102758098</v>
      </c>
      <c r="AO1136" s="17"/>
      <c r="AP1136" s="17">
        <v>0.29140217841708199</v>
      </c>
      <c r="AQ1136" s="17" t="s">
        <v>104</v>
      </c>
      <c r="AR1136" s="17"/>
      <c r="AS1136" s="17">
        <v>0.23176936023873099</v>
      </c>
      <c r="AT1136" s="17">
        <v>0.36935522287935602</v>
      </c>
      <c r="AU1136" s="17" t="s">
        <v>104</v>
      </c>
      <c r="AV1136" s="17"/>
      <c r="AW1136" s="17">
        <v>0.29624699026562701</v>
      </c>
      <c r="AX1136" s="17">
        <v>0.28787482931255898</v>
      </c>
      <c r="AY1136" s="17"/>
      <c r="AZ1136" s="17">
        <v>0.27877224628108899</v>
      </c>
      <c r="BA1136" s="17">
        <v>0.29610988851638798</v>
      </c>
      <c r="BB1136" s="17"/>
      <c r="BC1136" s="17">
        <v>0.24576936654804399</v>
      </c>
      <c r="BD1136" s="17">
        <v>0.31194281447140498</v>
      </c>
      <c r="BE1136" s="17"/>
      <c r="BF1136" s="17">
        <v>0.31112962988193898</v>
      </c>
      <c r="BG1136" s="17">
        <v>0.27355966053242398</v>
      </c>
      <c r="BH1136" s="17"/>
      <c r="BI1136" s="17">
        <v>0.21821446418711499</v>
      </c>
      <c r="BJ1136" s="17">
        <v>0.26897323319262101</v>
      </c>
      <c r="BK1136" s="17">
        <v>0.29686068015101702</v>
      </c>
      <c r="BL1136" s="17">
        <v>0.31218084815533098</v>
      </c>
    </row>
    <row r="1137" spans="2:64" x14ac:dyDescent="0.25">
      <c r="B1137" t="s">
        <v>519</v>
      </c>
      <c r="C1137" s="17">
        <v>0.17081454777111399</v>
      </c>
      <c r="D1137" s="17">
        <v>0.15454667899431901</v>
      </c>
      <c r="E1137" s="17">
        <v>0.43446303921253698</v>
      </c>
      <c r="F1137" s="17">
        <v>7.64159450253723E-2</v>
      </c>
      <c r="G1137" s="17">
        <v>0.16721126592952401</v>
      </c>
      <c r="H1137" s="17">
        <v>0.203708039937569</v>
      </c>
      <c r="I1137" s="17">
        <v>0.31635887911680899</v>
      </c>
      <c r="J1137" s="17">
        <v>0.26037003519023599</v>
      </c>
      <c r="K1137" s="17">
        <v>0.12583997811418399</v>
      </c>
      <c r="L1137" s="17">
        <v>4.9295245522968802E-2</v>
      </c>
      <c r="M1137" s="17">
        <v>0.163928500538915</v>
      </c>
      <c r="N1137" s="17">
        <v>0.129159006553383</v>
      </c>
      <c r="O1137" s="17">
        <v>0.148441731599115</v>
      </c>
      <c r="P1137" s="17">
        <v>0</v>
      </c>
      <c r="Q1137" s="17"/>
      <c r="R1137" s="17">
        <v>0</v>
      </c>
      <c r="S1137" s="17">
        <v>0.18262368646754301</v>
      </c>
      <c r="T1137" s="17">
        <v>0.239662270575317</v>
      </c>
      <c r="U1137" s="17">
        <v>0.17217395367834201</v>
      </c>
      <c r="V1137" s="17"/>
      <c r="W1137" s="17">
        <v>7.0888310096811694E-2</v>
      </c>
      <c r="X1137" s="17">
        <v>0.11129591803178</v>
      </c>
      <c r="Y1137" s="17">
        <v>0.18950260483772399</v>
      </c>
      <c r="Z1137" s="17">
        <v>0.112950732551449</v>
      </c>
      <c r="AA1137" s="17">
        <v>0.11524164823779499</v>
      </c>
      <c r="AB1137" s="17">
        <v>0.12566603125445699</v>
      </c>
      <c r="AC1137" s="17">
        <v>0.20705241438091801</v>
      </c>
      <c r="AD1137" s="17">
        <v>0.25334572889757001</v>
      </c>
      <c r="AE1137" s="17">
        <v>0.15989772090901699</v>
      </c>
      <c r="AF1137" s="17">
        <v>0.163777451997381</v>
      </c>
      <c r="AG1137" s="17"/>
      <c r="AH1137" s="17">
        <v>0.105330255153288</v>
      </c>
      <c r="AI1137" s="17">
        <v>0.184269442237746</v>
      </c>
      <c r="AJ1137" s="17">
        <v>0.209152921560571</v>
      </c>
      <c r="AK1137" s="17">
        <v>9.6273609695422799E-2</v>
      </c>
      <c r="AL1137" s="17">
        <v>0.20466281290402</v>
      </c>
      <c r="AM1137" s="17">
        <v>0.20814137417127601</v>
      </c>
      <c r="AN1137" s="17">
        <v>9.6323596541749795E-2</v>
      </c>
      <c r="AO1137" s="17"/>
      <c r="AP1137" s="17">
        <v>0.17081454777111399</v>
      </c>
      <c r="AQ1137" s="17" t="s">
        <v>104</v>
      </c>
      <c r="AR1137" s="17"/>
      <c r="AS1137" s="17">
        <v>0.17330825521269999</v>
      </c>
      <c r="AT1137" s="17">
        <v>0.167554730559582</v>
      </c>
      <c r="AU1137" s="17" t="s">
        <v>104</v>
      </c>
      <c r="AV1137" s="17"/>
      <c r="AW1137" s="17">
        <v>0.19393862563822201</v>
      </c>
      <c r="AX1137" s="17">
        <v>0.15397866272389901</v>
      </c>
      <c r="AY1137" s="17"/>
      <c r="AZ1137" s="17">
        <v>0.127556604890354</v>
      </c>
      <c r="BA1137" s="17">
        <v>0.18693861339412399</v>
      </c>
      <c r="BB1137" s="17"/>
      <c r="BC1137" s="17">
        <v>0.167794509158182</v>
      </c>
      <c r="BD1137" s="17">
        <v>0.17217395367834201</v>
      </c>
      <c r="BE1137" s="17"/>
      <c r="BF1137" s="17">
        <v>0.20085477518974501</v>
      </c>
      <c r="BG1137" s="17">
        <v>0.143644626915855</v>
      </c>
      <c r="BH1137" s="17"/>
      <c r="BI1137" s="17">
        <v>0.21515132294716399</v>
      </c>
      <c r="BJ1137" s="17">
        <v>0.153734706807825</v>
      </c>
      <c r="BK1137" s="17">
        <v>0.16638249673428601</v>
      </c>
      <c r="BL1137" s="17">
        <v>0.17993742665049101</v>
      </c>
    </row>
    <row r="1138" spans="2:64" x14ac:dyDescent="0.25">
      <c r="B1138" t="s">
        <v>520</v>
      </c>
      <c r="C1138" s="17">
        <v>0.14782504012967701</v>
      </c>
      <c r="D1138" s="17">
        <v>0.13189447945275801</v>
      </c>
      <c r="E1138" s="17">
        <v>0</v>
      </c>
      <c r="F1138" s="17">
        <v>0.24367832566364001</v>
      </c>
      <c r="G1138" s="17">
        <v>0</v>
      </c>
      <c r="H1138" s="17">
        <v>0.19565740817858299</v>
      </c>
      <c r="I1138" s="17">
        <v>7.1565055605539399E-2</v>
      </c>
      <c r="J1138" s="17">
        <v>0.250854781107134</v>
      </c>
      <c r="K1138" s="17">
        <v>0.12583997811418399</v>
      </c>
      <c r="L1138" s="17">
        <v>0.117257418874551</v>
      </c>
      <c r="M1138" s="17">
        <v>4.7888414364067801E-2</v>
      </c>
      <c r="N1138" s="17">
        <v>0.169865910873921</v>
      </c>
      <c r="O1138" s="17">
        <v>0.25387822827296502</v>
      </c>
      <c r="P1138" s="17">
        <v>1</v>
      </c>
      <c r="Q1138" s="17"/>
      <c r="R1138" s="17">
        <v>0.25612184857760201</v>
      </c>
      <c r="S1138" s="17">
        <v>0.12136028482255699</v>
      </c>
      <c r="T1138" s="17">
        <v>0.176590593862476</v>
      </c>
      <c r="U1138" s="17">
        <v>0.137221565436735</v>
      </c>
      <c r="V1138" s="17"/>
      <c r="W1138" s="17">
        <v>0.247455978886265</v>
      </c>
      <c r="X1138" s="17">
        <v>0.22516116991031199</v>
      </c>
      <c r="Y1138" s="17">
        <v>0</v>
      </c>
      <c r="Z1138" s="17">
        <v>0.179752974602883</v>
      </c>
      <c r="AA1138" s="17">
        <v>0.13144682404967301</v>
      </c>
      <c r="AB1138" s="17">
        <v>0.15279604876800501</v>
      </c>
      <c r="AC1138" s="17">
        <v>0.14373551020143499</v>
      </c>
      <c r="AD1138" s="17">
        <v>9.3394828129219704E-2</v>
      </c>
      <c r="AE1138" s="17">
        <v>6.7358492921604896E-2</v>
      </c>
      <c r="AF1138" s="17">
        <v>0.15730270734467899</v>
      </c>
      <c r="AG1138" s="17"/>
      <c r="AH1138" s="17">
        <v>5.6832658585741103E-2</v>
      </c>
      <c r="AI1138" s="17">
        <v>0</v>
      </c>
      <c r="AJ1138" s="17">
        <v>9.3497081772301205E-2</v>
      </c>
      <c r="AK1138" s="17">
        <v>0.34922453133446402</v>
      </c>
      <c r="AL1138" s="17">
        <v>0.14912426290581901</v>
      </c>
      <c r="AM1138" s="17">
        <v>0.105456590664081</v>
      </c>
      <c r="AN1138" s="17">
        <v>9.8508221940059995E-2</v>
      </c>
      <c r="AO1138" s="17"/>
      <c r="AP1138" s="17">
        <v>0.14782504012967701</v>
      </c>
      <c r="AQ1138" s="17" t="s">
        <v>104</v>
      </c>
      <c r="AR1138" s="17"/>
      <c r="AS1138" s="17">
        <v>0.18817082190856299</v>
      </c>
      <c r="AT1138" s="17">
        <v>9.5084341015503906E-2</v>
      </c>
      <c r="AU1138" s="17" t="s">
        <v>104</v>
      </c>
      <c r="AV1138" s="17"/>
      <c r="AW1138" s="17">
        <v>9.2798295447574494E-2</v>
      </c>
      <c r="AX1138" s="17">
        <v>0.18788821381877799</v>
      </c>
      <c r="AY1138" s="17"/>
      <c r="AZ1138" s="17">
        <v>0.112857853333687</v>
      </c>
      <c r="BA1138" s="17">
        <v>0.160858790165013</v>
      </c>
      <c r="BB1138" s="17"/>
      <c r="BC1138" s="17">
        <v>0.17138158261168601</v>
      </c>
      <c r="BD1138" s="17">
        <v>0.137221565436735</v>
      </c>
      <c r="BE1138" s="17"/>
      <c r="BF1138" s="17">
        <v>0.102910225007089</v>
      </c>
      <c r="BG1138" s="17">
        <v>0.18844830023697001</v>
      </c>
      <c r="BH1138" s="17"/>
      <c r="BI1138" s="17">
        <v>0.32651826064693401</v>
      </c>
      <c r="BJ1138" s="17">
        <v>0.218486918795747</v>
      </c>
      <c r="BK1138" s="17">
        <v>0.120475239013719</v>
      </c>
      <c r="BL1138" s="17">
        <v>9.7474602756316198E-2</v>
      </c>
    </row>
    <row r="1139" spans="2:64" x14ac:dyDescent="0.25">
      <c r="B1139" t="s">
        <v>521</v>
      </c>
      <c r="C1139" s="17">
        <v>2.2942082517626802E-2</v>
      </c>
      <c r="D1139" s="17">
        <v>1.6089486452928198E-2</v>
      </c>
      <c r="E1139" s="17">
        <v>0</v>
      </c>
      <c r="F1139" s="17">
        <v>0</v>
      </c>
      <c r="G1139" s="17">
        <v>0</v>
      </c>
      <c r="H1139" s="17">
        <v>0</v>
      </c>
      <c r="I1139" s="17">
        <v>7.1565055605539399E-2</v>
      </c>
      <c r="J1139" s="17">
        <v>0</v>
      </c>
      <c r="K1139" s="17">
        <v>0.10585094268907699</v>
      </c>
      <c r="L1139" s="17">
        <v>0</v>
      </c>
      <c r="M1139" s="17">
        <v>4.7888414364067801E-2</v>
      </c>
      <c r="N1139" s="17">
        <v>4.6767381594922199E-2</v>
      </c>
      <c r="O1139" s="17">
        <v>0</v>
      </c>
      <c r="P1139" s="17">
        <v>0</v>
      </c>
      <c r="Q1139" s="17"/>
      <c r="R1139" s="17">
        <v>0</v>
      </c>
      <c r="S1139" s="17">
        <v>0</v>
      </c>
      <c r="T1139" s="17">
        <v>2.14920136880241E-2</v>
      </c>
      <c r="U1139" s="17">
        <v>2.9384343681209901E-2</v>
      </c>
      <c r="V1139" s="17"/>
      <c r="W1139" s="17">
        <v>6.3943810495806205E-2</v>
      </c>
      <c r="X1139" s="17">
        <v>0</v>
      </c>
      <c r="Y1139" s="17">
        <v>0</v>
      </c>
      <c r="Z1139" s="17">
        <v>0</v>
      </c>
      <c r="AA1139" s="17">
        <v>0</v>
      </c>
      <c r="AB1139" s="17">
        <v>0</v>
      </c>
      <c r="AC1139" s="17">
        <v>7.5895112995974498E-2</v>
      </c>
      <c r="AD1139" s="17">
        <v>2.94115130920162E-2</v>
      </c>
      <c r="AE1139" s="17">
        <v>0</v>
      </c>
      <c r="AF1139" s="17">
        <v>3.16008162026086E-2</v>
      </c>
      <c r="AG1139" s="17"/>
      <c r="AH1139" s="17">
        <v>4.8025247324852201E-2</v>
      </c>
      <c r="AI1139" s="17">
        <v>9.42969671204614E-2</v>
      </c>
      <c r="AJ1139" s="17">
        <v>3.2792636260907497E-2</v>
      </c>
      <c r="AK1139" s="17">
        <v>0</v>
      </c>
      <c r="AL1139" s="17">
        <v>1.1282154948631501E-2</v>
      </c>
      <c r="AM1139" s="17">
        <v>3.5193225172754999E-2</v>
      </c>
      <c r="AN1139" s="17">
        <v>1.9447115058234599E-2</v>
      </c>
      <c r="AO1139" s="17"/>
      <c r="AP1139" s="17">
        <v>2.2942082517626802E-2</v>
      </c>
      <c r="AQ1139" s="17" t="s">
        <v>104</v>
      </c>
      <c r="AR1139" s="17"/>
      <c r="AS1139" s="17">
        <v>2.6086982819319E-2</v>
      </c>
      <c r="AT1139" s="17">
        <v>1.8831014811351202E-2</v>
      </c>
      <c r="AU1139" s="17" t="s">
        <v>104</v>
      </c>
      <c r="AV1139" s="17"/>
      <c r="AW1139" s="17">
        <v>3.2870495172284901E-2</v>
      </c>
      <c r="AX1139" s="17">
        <v>1.5713529875841899E-2</v>
      </c>
      <c r="AY1139" s="17"/>
      <c r="AZ1139" s="17">
        <v>0</v>
      </c>
      <c r="BA1139" s="17">
        <v>3.1493567387409702E-2</v>
      </c>
      <c r="BB1139" s="17"/>
      <c r="BC1139" s="17">
        <v>8.6300382892238008E-3</v>
      </c>
      <c r="BD1139" s="17">
        <v>2.9384343681209901E-2</v>
      </c>
      <c r="BE1139" s="17"/>
      <c r="BF1139" s="17">
        <v>3.6282123724944902E-2</v>
      </c>
      <c r="BG1139" s="17">
        <v>1.0876665743054599E-2</v>
      </c>
      <c r="BH1139" s="17"/>
      <c r="BI1139" s="17">
        <v>0</v>
      </c>
      <c r="BJ1139" s="17">
        <v>1.3171940575354601E-2</v>
      </c>
      <c r="BK1139" s="17">
        <v>1.8533365887954401E-2</v>
      </c>
      <c r="BL1139" s="17">
        <v>4.6981037834533598E-2</v>
      </c>
    </row>
    <row r="1140" spans="2:64" x14ac:dyDescent="0.25">
      <c r="B1140" t="s">
        <v>522</v>
      </c>
      <c r="C1140" s="17">
        <v>2.48185352197553E-2</v>
      </c>
      <c r="D1140" s="17">
        <v>2.4134229679392299E-2</v>
      </c>
      <c r="E1140" s="17">
        <v>0</v>
      </c>
      <c r="F1140" s="17">
        <v>0</v>
      </c>
      <c r="G1140" s="17">
        <v>0.19878766792681199</v>
      </c>
      <c r="H1140" s="17">
        <v>3.0461357651969001E-2</v>
      </c>
      <c r="I1140" s="17">
        <v>3.5782527802769699E-2</v>
      </c>
      <c r="J1140" s="17">
        <v>0</v>
      </c>
      <c r="K1140" s="17">
        <v>0</v>
      </c>
      <c r="L1140" s="17">
        <v>0.119449027796326</v>
      </c>
      <c r="M1140" s="17">
        <v>0</v>
      </c>
      <c r="N1140" s="17">
        <v>0</v>
      </c>
      <c r="O1140" s="17">
        <v>0</v>
      </c>
      <c r="P1140" s="17">
        <v>0</v>
      </c>
      <c r="Q1140" s="17"/>
      <c r="R1140" s="17">
        <v>0</v>
      </c>
      <c r="S1140" s="17">
        <v>3.5644817080954197E-2</v>
      </c>
      <c r="T1140" s="17">
        <v>0</v>
      </c>
      <c r="U1140" s="17">
        <v>2.9703114863972299E-2</v>
      </c>
      <c r="V1140" s="17"/>
      <c r="W1140" s="17">
        <v>0</v>
      </c>
      <c r="X1140" s="17">
        <v>0</v>
      </c>
      <c r="Y1140" s="17">
        <v>0</v>
      </c>
      <c r="Z1140" s="17">
        <v>0</v>
      </c>
      <c r="AA1140" s="17">
        <v>0</v>
      </c>
      <c r="AB1140" s="17">
        <v>0</v>
      </c>
      <c r="AC1140" s="17">
        <v>4.0932428957841403E-2</v>
      </c>
      <c r="AD1140" s="17">
        <v>4.4841978433198197E-2</v>
      </c>
      <c r="AE1140" s="17">
        <v>0</v>
      </c>
      <c r="AF1140" s="17">
        <v>4.8384292753587299E-2</v>
      </c>
      <c r="AG1140" s="17"/>
      <c r="AH1140" s="17">
        <v>9.0787344127486805E-2</v>
      </c>
      <c r="AI1140" s="17">
        <v>0</v>
      </c>
      <c r="AJ1140" s="17">
        <v>3.2792636260907497E-2</v>
      </c>
      <c r="AK1140" s="17">
        <v>0</v>
      </c>
      <c r="AL1140" s="17">
        <v>3.9360446503639797E-2</v>
      </c>
      <c r="AM1140" s="17">
        <v>9.5666770265205106E-3</v>
      </c>
      <c r="AN1140" s="17">
        <v>2.8624234423866999E-2</v>
      </c>
      <c r="AO1140" s="17"/>
      <c r="AP1140" s="17">
        <v>2.48185352197553E-2</v>
      </c>
      <c r="AQ1140" s="17" t="s">
        <v>104</v>
      </c>
      <c r="AR1140" s="17"/>
      <c r="AS1140" s="17">
        <v>2.70049019789836E-2</v>
      </c>
      <c r="AT1140" s="17">
        <v>2.19604790285617E-2</v>
      </c>
      <c r="AU1140" s="17" t="s">
        <v>104</v>
      </c>
      <c r="AV1140" s="17"/>
      <c r="AW1140" s="17">
        <v>2.8853522289427599E-2</v>
      </c>
      <c r="AX1140" s="17">
        <v>2.1880793059293899E-2</v>
      </c>
      <c r="AY1140" s="17"/>
      <c r="AZ1140" s="17">
        <v>1.0096393868839299E-2</v>
      </c>
      <c r="BA1140" s="17">
        <v>3.0306100218112999E-2</v>
      </c>
      <c r="BB1140" s="17"/>
      <c r="BC1140" s="17">
        <v>1.39670161443769E-2</v>
      </c>
      <c r="BD1140" s="17">
        <v>2.9703114863972299E-2</v>
      </c>
      <c r="BE1140" s="17"/>
      <c r="BF1140" s="17">
        <v>3.4726215168443403E-2</v>
      </c>
      <c r="BG1140" s="17">
        <v>1.58575218321492E-2</v>
      </c>
      <c r="BH1140" s="17"/>
      <c r="BI1140" s="17">
        <v>0</v>
      </c>
      <c r="BJ1140" s="17">
        <v>1.1794270414361201E-2</v>
      </c>
      <c r="BK1140" s="17">
        <v>2.8404730133527401E-2</v>
      </c>
      <c r="BL1140" s="17">
        <v>3.6508370215455901E-2</v>
      </c>
    </row>
    <row r="1141" spans="2:64" x14ac:dyDescent="0.25">
      <c r="B1141" t="s">
        <v>523</v>
      </c>
      <c r="C1141" s="17">
        <v>7.1300898789744497E-3</v>
      </c>
      <c r="D1141" s="17">
        <v>0</v>
      </c>
      <c r="E1141" s="17">
        <v>0</v>
      </c>
      <c r="F1141" s="17">
        <v>0</v>
      </c>
      <c r="G1141" s="17">
        <v>0</v>
      </c>
      <c r="H1141" s="17">
        <v>2.56227271441858E-2</v>
      </c>
      <c r="I1141" s="17">
        <v>0</v>
      </c>
      <c r="J1141" s="17">
        <v>4.8010982941191903E-2</v>
      </c>
      <c r="K1141" s="17">
        <v>0.10585094268907699</v>
      </c>
      <c r="L1141" s="17">
        <v>0</v>
      </c>
      <c r="M1141" s="17">
        <v>0</v>
      </c>
      <c r="N1141" s="17">
        <v>0</v>
      </c>
      <c r="O1141" s="17">
        <v>0</v>
      </c>
      <c r="P1141" s="17">
        <v>0</v>
      </c>
      <c r="Q1141" s="17"/>
      <c r="R1141" s="17">
        <v>0</v>
      </c>
      <c r="S1141" s="17">
        <v>0</v>
      </c>
      <c r="T1141" s="17">
        <v>3.7239381570731603E-2</v>
      </c>
      <c r="U1141" s="17">
        <v>3.60862293084062E-3</v>
      </c>
      <c r="V1141" s="17"/>
      <c r="W1141" s="17">
        <v>0</v>
      </c>
      <c r="X1141" s="17">
        <v>0</v>
      </c>
      <c r="Y1141" s="17">
        <v>0</v>
      </c>
      <c r="Z1141" s="17">
        <v>0</v>
      </c>
      <c r="AA1141" s="17">
        <v>0</v>
      </c>
      <c r="AB1141" s="17">
        <v>0</v>
      </c>
      <c r="AC1141" s="17">
        <v>6.23660175087754E-2</v>
      </c>
      <c r="AD1141" s="17">
        <v>2.57386626494874E-2</v>
      </c>
      <c r="AE1141" s="17">
        <v>0</v>
      </c>
      <c r="AF1141" s="17">
        <v>0</v>
      </c>
      <c r="AG1141" s="17"/>
      <c r="AH1141" s="17">
        <v>0</v>
      </c>
      <c r="AI1141" s="17">
        <v>0</v>
      </c>
      <c r="AJ1141" s="17">
        <v>0</v>
      </c>
      <c r="AK1141" s="17">
        <v>1.8748185559426402E-2</v>
      </c>
      <c r="AL1141" s="17">
        <v>7.7875242168821404E-3</v>
      </c>
      <c r="AM1141" s="17">
        <v>0</v>
      </c>
      <c r="AN1141" s="17">
        <v>1.76524177386558E-2</v>
      </c>
      <c r="AO1141" s="17"/>
      <c r="AP1141" s="17">
        <v>7.1300898789744497E-3</v>
      </c>
      <c r="AQ1141" s="17" t="s">
        <v>104</v>
      </c>
      <c r="AR1141" s="17"/>
      <c r="AS1141" s="17">
        <v>7.8564268119629393E-3</v>
      </c>
      <c r="AT1141" s="17">
        <v>6.1806097611221897E-3</v>
      </c>
      <c r="AU1141" s="17" t="s">
        <v>104</v>
      </c>
      <c r="AV1141" s="17"/>
      <c r="AW1141" s="17">
        <v>6.35816759210041E-3</v>
      </c>
      <c r="AX1141" s="17">
        <v>7.6921012578445701E-3</v>
      </c>
      <c r="AY1141" s="17"/>
      <c r="AZ1141" s="17">
        <v>0</v>
      </c>
      <c r="BA1141" s="17">
        <v>9.7877760621444092E-3</v>
      </c>
      <c r="BB1141" s="17"/>
      <c r="BC1141" s="17">
        <v>1.49533353871586E-2</v>
      </c>
      <c r="BD1141" s="17">
        <v>3.60862293084062E-3</v>
      </c>
      <c r="BE1141" s="17"/>
      <c r="BF1141" s="17">
        <v>9.7735625781893692E-3</v>
      </c>
      <c r="BG1141" s="17">
        <v>4.7391977256027703E-3</v>
      </c>
      <c r="BH1141" s="17"/>
      <c r="BI1141" s="17">
        <v>4.7891150463964201E-2</v>
      </c>
      <c r="BJ1141" s="17">
        <v>0</v>
      </c>
      <c r="BK1141" s="17">
        <v>4.1465324828463997E-3</v>
      </c>
      <c r="BL1141" s="17">
        <v>1.13305287717647E-2</v>
      </c>
    </row>
    <row r="1142" spans="2:64" x14ac:dyDescent="0.25">
      <c r="B1142" t="s">
        <v>80</v>
      </c>
      <c r="C1142" s="17">
        <v>4.5408024046772098E-2</v>
      </c>
      <c r="D1142" s="17">
        <v>4.6990593137338103E-2</v>
      </c>
      <c r="E1142" s="17">
        <v>0.33932217647247798</v>
      </c>
      <c r="F1142" s="17">
        <v>0</v>
      </c>
      <c r="G1142" s="17">
        <v>0</v>
      </c>
      <c r="H1142" s="17">
        <v>6.0922715303937898E-2</v>
      </c>
      <c r="I1142" s="17">
        <v>0</v>
      </c>
      <c r="J1142" s="17">
        <v>4.8010982941191903E-2</v>
      </c>
      <c r="K1142" s="17">
        <v>0</v>
      </c>
      <c r="L1142" s="17">
        <v>4.1464948475762702E-2</v>
      </c>
      <c r="M1142" s="17">
        <v>6.8151671810778899E-2</v>
      </c>
      <c r="N1142" s="17">
        <v>2.3383690797461099E-2</v>
      </c>
      <c r="O1142" s="17">
        <v>3.7110432899778903E-2</v>
      </c>
      <c r="P1142" s="17">
        <v>0</v>
      </c>
      <c r="Q1142" s="17"/>
      <c r="R1142" s="17">
        <v>0</v>
      </c>
      <c r="S1142" s="17">
        <v>3.4747263326415201E-2</v>
      </c>
      <c r="T1142" s="17">
        <v>3.9059861588867401E-2</v>
      </c>
      <c r="U1142" s="17">
        <v>5.2658859195099703E-2</v>
      </c>
      <c r="V1142" s="17"/>
      <c r="W1142" s="17">
        <v>0</v>
      </c>
      <c r="X1142" s="17">
        <v>0</v>
      </c>
      <c r="Y1142" s="17">
        <v>8.20067091680899E-2</v>
      </c>
      <c r="Z1142" s="17">
        <v>0</v>
      </c>
      <c r="AA1142" s="17">
        <v>0.15427584994730301</v>
      </c>
      <c r="AB1142" s="17">
        <v>0</v>
      </c>
      <c r="AC1142" s="17">
        <v>4.3191033356044899E-2</v>
      </c>
      <c r="AD1142" s="17">
        <v>2.3851355257978601E-2</v>
      </c>
      <c r="AE1142" s="17">
        <v>0</v>
      </c>
      <c r="AF1142" s="17">
        <v>5.3885413703890099E-2</v>
      </c>
      <c r="AG1142" s="17"/>
      <c r="AH1142" s="17">
        <v>3.6171542089426099E-2</v>
      </c>
      <c r="AI1142" s="17">
        <v>0.16841784327172499</v>
      </c>
      <c r="AJ1142" s="17">
        <v>0</v>
      </c>
      <c r="AK1142" s="17">
        <v>5.1006349483015301E-2</v>
      </c>
      <c r="AL1142" s="17">
        <v>4.6278210652639797E-2</v>
      </c>
      <c r="AM1142" s="17">
        <v>2.24791275363708E-2</v>
      </c>
      <c r="AN1142" s="17">
        <v>1.9447115058234599E-2</v>
      </c>
      <c r="AO1142" s="17"/>
      <c r="AP1142" s="17">
        <v>4.5408024046772098E-2</v>
      </c>
      <c r="AQ1142" s="17" t="s">
        <v>104</v>
      </c>
      <c r="AR1142" s="17"/>
      <c r="AS1142" s="17">
        <v>4.53111341812623E-2</v>
      </c>
      <c r="AT1142" s="17">
        <v>4.5534680143611901E-2</v>
      </c>
      <c r="AU1142" s="17" t="s">
        <v>104</v>
      </c>
      <c r="AV1142" s="17"/>
      <c r="AW1142" s="17">
        <v>4.4457306947325997E-2</v>
      </c>
      <c r="AX1142" s="17">
        <v>4.6100210082932302E-2</v>
      </c>
      <c r="AY1142" s="17"/>
      <c r="AZ1142" s="17">
        <v>5.8295458399544697E-2</v>
      </c>
      <c r="BA1142" s="17">
        <v>4.0604331975950599E-2</v>
      </c>
      <c r="BB1142" s="17"/>
      <c r="BC1142" s="17">
        <v>2.92996622929299E-2</v>
      </c>
      <c r="BD1142" s="17">
        <v>5.2658859195099703E-2</v>
      </c>
      <c r="BE1142" s="17"/>
      <c r="BF1142" s="17">
        <v>1.6408157872975698E-2</v>
      </c>
      <c r="BG1142" s="17">
        <v>7.1636988886980196E-2</v>
      </c>
      <c r="BH1142" s="17"/>
      <c r="BI1142" s="17">
        <v>0.14018805046357199</v>
      </c>
      <c r="BJ1142" s="17">
        <v>7.1637135295029603E-2</v>
      </c>
      <c r="BK1142" s="17">
        <v>3.8893433834110397E-2</v>
      </c>
      <c r="BL1142" s="17">
        <v>1.2950065707396499E-2</v>
      </c>
    </row>
    <row r="1143" spans="2:64" x14ac:dyDescent="0.25">
      <c r="B1143" t="s">
        <v>526</v>
      </c>
      <c r="C1143" s="17">
        <v>6.2681035733329907E-2</v>
      </c>
      <c r="D1143" s="17">
        <v>3.8986995483143501E-2</v>
      </c>
      <c r="E1143" s="17">
        <v>0</v>
      </c>
      <c r="F1143" s="17">
        <v>0.108047119361216</v>
      </c>
      <c r="G1143" s="17">
        <v>0.23642573029003999</v>
      </c>
      <c r="H1143" s="17">
        <v>7.9579470549172596E-2</v>
      </c>
      <c r="I1143" s="17">
        <v>3.5782527802769699E-2</v>
      </c>
      <c r="J1143" s="17">
        <v>0</v>
      </c>
      <c r="K1143" s="17">
        <v>0</v>
      </c>
      <c r="L1143" s="17">
        <v>0.157219200483213</v>
      </c>
      <c r="M1143" s="17">
        <v>6.8151671810778899E-2</v>
      </c>
      <c r="N1143" s="17">
        <v>0.113204074576844</v>
      </c>
      <c r="O1143" s="17">
        <v>3.7110432899778903E-2</v>
      </c>
      <c r="P1143" s="17">
        <v>0</v>
      </c>
      <c r="Q1143" s="17"/>
      <c r="R1143" s="17">
        <v>0.23193172604241899</v>
      </c>
      <c r="S1143" s="17">
        <v>0.12620414101767699</v>
      </c>
      <c r="T1143" s="17">
        <v>2.0662125666389201E-2</v>
      </c>
      <c r="U1143" s="17">
        <v>4.3330898453369703E-2</v>
      </c>
      <c r="V1143" s="17"/>
      <c r="W1143" s="17">
        <v>0.10023140719913801</v>
      </c>
      <c r="X1143" s="17">
        <v>0.20277807617209601</v>
      </c>
      <c r="Y1143" s="17">
        <v>0</v>
      </c>
      <c r="Z1143" s="17">
        <v>0.115891402966369</v>
      </c>
      <c r="AA1143" s="17">
        <v>0.111449115911016</v>
      </c>
      <c r="AB1143" s="17">
        <v>5.9708645203594098E-2</v>
      </c>
      <c r="AC1143" s="17">
        <v>7.79735537849338E-2</v>
      </c>
      <c r="AD1143" s="17">
        <v>0.121905668360095</v>
      </c>
      <c r="AE1143" s="17">
        <v>2.26951446939982E-2</v>
      </c>
      <c r="AF1143" s="17">
        <v>3.4407233329918997E-2</v>
      </c>
      <c r="AG1143" s="17"/>
      <c r="AH1143" s="17">
        <v>0.123124936712052</v>
      </c>
      <c r="AI1143" s="17">
        <v>0</v>
      </c>
      <c r="AJ1143" s="17">
        <v>7.3063067926914305E-2</v>
      </c>
      <c r="AK1143" s="17">
        <v>0.13845496445590599</v>
      </c>
      <c r="AL1143" s="17">
        <v>8.7196364463528395E-2</v>
      </c>
      <c r="AM1143" s="17">
        <v>1.5995414995415701E-2</v>
      </c>
      <c r="AN1143" s="17">
        <v>2.1718701955251399E-2</v>
      </c>
      <c r="AO1143" s="17"/>
      <c r="AP1143" s="17">
        <v>6.2681035733329907E-2</v>
      </c>
      <c r="AQ1143" s="17" t="s">
        <v>104</v>
      </c>
      <c r="AR1143" s="17"/>
      <c r="AS1143" s="17">
        <v>7.9028438156930003E-2</v>
      </c>
      <c r="AT1143" s="17">
        <v>4.1311430423745701E-2</v>
      </c>
      <c r="AU1143" s="17" t="s">
        <v>104</v>
      </c>
      <c r="AV1143" s="17"/>
      <c r="AW1143" s="17">
        <v>1.38540430422437E-2</v>
      </c>
      <c r="AX1143" s="17">
        <v>9.8230372700299204E-2</v>
      </c>
      <c r="AY1143" s="17"/>
      <c r="AZ1143" s="17">
        <v>0.10538980549089901</v>
      </c>
      <c r="BA1143" s="17">
        <v>4.6761670169707399E-2</v>
      </c>
      <c r="BB1143" s="17"/>
      <c r="BC1143" s="17">
        <v>0.105669050895142</v>
      </c>
      <c r="BD1143" s="17">
        <v>4.3330898453369703E-2</v>
      </c>
      <c r="BE1143" s="17"/>
      <c r="BF1143" s="17">
        <v>2.88194918359829E-2</v>
      </c>
      <c r="BG1143" s="17">
        <v>9.3307151005585703E-2</v>
      </c>
      <c r="BH1143" s="17"/>
      <c r="BI1143" s="17">
        <v>0</v>
      </c>
      <c r="BJ1143" s="17">
        <v>0.101850782413531</v>
      </c>
      <c r="BK1143" s="17">
        <v>6.5233749862702306E-2</v>
      </c>
      <c r="BL1143" s="17">
        <v>3.4377897555743601E-2</v>
      </c>
    </row>
    <row r="1144" spans="2:64" x14ac:dyDescent="0.25">
      <c r="C1144" s="17"/>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c r="AD1144" s="17"/>
      <c r="AE1144" s="17"/>
      <c r="AF1144" s="17"/>
      <c r="AG1144" s="17"/>
      <c r="AH1144" s="17"/>
      <c r="AI1144" s="17"/>
      <c r="AJ1144" s="17"/>
      <c r="AK1144" s="17"/>
      <c r="AL1144" s="17"/>
      <c r="AM1144" s="17"/>
      <c r="AN1144" s="17"/>
      <c r="AO1144" s="17"/>
      <c r="AP1144" s="17"/>
      <c r="AQ1144" s="17"/>
      <c r="AR1144" s="17"/>
      <c r="AS1144" s="17"/>
      <c r="AT1144" s="17"/>
      <c r="AU1144" s="17"/>
      <c r="AV1144" s="17"/>
      <c r="AW1144" s="17"/>
      <c r="AX1144" s="17"/>
      <c r="AY1144" s="17"/>
      <c r="AZ1144" s="17"/>
      <c r="BA1144" s="17"/>
      <c r="BB1144" s="17"/>
      <c r="BC1144" s="17"/>
      <c r="BD1144" s="17"/>
      <c r="BE1144" s="17"/>
      <c r="BF1144" s="17"/>
      <c r="BG1144" s="17"/>
      <c r="BH1144" s="17"/>
      <c r="BI1144" s="17"/>
      <c r="BJ1144" s="17"/>
      <c r="BK1144" s="17"/>
      <c r="BL1144" s="17"/>
    </row>
    <row r="1145" spans="2:64" x14ac:dyDescent="0.25">
      <c r="B1145" s="6" t="s">
        <v>534</v>
      </c>
      <c r="C1145" s="17"/>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c r="AD1145" s="17"/>
      <c r="AE1145" s="17"/>
      <c r="AF1145" s="17"/>
      <c r="AG1145" s="17"/>
      <c r="AH1145" s="17"/>
      <c r="AI1145" s="17"/>
      <c r="AJ1145" s="17"/>
      <c r="AK1145" s="17"/>
      <c r="AL1145" s="17"/>
      <c r="AM1145" s="17"/>
      <c r="AN1145" s="17"/>
      <c r="AO1145" s="17"/>
      <c r="AP1145" s="17"/>
      <c r="AQ1145" s="17"/>
      <c r="AR1145" s="17"/>
      <c r="AS1145" s="17"/>
      <c r="AT1145" s="17"/>
      <c r="AU1145" s="17"/>
      <c r="AV1145" s="17"/>
      <c r="AW1145" s="17"/>
      <c r="AX1145" s="17"/>
      <c r="AY1145" s="17"/>
      <c r="AZ1145" s="17"/>
      <c r="BA1145" s="17"/>
      <c r="BB1145" s="17"/>
      <c r="BC1145" s="17"/>
      <c r="BD1145" s="17"/>
      <c r="BE1145" s="17"/>
      <c r="BF1145" s="17"/>
      <c r="BG1145" s="17"/>
      <c r="BH1145" s="17"/>
      <c r="BI1145" s="17"/>
      <c r="BJ1145" s="17"/>
      <c r="BK1145" s="17"/>
      <c r="BL1145" s="17"/>
    </row>
    <row r="1146" spans="2:64" x14ac:dyDescent="0.25">
      <c r="B1146" s="24" t="s">
        <v>82</v>
      </c>
      <c r="C1146" s="17"/>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c r="AD1146" s="17"/>
      <c r="AE1146" s="17"/>
      <c r="AF1146" s="17"/>
      <c r="AG1146" s="17"/>
      <c r="AH1146" s="17"/>
      <c r="AI1146" s="17"/>
      <c r="AJ1146" s="17"/>
      <c r="AK1146" s="17"/>
      <c r="AL1146" s="17"/>
      <c r="AM1146" s="17"/>
      <c r="AN1146" s="17"/>
      <c r="AO1146" s="17"/>
      <c r="AP1146" s="17"/>
      <c r="AQ1146" s="17"/>
      <c r="AR1146" s="17"/>
      <c r="AS1146" s="17"/>
      <c r="AT1146" s="17"/>
      <c r="AU1146" s="17"/>
      <c r="AV1146" s="17"/>
      <c r="AW1146" s="17"/>
      <c r="AX1146" s="17"/>
      <c r="AY1146" s="17"/>
      <c r="AZ1146" s="17"/>
      <c r="BA1146" s="17"/>
      <c r="BB1146" s="17"/>
      <c r="BC1146" s="17"/>
      <c r="BD1146" s="17"/>
      <c r="BE1146" s="17"/>
      <c r="BF1146" s="17"/>
      <c r="BG1146" s="17"/>
      <c r="BH1146" s="17"/>
      <c r="BI1146" s="17"/>
      <c r="BJ1146" s="17"/>
      <c r="BK1146" s="17"/>
      <c r="BL1146" s="17"/>
    </row>
    <row r="1147" spans="2:64" x14ac:dyDescent="0.25">
      <c r="B1147" t="s">
        <v>528</v>
      </c>
      <c r="C1147" s="17">
        <v>0.25453902038943399</v>
      </c>
      <c r="D1147" s="17">
        <v>0.27035784396288998</v>
      </c>
      <c r="E1147" s="17">
        <v>0.22180846032142201</v>
      </c>
      <c r="F1147" s="17">
        <v>0.25378351898699703</v>
      </c>
      <c r="G1147" s="17">
        <v>0.219689518427377</v>
      </c>
      <c r="H1147" s="17">
        <v>0.20238312478880499</v>
      </c>
      <c r="I1147" s="17">
        <v>0.251180383142942</v>
      </c>
      <c r="J1147" s="17">
        <v>0.24347507123057099</v>
      </c>
      <c r="K1147" s="17">
        <v>0.28371330922716298</v>
      </c>
      <c r="L1147" s="17">
        <v>0.245249649443495</v>
      </c>
      <c r="M1147" s="17">
        <v>0.22886271331753599</v>
      </c>
      <c r="N1147" s="17">
        <v>0.310586539802367</v>
      </c>
      <c r="O1147" s="17">
        <v>0.238924863550042</v>
      </c>
      <c r="P1147" s="17">
        <v>0</v>
      </c>
      <c r="Q1147" s="17"/>
      <c r="R1147" s="17">
        <v>0.251097000151845</v>
      </c>
      <c r="S1147" s="17">
        <v>0.208928130759789</v>
      </c>
      <c r="T1147" s="17">
        <v>0.22121123424233799</v>
      </c>
      <c r="U1147" s="17">
        <v>0.279819301161848</v>
      </c>
      <c r="V1147" s="17"/>
      <c r="W1147" s="17">
        <v>0.267950164414542</v>
      </c>
      <c r="X1147" s="17">
        <v>0.19126189957974701</v>
      </c>
      <c r="Y1147" s="17">
        <v>0.21561433661934801</v>
      </c>
      <c r="Z1147" s="17">
        <v>0.196391213414112</v>
      </c>
      <c r="AA1147" s="17">
        <v>0.17981324046146499</v>
      </c>
      <c r="AB1147" s="17">
        <v>0.28970593305645898</v>
      </c>
      <c r="AC1147" s="17">
        <v>0.32122270179214402</v>
      </c>
      <c r="AD1147" s="17">
        <v>0.225921440860891</v>
      </c>
      <c r="AE1147" s="17">
        <v>0.24652694510513001</v>
      </c>
      <c r="AF1147" s="17">
        <v>0.34717173779886501</v>
      </c>
      <c r="AG1147" s="17"/>
      <c r="AH1147" s="17">
        <v>0.298715989380615</v>
      </c>
      <c r="AI1147" s="17">
        <v>0.194243902806392</v>
      </c>
      <c r="AJ1147" s="17">
        <v>0.25947897997228297</v>
      </c>
      <c r="AK1147" s="17">
        <v>0.21488517233895399</v>
      </c>
      <c r="AL1147" s="17">
        <v>0.30618693798416202</v>
      </c>
      <c r="AM1147" s="17">
        <v>0.25311510395431902</v>
      </c>
      <c r="AN1147" s="17">
        <v>0.27298319206941202</v>
      </c>
      <c r="AO1147" s="17"/>
      <c r="AP1147" s="17">
        <v>0.27175669115620499</v>
      </c>
      <c r="AQ1147" s="17">
        <v>0.22660456182517899</v>
      </c>
      <c r="AR1147" s="17"/>
      <c r="AS1147" s="17">
        <v>0.23145585816425801</v>
      </c>
      <c r="AT1147" s="17">
        <v>0.39278960072050301</v>
      </c>
      <c r="AU1147" s="17">
        <v>0.23336449615813701</v>
      </c>
      <c r="AV1147" s="17"/>
      <c r="AW1147" s="17">
        <v>0.31426645562372402</v>
      </c>
      <c r="AX1147" s="17">
        <v>0.245330426728468</v>
      </c>
      <c r="AY1147" s="17"/>
      <c r="AZ1147" s="17">
        <v>0.27765560291133801</v>
      </c>
      <c r="BA1147" s="17">
        <v>0.24292363289194899</v>
      </c>
      <c r="BB1147" s="17"/>
      <c r="BC1147" s="17">
        <v>0.23187193042569301</v>
      </c>
      <c r="BD1147" s="17">
        <v>0.279819301161848</v>
      </c>
      <c r="BE1147" s="17"/>
      <c r="BF1147" s="17">
        <v>0.354899256557826</v>
      </c>
      <c r="BG1147" s="17">
        <v>0.203306048661264</v>
      </c>
      <c r="BH1147" s="17"/>
      <c r="BI1147" s="17">
        <v>0.155038604763958</v>
      </c>
      <c r="BJ1147" s="17">
        <v>0.25558467394489198</v>
      </c>
      <c r="BK1147" s="17">
        <v>0.28025057119958202</v>
      </c>
      <c r="BL1147" s="17">
        <v>0.360539802574395</v>
      </c>
    </row>
    <row r="1148" spans="2:64" x14ac:dyDescent="0.25">
      <c r="B1148" t="s">
        <v>529</v>
      </c>
      <c r="C1148" s="17">
        <v>0.26351720837655501</v>
      </c>
      <c r="D1148" s="17">
        <v>0.29822895745699901</v>
      </c>
      <c r="E1148" s="17">
        <v>0.25036069866941701</v>
      </c>
      <c r="F1148" s="17">
        <v>0.27088396234574402</v>
      </c>
      <c r="G1148" s="17">
        <v>0.19992928736592799</v>
      </c>
      <c r="H1148" s="17">
        <v>0.308005168927029</v>
      </c>
      <c r="I1148" s="17">
        <v>0.21822881978402101</v>
      </c>
      <c r="J1148" s="17">
        <v>0.28531807030020201</v>
      </c>
      <c r="K1148" s="17">
        <v>0.21240132952183899</v>
      </c>
      <c r="L1148" s="17">
        <v>0.29847689052760701</v>
      </c>
      <c r="M1148" s="17">
        <v>0.20315555923575301</v>
      </c>
      <c r="N1148" s="17">
        <v>0.29098011988595501</v>
      </c>
      <c r="O1148" s="17">
        <v>0.20594995172977101</v>
      </c>
      <c r="P1148" s="17">
        <v>0.64803048213396297</v>
      </c>
      <c r="Q1148" s="17"/>
      <c r="R1148" s="17">
        <v>0.18889490124969599</v>
      </c>
      <c r="S1148" s="17">
        <v>0.26957439884289702</v>
      </c>
      <c r="T1148" s="17">
        <v>0.245676328419347</v>
      </c>
      <c r="U1148" s="17">
        <v>0.30582625211535203</v>
      </c>
      <c r="V1148" s="17"/>
      <c r="W1148" s="17">
        <v>0.19730556629179999</v>
      </c>
      <c r="X1148" s="17">
        <v>0.218755137754642</v>
      </c>
      <c r="Y1148" s="17">
        <v>0.31942217406652601</v>
      </c>
      <c r="Z1148" s="17">
        <v>0.33494408814846799</v>
      </c>
      <c r="AA1148" s="17">
        <v>0.283035461374606</v>
      </c>
      <c r="AB1148" s="17">
        <v>0.23776293089431799</v>
      </c>
      <c r="AC1148" s="17">
        <v>0.228912767000328</v>
      </c>
      <c r="AD1148" s="17">
        <v>0.31335508950387803</v>
      </c>
      <c r="AE1148" s="17">
        <v>0.30728434224395501</v>
      </c>
      <c r="AF1148" s="17">
        <v>0.30479027428536398</v>
      </c>
      <c r="AG1148" s="17"/>
      <c r="AH1148" s="17">
        <v>0.22997325636271501</v>
      </c>
      <c r="AI1148" s="17">
        <v>0.40548616296330797</v>
      </c>
      <c r="AJ1148" s="17">
        <v>0.262477090851094</v>
      </c>
      <c r="AK1148" s="17">
        <v>0.18196145628760199</v>
      </c>
      <c r="AL1148" s="17">
        <v>0.29064909747360101</v>
      </c>
      <c r="AM1148" s="17">
        <v>0.32833301195526798</v>
      </c>
      <c r="AN1148" s="17">
        <v>0.30095731285928901</v>
      </c>
      <c r="AO1148" s="17"/>
      <c r="AP1148" s="17">
        <v>0.298364772644091</v>
      </c>
      <c r="AQ1148" s="17">
        <v>0.20697948888575399</v>
      </c>
      <c r="AR1148" s="17"/>
      <c r="AS1148" s="17">
        <v>0.30179188059278</v>
      </c>
      <c r="AT1148" s="17">
        <v>0.27619303146156399</v>
      </c>
      <c r="AU1148" s="17">
        <v>0.32229466262030398</v>
      </c>
      <c r="AV1148" s="17"/>
      <c r="AW1148" s="17">
        <v>0.29422685966094497</v>
      </c>
      <c r="AX1148" s="17">
        <v>0.258782488075263</v>
      </c>
      <c r="AY1148" s="17"/>
      <c r="AZ1148" s="17">
        <v>0.220940846975439</v>
      </c>
      <c r="BA1148" s="17">
        <v>0.284910549517633</v>
      </c>
      <c r="BB1148" s="17"/>
      <c r="BC1148" s="17">
        <v>0.225581597243878</v>
      </c>
      <c r="BD1148" s="17">
        <v>0.30582625211535203</v>
      </c>
      <c r="BE1148" s="17"/>
      <c r="BF1148" s="17">
        <v>0.28938086927861001</v>
      </c>
      <c r="BG1148" s="17">
        <v>0.25031404885470399</v>
      </c>
      <c r="BH1148" s="17"/>
      <c r="BI1148" s="17">
        <v>0.14344568098511201</v>
      </c>
      <c r="BJ1148" s="17">
        <v>0.24423186530435401</v>
      </c>
      <c r="BK1148" s="17">
        <v>0.34818024128834502</v>
      </c>
      <c r="BL1148" s="17">
        <v>0.29915155234888202</v>
      </c>
    </row>
    <row r="1149" spans="2:64" x14ac:dyDescent="0.25">
      <c r="B1149" t="s">
        <v>530</v>
      </c>
      <c r="C1149" s="17">
        <v>0.33931513468043201</v>
      </c>
      <c r="D1149" s="17">
        <v>0.35338821634418599</v>
      </c>
      <c r="E1149" s="17">
        <v>0.210987207604344</v>
      </c>
      <c r="F1149" s="17">
        <v>0.17427843179606001</v>
      </c>
      <c r="G1149" s="17">
        <v>0.46846908411502702</v>
      </c>
      <c r="H1149" s="17">
        <v>0.31616678913465801</v>
      </c>
      <c r="I1149" s="17">
        <v>0.40893696691512499</v>
      </c>
      <c r="J1149" s="17">
        <v>0.35526061501668699</v>
      </c>
      <c r="K1149" s="17">
        <v>0.29148403172915799</v>
      </c>
      <c r="L1149" s="17">
        <v>0.33771187715323298</v>
      </c>
      <c r="M1149" s="17">
        <v>0.43896888520465199</v>
      </c>
      <c r="N1149" s="17">
        <v>0.262669704678754</v>
      </c>
      <c r="O1149" s="17">
        <v>0.35243663770359301</v>
      </c>
      <c r="P1149" s="17">
        <v>0</v>
      </c>
      <c r="Q1149" s="17"/>
      <c r="R1149" s="17">
        <v>0.321166695704308</v>
      </c>
      <c r="S1149" s="17">
        <v>0.39035280084144702</v>
      </c>
      <c r="T1149" s="17">
        <v>0.383703760892395</v>
      </c>
      <c r="U1149" s="17">
        <v>0.320753450060838</v>
      </c>
      <c r="V1149" s="17"/>
      <c r="W1149" s="17">
        <v>0.30399207873617101</v>
      </c>
      <c r="X1149" s="17">
        <v>0.43784206878395598</v>
      </c>
      <c r="Y1149" s="17">
        <v>0.20715625676707999</v>
      </c>
      <c r="Z1149" s="17">
        <v>0.29354383980500598</v>
      </c>
      <c r="AA1149" s="17">
        <v>0.368498330351758</v>
      </c>
      <c r="AB1149" s="17">
        <v>0.42691592124177802</v>
      </c>
      <c r="AC1149" s="17">
        <v>0.32121999520349898</v>
      </c>
      <c r="AD1149" s="17">
        <v>0.39574586256564798</v>
      </c>
      <c r="AE1149" s="17">
        <v>0.34633691490208302</v>
      </c>
      <c r="AF1149" s="17">
        <v>0.25966217763427302</v>
      </c>
      <c r="AG1149" s="17"/>
      <c r="AH1149" s="17">
        <v>0.29735741995232801</v>
      </c>
      <c r="AI1149" s="17">
        <v>0.185154615417056</v>
      </c>
      <c r="AJ1149" s="17">
        <v>0.36677651459993099</v>
      </c>
      <c r="AK1149" s="17">
        <v>0.39947270032576498</v>
      </c>
      <c r="AL1149" s="17">
        <v>0.28087622133319101</v>
      </c>
      <c r="AM1149" s="17">
        <v>0.33441174737998502</v>
      </c>
      <c r="AN1149" s="17">
        <v>0.35729651938344398</v>
      </c>
      <c r="AO1149" s="17"/>
      <c r="AP1149" s="17">
        <v>0.34002742890835203</v>
      </c>
      <c r="AQ1149" s="17">
        <v>0.338159487446555</v>
      </c>
      <c r="AR1149" s="17"/>
      <c r="AS1149" s="17">
        <v>0.37521334123776401</v>
      </c>
      <c r="AT1149" s="17">
        <v>0.28012184029715798</v>
      </c>
      <c r="AU1149" s="17">
        <v>0.33835962984612</v>
      </c>
      <c r="AV1149" s="17"/>
      <c r="AW1149" s="17">
        <v>0.347984333861387</v>
      </c>
      <c r="AX1149" s="17">
        <v>0.33797854401133198</v>
      </c>
      <c r="AY1149" s="17"/>
      <c r="AZ1149" s="17">
        <v>0.335521719055351</v>
      </c>
      <c r="BA1149" s="17">
        <v>0.341221211946938</v>
      </c>
      <c r="BB1149" s="17"/>
      <c r="BC1149" s="17">
        <v>0.35595812132043902</v>
      </c>
      <c r="BD1149" s="17">
        <v>0.320753450060838</v>
      </c>
      <c r="BE1149" s="17"/>
      <c r="BF1149" s="17">
        <v>0.28890062563450902</v>
      </c>
      <c r="BG1149" s="17">
        <v>0.365051274961185</v>
      </c>
      <c r="BH1149" s="17"/>
      <c r="BI1149" s="17">
        <v>0.34752321907954198</v>
      </c>
      <c r="BJ1149" s="17">
        <v>0.37856006704100797</v>
      </c>
      <c r="BK1149" s="17">
        <v>0.30796796327228798</v>
      </c>
      <c r="BL1149" s="17">
        <v>0.31274101397940102</v>
      </c>
    </row>
    <row r="1150" spans="2:64" x14ac:dyDescent="0.25">
      <c r="B1150" t="s">
        <v>531</v>
      </c>
      <c r="C1150" s="17">
        <v>9.0110423989992E-2</v>
      </c>
      <c r="D1150" s="17">
        <v>5.5905300741530203E-2</v>
      </c>
      <c r="E1150" s="17">
        <v>0.215886431063224</v>
      </c>
      <c r="F1150" s="17">
        <v>0.24361673207609799</v>
      </c>
      <c r="G1150" s="17">
        <v>3.0979363449151399E-2</v>
      </c>
      <c r="H1150" s="17">
        <v>0.10146991726827401</v>
      </c>
      <c r="I1150" s="17">
        <v>9.4526654180862896E-2</v>
      </c>
      <c r="J1150" s="17">
        <v>7.4021165202252798E-2</v>
      </c>
      <c r="K1150" s="17">
        <v>0.112979904718118</v>
      </c>
      <c r="L1150" s="17">
        <v>8.5485381776851596E-2</v>
      </c>
      <c r="M1150" s="17">
        <v>6.3671303426586306E-2</v>
      </c>
      <c r="N1150" s="17">
        <v>7.9161898005838394E-2</v>
      </c>
      <c r="O1150" s="17">
        <v>0.117856501816653</v>
      </c>
      <c r="P1150" s="17">
        <v>0.35196951786603697</v>
      </c>
      <c r="Q1150" s="17"/>
      <c r="R1150" s="17">
        <v>0.14001332967301799</v>
      </c>
      <c r="S1150" s="17">
        <v>8.4222233858722406E-2</v>
      </c>
      <c r="T1150" s="17">
        <v>0.1256398798942</v>
      </c>
      <c r="U1150" s="17">
        <v>5.6069128873723603E-2</v>
      </c>
      <c r="V1150" s="17"/>
      <c r="W1150" s="17">
        <v>0.114817998764585</v>
      </c>
      <c r="X1150" s="17">
        <v>0.13967917156637799</v>
      </c>
      <c r="Y1150" s="17">
        <v>0.174859193584676</v>
      </c>
      <c r="Z1150" s="17">
        <v>0.138032394219822</v>
      </c>
      <c r="AA1150" s="17">
        <v>0.13161452641032201</v>
      </c>
      <c r="AB1150" s="17">
        <v>2.92218347158818E-2</v>
      </c>
      <c r="AC1150" s="17">
        <v>7.8285838515286005E-2</v>
      </c>
      <c r="AD1150" s="17">
        <v>6.4977607069582693E-2</v>
      </c>
      <c r="AE1150" s="17">
        <v>7.7038071545190795E-2</v>
      </c>
      <c r="AF1150" s="17">
        <v>5.3517521362119E-2</v>
      </c>
      <c r="AG1150" s="17"/>
      <c r="AH1150" s="17">
        <v>0.11874907222481799</v>
      </c>
      <c r="AI1150" s="17">
        <v>0.19417874404656199</v>
      </c>
      <c r="AJ1150" s="17">
        <v>6.9325078081762803E-2</v>
      </c>
      <c r="AK1150" s="17">
        <v>0.14678337105460801</v>
      </c>
      <c r="AL1150" s="17">
        <v>6.6166406738204203E-2</v>
      </c>
      <c r="AM1150" s="17">
        <v>3.7961399714234498E-2</v>
      </c>
      <c r="AN1150" s="17">
        <v>5.7914170380946699E-2</v>
      </c>
      <c r="AO1150" s="17"/>
      <c r="AP1150" s="17">
        <v>5.85348171748903E-2</v>
      </c>
      <c r="AQ1150" s="17">
        <v>0.141339622884882</v>
      </c>
      <c r="AR1150" s="17"/>
      <c r="AS1150" s="17">
        <v>7.5622821351475605E-2</v>
      </c>
      <c r="AT1150" s="17">
        <v>3.1102861318565801E-2</v>
      </c>
      <c r="AU1150" s="17">
        <v>5.6492576865500001E-2</v>
      </c>
      <c r="AV1150" s="17"/>
      <c r="AW1150" s="17">
        <v>3.0419406629344899E-2</v>
      </c>
      <c r="AX1150" s="17">
        <v>9.9313402854356705E-2</v>
      </c>
      <c r="AY1150" s="17"/>
      <c r="AZ1150" s="17">
        <v>0.11550062765586799</v>
      </c>
      <c r="BA1150" s="17">
        <v>7.7352610245690206E-2</v>
      </c>
      <c r="BB1150" s="17"/>
      <c r="BC1150" s="17">
        <v>0.120632913270441</v>
      </c>
      <c r="BD1150" s="17">
        <v>5.6069128873723603E-2</v>
      </c>
      <c r="BE1150" s="17"/>
      <c r="BF1150" s="17">
        <v>4.8003638446857497E-2</v>
      </c>
      <c r="BG1150" s="17">
        <v>0.111605548310703</v>
      </c>
      <c r="BH1150" s="17"/>
      <c r="BI1150" s="17">
        <v>0.226126985054903</v>
      </c>
      <c r="BJ1150" s="17">
        <v>6.23095338762788E-2</v>
      </c>
      <c r="BK1150" s="17">
        <v>5.29435934672743E-2</v>
      </c>
      <c r="BL1150" s="17">
        <v>1.49754955124371E-2</v>
      </c>
    </row>
    <row r="1151" spans="2:64" x14ac:dyDescent="0.25">
      <c r="B1151" t="s">
        <v>532</v>
      </c>
      <c r="C1151" s="17">
        <v>2.01068670777555E-2</v>
      </c>
      <c r="D1151" s="17">
        <v>1.4089250411217001E-2</v>
      </c>
      <c r="E1151" s="17">
        <v>0</v>
      </c>
      <c r="F1151" s="17">
        <v>3.1202321916094799E-2</v>
      </c>
      <c r="G1151" s="17">
        <v>4.4087812025732399E-2</v>
      </c>
      <c r="H1151" s="17">
        <v>0</v>
      </c>
      <c r="I1151" s="17">
        <v>0</v>
      </c>
      <c r="J1151" s="17">
        <v>0</v>
      </c>
      <c r="K1151" s="17">
        <v>4.8874110007038299E-2</v>
      </c>
      <c r="L1151" s="17">
        <v>3.3076201098813901E-2</v>
      </c>
      <c r="M1151" s="17">
        <v>2.423128721363E-2</v>
      </c>
      <c r="N1151" s="17">
        <v>1.4958148148382901E-2</v>
      </c>
      <c r="O1151" s="17">
        <v>4.2416022599970703E-2</v>
      </c>
      <c r="P1151" s="17">
        <v>0</v>
      </c>
      <c r="Q1151" s="17"/>
      <c r="R1151" s="17">
        <v>3.2728165698182501E-2</v>
      </c>
      <c r="S1151" s="17">
        <v>1.2100214242741899E-2</v>
      </c>
      <c r="T1151" s="17">
        <v>1.2167956915406E-2</v>
      </c>
      <c r="U1151" s="17">
        <v>1.8113290166589E-2</v>
      </c>
      <c r="V1151" s="17"/>
      <c r="W1151" s="17">
        <v>5.2689843530638998E-2</v>
      </c>
      <c r="X1151" s="17">
        <v>1.2461722315277099E-2</v>
      </c>
      <c r="Y1151" s="17">
        <v>1.89756578073654E-2</v>
      </c>
      <c r="Z1151" s="17">
        <v>0</v>
      </c>
      <c r="AA1151" s="17">
        <v>1.7591702885276402E-2</v>
      </c>
      <c r="AB1151" s="17">
        <v>1.6393380091562899E-2</v>
      </c>
      <c r="AC1151" s="17">
        <v>2.7409061560402501E-2</v>
      </c>
      <c r="AD1151" s="17">
        <v>0</v>
      </c>
      <c r="AE1151" s="17">
        <v>1.41146011840488E-2</v>
      </c>
      <c r="AF1151" s="17">
        <v>2.14694536453932E-2</v>
      </c>
      <c r="AG1151" s="17"/>
      <c r="AH1151" s="17">
        <v>2.95608814811519E-2</v>
      </c>
      <c r="AI1151" s="17">
        <v>0</v>
      </c>
      <c r="AJ1151" s="17">
        <v>3.1772673427546201E-2</v>
      </c>
      <c r="AK1151" s="17">
        <v>1.51840077452235E-2</v>
      </c>
      <c r="AL1151" s="17">
        <v>2.92438405353618E-2</v>
      </c>
      <c r="AM1151" s="17">
        <v>1.9588160824135E-2</v>
      </c>
      <c r="AN1151" s="17">
        <v>1.0848805306908E-2</v>
      </c>
      <c r="AO1151" s="17"/>
      <c r="AP1151" s="17">
        <v>1.8253456191122602E-2</v>
      </c>
      <c r="AQ1151" s="17">
        <v>2.3113895747109699E-2</v>
      </c>
      <c r="AR1151" s="17"/>
      <c r="AS1151" s="17">
        <v>1.5916098653721698E-2</v>
      </c>
      <c r="AT1151" s="17">
        <v>1.2737032140299301E-2</v>
      </c>
      <c r="AU1151" s="17">
        <v>2.3975656531966202E-2</v>
      </c>
      <c r="AV1151" s="17"/>
      <c r="AW1151" s="17">
        <v>1.3102944224598401E-2</v>
      </c>
      <c r="AX1151" s="17">
        <v>2.1186710525485701E-2</v>
      </c>
      <c r="AY1151" s="17"/>
      <c r="AZ1151" s="17">
        <v>1.86020755735983E-2</v>
      </c>
      <c r="BA1151" s="17">
        <v>2.0862979552735202E-2</v>
      </c>
      <c r="BB1151" s="17"/>
      <c r="BC1151" s="17">
        <v>2.1894370452494798E-2</v>
      </c>
      <c r="BD1151" s="17">
        <v>1.8113290166589E-2</v>
      </c>
      <c r="BE1151" s="17"/>
      <c r="BF1151" s="17">
        <v>1.6626518235636399E-2</v>
      </c>
      <c r="BG1151" s="17">
        <v>2.1883552950966001E-2</v>
      </c>
      <c r="BH1151" s="17"/>
      <c r="BI1151" s="17">
        <v>2.45037519310576E-2</v>
      </c>
      <c r="BJ1151" s="17">
        <v>3.6378807206404497E-2</v>
      </c>
      <c r="BK1151" s="17">
        <v>8.0481523924207793E-3</v>
      </c>
      <c r="BL1151" s="17">
        <v>6.2960677924425402E-3</v>
      </c>
    </row>
    <row r="1152" spans="2:64" x14ac:dyDescent="0.25">
      <c r="B1152" t="s">
        <v>533</v>
      </c>
      <c r="C1152" s="17">
        <v>1.9689596665382E-2</v>
      </c>
      <c r="D1152" s="17">
        <v>8.0304310831781599E-3</v>
      </c>
      <c r="E1152" s="17">
        <v>6.5418950803578901E-2</v>
      </c>
      <c r="F1152" s="17">
        <v>2.6235032879005801E-2</v>
      </c>
      <c r="G1152" s="17">
        <v>0</v>
      </c>
      <c r="H1152" s="17">
        <v>4.9514990487785203E-2</v>
      </c>
      <c r="I1152" s="17">
        <v>1.4736592249589901E-2</v>
      </c>
      <c r="J1152" s="17">
        <v>4.1925078250287601E-2</v>
      </c>
      <c r="K1152" s="17">
        <v>3.1769625876858401E-2</v>
      </c>
      <c r="L1152" s="17">
        <v>0</v>
      </c>
      <c r="M1152" s="17">
        <v>1.4497303997513899E-2</v>
      </c>
      <c r="N1152" s="17">
        <v>2.5269368294404699E-2</v>
      </c>
      <c r="O1152" s="17">
        <v>2.12080112999854E-2</v>
      </c>
      <c r="P1152" s="17">
        <v>0</v>
      </c>
      <c r="Q1152" s="17"/>
      <c r="R1152" s="17">
        <v>4.1447063501216297E-2</v>
      </c>
      <c r="S1152" s="17">
        <v>2.5917090250022399E-2</v>
      </c>
      <c r="T1152" s="17">
        <v>4.9056316672265099E-3</v>
      </c>
      <c r="U1152" s="17">
        <v>1.01723344258527E-2</v>
      </c>
      <c r="V1152" s="17"/>
      <c r="W1152" s="17">
        <v>3.7904857917459303E-2</v>
      </c>
      <c r="X1152" s="17">
        <v>0</v>
      </c>
      <c r="Y1152" s="17">
        <v>4.1317488481502899E-2</v>
      </c>
      <c r="Z1152" s="17">
        <v>2.6848207225049801E-2</v>
      </c>
      <c r="AA1152" s="17">
        <v>0</v>
      </c>
      <c r="AB1152" s="17">
        <v>0</v>
      </c>
      <c r="AC1152" s="17">
        <v>2.2949635928340501E-2</v>
      </c>
      <c r="AD1152" s="17">
        <v>0</v>
      </c>
      <c r="AE1152" s="17">
        <v>8.6991250195916203E-3</v>
      </c>
      <c r="AF1152" s="17">
        <v>4.3899217984860704E-3</v>
      </c>
      <c r="AG1152" s="17"/>
      <c r="AH1152" s="17">
        <v>2.5643380598373299E-2</v>
      </c>
      <c r="AI1152" s="17">
        <v>2.09365747666817E-2</v>
      </c>
      <c r="AJ1152" s="17">
        <v>1.01696630673828E-2</v>
      </c>
      <c r="AK1152" s="17">
        <v>2.45363351260596E-2</v>
      </c>
      <c r="AL1152" s="17">
        <v>1.3299341532490299E-2</v>
      </c>
      <c r="AM1152" s="17">
        <v>1.9980035449979699E-2</v>
      </c>
      <c r="AN1152" s="17">
        <v>0</v>
      </c>
      <c r="AO1152" s="17"/>
      <c r="AP1152" s="17">
        <v>9.4396935947177307E-3</v>
      </c>
      <c r="AQ1152" s="17">
        <v>3.6319342726486098E-2</v>
      </c>
      <c r="AR1152" s="17"/>
      <c r="AS1152" s="17">
        <v>0</v>
      </c>
      <c r="AT1152" s="17">
        <v>7.0556340619105304E-3</v>
      </c>
      <c r="AU1152" s="17">
        <v>1.7471923289172801E-2</v>
      </c>
      <c r="AV1152" s="17"/>
      <c r="AW1152" s="17">
        <v>0</v>
      </c>
      <c r="AX1152" s="17">
        <v>2.27252785815499E-2</v>
      </c>
      <c r="AY1152" s="17"/>
      <c r="AZ1152" s="17">
        <v>1.8043987210551098E-2</v>
      </c>
      <c r="BA1152" s="17">
        <v>2.0516465925545201E-2</v>
      </c>
      <c r="BB1152" s="17"/>
      <c r="BC1152" s="17">
        <v>2.82230714845122E-2</v>
      </c>
      <c r="BD1152" s="17">
        <v>1.01723344258527E-2</v>
      </c>
      <c r="BE1152" s="17"/>
      <c r="BF1152" s="17">
        <v>0</v>
      </c>
      <c r="BG1152" s="17">
        <v>2.97409535354877E-2</v>
      </c>
      <c r="BH1152" s="17"/>
      <c r="BI1152" s="17">
        <v>5.1731874867603798E-2</v>
      </c>
      <c r="BJ1152" s="17">
        <v>2.2935052627062798E-2</v>
      </c>
      <c r="BK1152" s="17">
        <v>0</v>
      </c>
      <c r="BL1152" s="17">
        <v>6.2960677924425402E-3</v>
      </c>
    </row>
    <row r="1153" spans="2:64" x14ac:dyDescent="0.25">
      <c r="B1153" t="s">
        <v>80</v>
      </c>
      <c r="C1153" s="17">
        <v>1.2721748820449401E-2</v>
      </c>
      <c r="D1153" s="17">
        <v>0</v>
      </c>
      <c r="E1153" s="17">
        <v>3.5538251538014001E-2</v>
      </c>
      <c r="F1153" s="17">
        <v>0</v>
      </c>
      <c r="G1153" s="17">
        <v>3.68449346167831E-2</v>
      </c>
      <c r="H1153" s="17">
        <v>2.2460009393449699E-2</v>
      </c>
      <c r="I1153" s="17">
        <v>1.2390583727458699E-2</v>
      </c>
      <c r="J1153" s="17">
        <v>0</v>
      </c>
      <c r="K1153" s="17">
        <v>1.8777688919824301E-2</v>
      </c>
      <c r="L1153" s="17">
        <v>0</v>
      </c>
      <c r="M1153" s="17">
        <v>2.6612947604328901E-2</v>
      </c>
      <c r="N1153" s="17">
        <v>1.6374221184298099E-2</v>
      </c>
      <c r="O1153" s="17">
        <v>2.12080112999854E-2</v>
      </c>
      <c r="P1153" s="17">
        <v>0</v>
      </c>
      <c r="Q1153" s="17"/>
      <c r="R1153" s="17">
        <v>2.4652844021734201E-2</v>
      </c>
      <c r="S1153" s="17">
        <v>8.9051312043806896E-3</v>
      </c>
      <c r="T1153" s="17">
        <v>6.6952079690863102E-3</v>
      </c>
      <c r="U1153" s="17">
        <v>9.2462431957959206E-3</v>
      </c>
      <c r="V1153" s="17"/>
      <c r="W1153" s="17">
        <v>2.53394903448028E-2</v>
      </c>
      <c r="X1153" s="17">
        <v>0</v>
      </c>
      <c r="Y1153" s="17">
        <v>2.2654892673502101E-2</v>
      </c>
      <c r="Z1153" s="17">
        <v>1.0240257187542E-2</v>
      </c>
      <c r="AA1153" s="17">
        <v>1.9446738516572099E-2</v>
      </c>
      <c r="AB1153" s="17">
        <v>0</v>
      </c>
      <c r="AC1153" s="17">
        <v>0</v>
      </c>
      <c r="AD1153" s="17">
        <v>0</v>
      </c>
      <c r="AE1153" s="17">
        <v>0</v>
      </c>
      <c r="AF1153" s="17">
        <v>8.9989134754994895E-3</v>
      </c>
      <c r="AG1153" s="17"/>
      <c r="AH1153" s="17">
        <v>0</v>
      </c>
      <c r="AI1153" s="17">
        <v>0</v>
      </c>
      <c r="AJ1153" s="17">
        <v>0</v>
      </c>
      <c r="AK1153" s="17">
        <v>1.7176957121788499E-2</v>
      </c>
      <c r="AL1153" s="17">
        <v>1.3578154402988599E-2</v>
      </c>
      <c r="AM1153" s="17">
        <v>6.6105407220794898E-3</v>
      </c>
      <c r="AN1153" s="17">
        <v>0</v>
      </c>
      <c r="AO1153" s="17"/>
      <c r="AP1153" s="17">
        <v>3.6231403306204901E-3</v>
      </c>
      <c r="AQ1153" s="17">
        <v>2.7483600484033401E-2</v>
      </c>
      <c r="AR1153" s="17"/>
      <c r="AS1153" s="17">
        <v>0</v>
      </c>
      <c r="AT1153" s="17">
        <v>0</v>
      </c>
      <c r="AU1153" s="17">
        <v>8.0410546888001998E-3</v>
      </c>
      <c r="AV1153" s="17"/>
      <c r="AW1153" s="17">
        <v>0</v>
      </c>
      <c r="AX1153" s="17">
        <v>1.4683149223544901E-2</v>
      </c>
      <c r="AY1153" s="17"/>
      <c r="AZ1153" s="17">
        <v>1.3735140617854099E-2</v>
      </c>
      <c r="BA1153" s="17">
        <v>1.22125499195099E-2</v>
      </c>
      <c r="BB1153" s="17"/>
      <c r="BC1153" s="17">
        <v>1.5837995802542901E-2</v>
      </c>
      <c r="BD1153" s="17">
        <v>9.2462431957959206E-3</v>
      </c>
      <c r="BE1153" s="17"/>
      <c r="BF1153" s="17">
        <v>2.1890918465612302E-3</v>
      </c>
      <c r="BG1153" s="17">
        <v>1.8098572725689301E-2</v>
      </c>
      <c r="BH1153" s="17"/>
      <c r="BI1153" s="17">
        <v>5.1629883317823901E-2</v>
      </c>
      <c r="BJ1153" s="17">
        <v>0</v>
      </c>
      <c r="BK1153" s="17">
        <v>2.6094783800897502E-3</v>
      </c>
      <c r="BL1153" s="17">
        <v>0</v>
      </c>
    </row>
    <row r="1154" spans="2:64" x14ac:dyDescent="0.25">
      <c r="C1154" s="17"/>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c r="AD1154" s="17"/>
      <c r="AE1154" s="17"/>
      <c r="AF1154" s="17"/>
      <c r="AG1154" s="17"/>
      <c r="AH1154" s="17"/>
      <c r="AI1154" s="17"/>
      <c r="AJ1154" s="17"/>
      <c r="AK1154" s="17"/>
      <c r="AL1154" s="17"/>
      <c r="AM1154" s="17"/>
      <c r="AN1154" s="17"/>
      <c r="AO1154" s="17"/>
      <c r="AP1154" s="17"/>
      <c r="AQ1154" s="17"/>
      <c r="AR1154" s="17"/>
      <c r="AS1154" s="17"/>
      <c r="AT1154" s="17"/>
      <c r="AU1154" s="17"/>
      <c r="AV1154" s="17"/>
      <c r="AW1154" s="17"/>
      <c r="AX1154" s="17"/>
      <c r="AY1154" s="17"/>
      <c r="AZ1154" s="17"/>
      <c r="BA1154" s="17"/>
      <c r="BB1154" s="17"/>
      <c r="BC1154" s="17"/>
      <c r="BD1154" s="17"/>
      <c r="BE1154" s="17"/>
      <c r="BF1154" s="17"/>
      <c r="BG1154" s="17"/>
      <c r="BH1154" s="17"/>
      <c r="BI1154" s="17"/>
      <c r="BJ1154" s="17"/>
      <c r="BK1154" s="17"/>
      <c r="BL1154" s="17"/>
    </row>
    <row r="1155" spans="2:64" x14ac:dyDescent="0.25">
      <c r="B1155" s="6" t="s">
        <v>546</v>
      </c>
      <c r="C1155" s="17"/>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c r="AD1155" s="17"/>
      <c r="AE1155" s="17"/>
      <c r="AF1155" s="17"/>
      <c r="AG1155" s="17"/>
      <c r="AH1155" s="17"/>
      <c r="AI1155" s="17"/>
      <c r="AJ1155" s="17"/>
      <c r="AK1155" s="17"/>
      <c r="AL1155" s="17"/>
      <c r="AM1155" s="17"/>
      <c r="AN1155" s="17"/>
      <c r="AO1155" s="17"/>
      <c r="AP1155" s="17"/>
      <c r="AQ1155" s="17"/>
      <c r="AR1155" s="17"/>
      <c r="AS1155" s="17"/>
      <c r="AT1155" s="17"/>
      <c r="AU1155" s="17"/>
      <c r="AV1155" s="17"/>
      <c r="AW1155" s="17"/>
      <c r="AX1155" s="17"/>
      <c r="AY1155" s="17"/>
      <c r="AZ1155" s="17"/>
      <c r="BA1155" s="17"/>
      <c r="BB1155" s="17"/>
      <c r="BC1155" s="17"/>
      <c r="BD1155" s="17"/>
      <c r="BE1155" s="17"/>
      <c r="BF1155" s="17"/>
      <c r="BG1155" s="17"/>
      <c r="BH1155" s="17"/>
      <c r="BI1155" s="17"/>
      <c r="BJ1155" s="17"/>
      <c r="BK1155" s="17"/>
      <c r="BL1155" s="17"/>
    </row>
    <row r="1156" spans="2:64" x14ac:dyDescent="0.25">
      <c r="B1156" s="24" t="s">
        <v>82</v>
      </c>
      <c r="C1156" s="17"/>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c r="AD1156" s="17"/>
      <c r="AE1156" s="17"/>
      <c r="AF1156" s="17"/>
      <c r="AG1156" s="17"/>
      <c r="AH1156" s="17"/>
      <c r="AI1156" s="17"/>
      <c r="AJ1156" s="17"/>
      <c r="AK1156" s="17"/>
      <c r="AL1156" s="17"/>
      <c r="AM1156" s="17"/>
      <c r="AN1156" s="17"/>
      <c r="AO1156" s="17"/>
      <c r="AP1156" s="17"/>
      <c r="AQ1156" s="17"/>
      <c r="AR1156" s="17"/>
      <c r="AS1156" s="17"/>
      <c r="AT1156" s="17"/>
      <c r="AU1156" s="17"/>
      <c r="AV1156" s="17"/>
      <c r="AW1156" s="17"/>
      <c r="AX1156" s="17"/>
      <c r="AY1156" s="17"/>
      <c r="AZ1156" s="17"/>
      <c r="BA1156" s="17"/>
      <c r="BB1156" s="17"/>
      <c r="BC1156" s="17"/>
      <c r="BD1156" s="17"/>
      <c r="BE1156" s="17"/>
      <c r="BF1156" s="17"/>
      <c r="BG1156" s="17"/>
      <c r="BH1156" s="17"/>
      <c r="BI1156" s="17"/>
      <c r="BJ1156" s="17"/>
      <c r="BK1156" s="17"/>
      <c r="BL1156" s="17"/>
    </row>
    <row r="1157" spans="2:64" x14ac:dyDescent="0.25">
      <c r="B1157" t="s">
        <v>535</v>
      </c>
      <c r="C1157" s="17">
        <v>0.64948107545556399</v>
      </c>
      <c r="D1157" s="17">
        <v>0.66223432080854405</v>
      </c>
      <c r="E1157" s="17">
        <v>0.67632318096429</v>
      </c>
      <c r="F1157" s="17">
        <v>0.53066696776047095</v>
      </c>
      <c r="G1157" s="17">
        <v>0.64422923729387505</v>
      </c>
      <c r="H1157" s="17">
        <v>0.60863299174501895</v>
      </c>
      <c r="I1157" s="17">
        <v>0.58730082781523796</v>
      </c>
      <c r="J1157" s="17">
        <v>0.69592202010049198</v>
      </c>
      <c r="K1157" s="17">
        <v>0.66871883723457304</v>
      </c>
      <c r="L1157" s="17">
        <v>0.71883034851379102</v>
      </c>
      <c r="M1157" s="17">
        <v>0.61922767243872401</v>
      </c>
      <c r="N1157" s="17">
        <v>0.69331068068970403</v>
      </c>
      <c r="O1157" s="17">
        <v>0.61786219165614598</v>
      </c>
      <c r="P1157" s="17">
        <v>0.35196951786603697</v>
      </c>
      <c r="Q1157" s="17"/>
      <c r="R1157" s="17">
        <v>0.66138630287833899</v>
      </c>
      <c r="S1157" s="17">
        <v>0.55239361822827404</v>
      </c>
      <c r="T1157" s="17">
        <v>0.62841448692898405</v>
      </c>
      <c r="U1157" s="17">
        <v>0.67974224388035998</v>
      </c>
      <c r="V1157" s="17"/>
      <c r="W1157" s="17">
        <v>0.60757675516338505</v>
      </c>
      <c r="X1157" s="17">
        <v>0.74115873067617399</v>
      </c>
      <c r="Y1157" s="17">
        <v>0.54693100505016601</v>
      </c>
      <c r="Z1157" s="17">
        <v>0.55682109256544299</v>
      </c>
      <c r="AA1157" s="17">
        <v>0.59116005688164996</v>
      </c>
      <c r="AB1157" s="17">
        <v>0.61783568140442002</v>
      </c>
      <c r="AC1157" s="17">
        <v>0.57841182844094097</v>
      </c>
      <c r="AD1157" s="17">
        <v>0.56771859747659204</v>
      </c>
      <c r="AE1157" s="17">
        <v>0.68136303007343502</v>
      </c>
      <c r="AF1157" s="17">
        <v>0.74298528939366104</v>
      </c>
      <c r="AG1157" s="17"/>
      <c r="AH1157" s="17">
        <v>0.66025585159981004</v>
      </c>
      <c r="AI1157" s="17">
        <v>0.51890016650890303</v>
      </c>
      <c r="AJ1157" s="17">
        <v>0.67060073358762395</v>
      </c>
      <c r="AK1157" s="17">
        <v>0.68101090685596699</v>
      </c>
      <c r="AL1157" s="17">
        <v>0.62583574080152904</v>
      </c>
      <c r="AM1157" s="17">
        <v>0.65169173287234905</v>
      </c>
      <c r="AN1157" s="17">
        <v>0.61725336362391203</v>
      </c>
      <c r="AO1157" s="17"/>
      <c r="AP1157" s="17">
        <v>0.652108859896394</v>
      </c>
      <c r="AQ1157" s="17">
        <v>0.64521768021630499</v>
      </c>
      <c r="AR1157" s="17"/>
      <c r="AS1157" s="17">
        <v>0.630374160110035</v>
      </c>
      <c r="AT1157" s="17">
        <v>0.68411491567818195</v>
      </c>
      <c r="AU1157" s="17">
        <v>0.649322987182814</v>
      </c>
      <c r="AV1157" s="17"/>
      <c r="AW1157" s="17">
        <v>0.55293223650887502</v>
      </c>
      <c r="AX1157" s="17">
        <v>0.66436668075253602</v>
      </c>
      <c r="AY1157" s="17"/>
      <c r="AZ1157" s="17">
        <v>0.61850984910821405</v>
      </c>
      <c r="BA1157" s="17">
        <v>0.66504318525081296</v>
      </c>
      <c r="BB1157" s="17"/>
      <c r="BC1157" s="17">
        <v>0.62234796592771002</v>
      </c>
      <c r="BD1157" s="17">
        <v>0.67974224388035998</v>
      </c>
      <c r="BE1157" s="17"/>
      <c r="BF1157" s="17">
        <v>0.66973215182500601</v>
      </c>
      <c r="BG1157" s="17">
        <v>0.63914308839304002</v>
      </c>
      <c r="BH1157" s="17"/>
      <c r="BI1157" s="17">
        <v>0.56009634064931701</v>
      </c>
      <c r="BJ1157" s="17">
        <v>0.69911229490783999</v>
      </c>
      <c r="BK1157" s="17">
        <v>0.64309062491707802</v>
      </c>
      <c r="BL1157" s="17">
        <v>0.69852566154710105</v>
      </c>
    </row>
    <row r="1158" spans="2:64" x14ac:dyDescent="0.25">
      <c r="B1158" t="s">
        <v>536</v>
      </c>
      <c r="C1158" s="17">
        <v>0.64378960215208603</v>
      </c>
      <c r="D1158" s="17">
        <v>0.62179386775501899</v>
      </c>
      <c r="E1158" s="17">
        <v>0.54415681843956198</v>
      </c>
      <c r="F1158" s="17">
        <v>0.56317220682453495</v>
      </c>
      <c r="G1158" s="17">
        <v>0.59919676717370396</v>
      </c>
      <c r="H1158" s="17">
        <v>0.61075925853773705</v>
      </c>
      <c r="I1158" s="17">
        <v>0.64445205914229597</v>
      </c>
      <c r="J1158" s="17">
        <v>0.71013439136864898</v>
      </c>
      <c r="K1158" s="17">
        <v>0.64117593509353898</v>
      </c>
      <c r="L1158" s="17">
        <v>0.75479113251317198</v>
      </c>
      <c r="M1158" s="17">
        <v>0.65262286952286197</v>
      </c>
      <c r="N1158" s="17">
        <v>0.64843623624455604</v>
      </c>
      <c r="O1158" s="17">
        <v>0.65199470034086504</v>
      </c>
      <c r="P1158" s="17">
        <v>0.70393903573207395</v>
      </c>
      <c r="Q1158" s="17"/>
      <c r="R1158" s="17">
        <v>0.71101498898678805</v>
      </c>
      <c r="S1158" s="17">
        <v>0.58163197794752197</v>
      </c>
      <c r="T1158" s="17">
        <v>0.58315498577080105</v>
      </c>
      <c r="U1158" s="17">
        <v>0.64430523577622301</v>
      </c>
      <c r="V1158" s="17"/>
      <c r="W1158" s="17">
        <v>0.669811114687202</v>
      </c>
      <c r="X1158" s="17">
        <v>0.74769867924267996</v>
      </c>
      <c r="Y1158" s="17">
        <v>0.634974943908301</v>
      </c>
      <c r="Z1158" s="17">
        <v>0.56462861099251704</v>
      </c>
      <c r="AA1158" s="17">
        <v>0.56612597867815395</v>
      </c>
      <c r="AB1158" s="17">
        <v>0.63315292015701496</v>
      </c>
      <c r="AC1158" s="17">
        <v>0.48790583369979201</v>
      </c>
      <c r="AD1158" s="17">
        <v>0.59169516876071604</v>
      </c>
      <c r="AE1158" s="17">
        <v>0.69183259049058399</v>
      </c>
      <c r="AF1158" s="17">
        <v>0.67138111006092105</v>
      </c>
      <c r="AG1158" s="17"/>
      <c r="AH1158" s="17">
        <v>0.71636857210988403</v>
      </c>
      <c r="AI1158" s="17">
        <v>0.57391830767665197</v>
      </c>
      <c r="AJ1158" s="17">
        <v>0.61147260159163297</v>
      </c>
      <c r="AK1158" s="17">
        <v>0.66381577908274403</v>
      </c>
      <c r="AL1158" s="17">
        <v>0.631076174281752</v>
      </c>
      <c r="AM1158" s="17">
        <v>0.60921409933896797</v>
      </c>
      <c r="AN1158" s="17">
        <v>0.60740769276155504</v>
      </c>
      <c r="AO1158" s="17"/>
      <c r="AP1158" s="17">
        <v>0.625469730268428</v>
      </c>
      <c r="AQ1158" s="17">
        <v>0.67351230442515597</v>
      </c>
      <c r="AR1158" s="17"/>
      <c r="AS1158" s="17">
        <v>0.52916230970043099</v>
      </c>
      <c r="AT1158" s="17">
        <v>0.66608572460218696</v>
      </c>
      <c r="AU1158" s="17">
        <v>0.64523929673598102</v>
      </c>
      <c r="AV1158" s="17"/>
      <c r="AW1158" s="17">
        <v>0.54792581084064296</v>
      </c>
      <c r="AX1158" s="17">
        <v>0.65856958889559702</v>
      </c>
      <c r="AY1158" s="17"/>
      <c r="AZ1158" s="17">
        <v>0.65290085397170605</v>
      </c>
      <c r="BA1158" s="17">
        <v>0.639211472129113</v>
      </c>
      <c r="BB1158" s="17"/>
      <c r="BC1158" s="17">
        <v>0.64332726892675995</v>
      </c>
      <c r="BD1158" s="17">
        <v>0.64430523577622301</v>
      </c>
      <c r="BE1158" s="17"/>
      <c r="BF1158" s="17">
        <v>0.63250208693704602</v>
      </c>
      <c r="BG1158" s="17">
        <v>0.64955177420320698</v>
      </c>
      <c r="BH1158" s="17"/>
      <c r="BI1158" s="17">
        <v>0.60799298304875204</v>
      </c>
      <c r="BJ1158" s="17">
        <v>0.69304832456320298</v>
      </c>
      <c r="BK1158" s="17">
        <v>0.62754798103131304</v>
      </c>
      <c r="BL1158" s="17">
        <v>0.62742539253535101</v>
      </c>
    </row>
    <row r="1159" spans="2:64" x14ac:dyDescent="0.25">
      <c r="B1159" t="s">
        <v>537</v>
      </c>
      <c r="C1159" s="17">
        <v>0.55220932222678698</v>
      </c>
      <c r="D1159" s="17">
        <v>0.53213110442186196</v>
      </c>
      <c r="E1159" s="17">
        <v>0.47308031536353401</v>
      </c>
      <c r="F1159" s="17">
        <v>0.50560067056323599</v>
      </c>
      <c r="G1159" s="17">
        <v>0.53231712720220903</v>
      </c>
      <c r="H1159" s="17">
        <v>0.51720893007712998</v>
      </c>
      <c r="I1159" s="17">
        <v>0.540635372278364</v>
      </c>
      <c r="J1159" s="17">
        <v>0.65144779241174799</v>
      </c>
      <c r="K1159" s="17">
        <v>0.63153040771579405</v>
      </c>
      <c r="L1159" s="17">
        <v>0.61282032857879098</v>
      </c>
      <c r="M1159" s="17">
        <v>0.549485544534141</v>
      </c>
      <c r="N1159" s="17">
        <v>0.54702692406979203</v>
      </c>
      <c r="O1159" s="17">
        <v>0.55906310074476595</v>
      </c>
      <c r="P1159" s="17">
        <v>0.35196951786603697</v>
      </c>
      <c r="Q1159" s="17"/>
      <c r="R1159" s="17">
        <v>0.61507715275568897</v>
      </c>
      <c r="S1159" s="17">
        <v>0.48608166689625698</v>
      </c>
      <c r="T1159" s="17">
        <v>0.55807437475458199</v>
      </c>
      <c r="U1159" s="17">
        <v>0.53844776585358001</v>
      </c>
      <c r="V1159" s="17"/>
      <c r="W1159" s="17">
        <v>0.65302984788088003</v>
      </c>
      <c r="X1159" s="17">
        <v>0.550487644930169</v>
      </c>
      <c r="Y1159" s="17">
        <v>0.476275134537613</v>
      </c>
      <c r="Z1159" s="17">
        <v>0.49040514467103202</v>
      </c>
      <c r="AA1159" s="17">
        <v>0.42106590671745198</v>
      </c>
      <c r="AB1159" s="17">
        <v>0.54236534236205103</v>
      </c>
      <c r="AC1159" s="17">
        <v>0.48953177741756099</v>
      </c>
      <c r="AD1159" s="17">
        <v>0.55845592776013298</v>
      </c>
      <c r="AE1159" s="17">
        <v>0.58542581398256999</v>
      </c>
      <c r="AF1159" s="17">
        <v>0.52709571468701899</v>
      </c>
      <c r="AG1159" s="17"/>
      <c r="AH1159" s="17">
        <v>0.64491795757345904</v>
      </c>
      <c r="AI1159" s="17">
        <v>0.41778899175970102</v>
      </c>
      <c r="AJ1159" s="17">
        <v>0.57570519419509703</v>
      </c>
      <c r="AK1159" s="17">
        <v>0.56550967843219202</v>
      </c>
      <c r="AL1159" s="17">
        <v>0.51625786336239798</v>
      </c>
      <c r="AM1159" s="17">
        <v>0.508222118959199</v>
      </c>
      <c r="AN1159" s="17">
        <v>0.51731122226126602</v>
      </c>
      <c r="AO1159" s="17"/>
      <c r="AP1159" s="17">
        <v>0.52302410808352595</v>
      </c>
      <c r="AQ1159" s="17">
        <v>0.59956027731342199</v>
      </c>
      <c r="AR1159" s="17"/>
      <c r="AS1159" s="17">
        <v>0.43581019526623799</v>
      </c>
      <c r="AT1159" s="17">
        <v>0.54396377441318799</v>
      </c>
      <c r="AU1159" s="17">
        <v>0.55759669760059005</v>
      </c>
      <c r="AV1159" s="17"/>
      <c r="AW1159" s="17">
        <v>0.43072760659021803</v>
      </c>
      <c r="AX1159" s="17">
        <v>0.57093900235026895</v>
      </c>
      <c r="AY1159" s="17"/>
      <c r="AZ1159" s="17">
        <v>0.57637538072077199</v>
      </c>
      <c r="BA1159" s="17">
        <v>0.54006660461580103</v>
      </c>
      <c r="BB1159" s="17"/>
      <c r="BC1159" s="17">
        <v>0.56454836383636298</v>
      </c>
      <c r="BD1159" s="17">
        <v>0.53844776585358001</v>
      </c>
      <c r="BE1159" s="17"/>
      <c r="BF1159" s="17">
        <v>0.52666370036611099</v>
      </c>
      <c r="BG1159" s="17">
        <v>0.56525012576147204</v>
      </c>
      <c r="BH1159" s="17"/>
      <c r="BI1159" s="17">
        <v>0.54848567110421897</v>
      </c>
      <c r="BJ1159" s="17">
        <v>0.59314130118111397</v>
      </c>
      <c r="BK1159" s="17">
        <v>0.50835762308800703</v>
      </c>
      <c r="BL1159" s="17">
        <v>0.56965265779085095</v>
      </c>
    </row>
    <row r="1160" spans="2:64" x14ac:dyDescent="0.25">
      <c r="B1160" t="s">
        <v>538</v>
      </c>
      <c r="C1160" s="17">
        <v>0.51464275273914595</v>
      </c>
      <c r="D1160" s="17">
        <v>0.52129026142528101</v>
      </c>
      <c r="E1160" s="17">
        <v>0.36396146647347799</v>
      </c>
      <c r="F1160" s="17">
        <v>0.47219741557473</v>
      </c>
      <c r="G1160" s="17">
        <v>0.50669132497312797</v>
      </c>
      <c r="H1160" s="17">
        <v>0.53700042997923303</v>
      </c>
      <c r="I1160" s="17">
        <v>0.51492550615726596</v>
      </c>
      <c r="J1160" s="17">
        <v>0.574470201700922</v>
      </c>
      <c r="K1160" s="17">
        <v>0.53752778655399303</v>
      </c>
      <c r="L1160" s="17">
        <v>0.54532187882658401</v>
      </c>
      <c r="M1160" s="17">
        <v>0.51251735378086904</v>
      </c>
      <c r="N1160" s="17">
        <v>0.50255118851925895</v>
      </c>
      <c r="O1160" s="17">
        <v>0.51775513021280295</v>
      </c>
      <c r="P1160" s="17">
        <v>0</v>
      </c>
      <c r="Q1160" s="17"/>
      <c r="R1160" s="17">
        <v>0.50400349566000202</v>
      </c>
      <c r="S1160" s="17">
        <v>0.53426736245716899</v>
      </c>
      <c r="T1160" s="17">
        <v>0.51306402471653201</v>
      </c>
      <c r="U1160" s="17">
        <v>0.51444458644215496</v>
      </c>
      <c r="V1160" s="17"/>
      <c r="W1160" s="17">
        <v>0.47228651170600799</v>
      </c>
      <c r="X1160" s="17">
        <v>0.50995267407290401</v>
      </c>
      <c r="Y1160" s="17">
        <v>0.53074801373428604</v>
      </c>
      <c r="Z1160" s="17">
        <v>0.47375264236916897</v>
      </c>
      <c r="AA1160" s="17">
        <v>0.33058375656966899</v>
      </c>
      <c r="AB1160" s="17">
        <v>0.60034403210407605</v>
      </c>
      <c r="AC1160" s="17">
        <v>0.54782838870102502</v>
      </c>
      <c r="AD1160" s="17">
        <v>0.61555712860065104</v>
      </c>
      <c r="AE1160" s="17">
        <v>0.52136547397306199</v>
      </c>
      <c r="AF1160" s="17">
        <v>0.53112762098323996</v>
      </c>
      <c r="AG1160" s="17"/>
      <c r="AH1160" s="17">
        <v>0.55275847503717201</v>
      </c>
      <c r="AI1160" s="17">
        <v>0.48530777753684601</v>
      </c>
      <c r="AJ1160" s="17">
        <v>0.57557118161842302</v>
      </c>
      <c r="AK1160" s="17">
        <v>0.50302320573640302</v>
      </c>
      <c r="AL1160" s="17">
        <v>0.52839469976520503</v>
      </c>
      <c r="AM1160" s="17">
        <v>0.47983184289803699</v>
      </c>
      <c r="AN1160" s="17">
        <v>0.46371846732087102</v>
      </c>
      <c r="AO1160" s="17"/>
      <c r="AP1160" s="17">
        <v>0.51916565065204201</v>
      </c>
      <c r="AQ1160" s="17">
        <v>0.50730466932184703</v>
      </c>
      <c r="AR1160" s="17"/>
      <c r="AS1160" s="17">
        <v>0.47848192716726301</v>
      </c>
      <c r="AT1160" s="17">
        <v>0.54051223089172495</v>
      </c>
      <c r="AU1160" s="17">
        <v>0.53181452744220004</v>
      </c>
      <c r="AV1160" s="17"/>
      <c r="AW1160" s="17">
        <v>0.47548578721398099</v>
      </c>
      <c r="AX1160" s="17">
        <v>0.52067985416671003</v>
      </c>
      <c r="AY1160" s="17"/>
      <c r="AZ1160" s="17">
        <v>0.49587344223563301</v>
      </c>
      <c r="BA1160" s="17">
        <v>0.52407376678944295</v>
      </c>
      <c r="BB1160" s="17"/>
      <c r="BC1160" s="17">
        <v>0.51482043483540496</v>
      </c>
      <c r="BD1160" s="17">
        <v>0.51444458644215496</v>
      </c>
      <c r="BE1160" s="17"/>
      <c r="BF1160" s="17">
        <v>0.51493613540690297</v>
      </c>
      <c r="BG1160" s="17">
        <v>0.51449298360251705</v>
      </c>
      <c r="BH1160" s="17"/>
      <c r="BI1160" s="17">
        <v>0.46311310035794501</v>
      </c>
      <c r="BJ1160" s="17">
        <v>0.53959618073988203</v>
      </c>
      <c r="BK1160" s="17">
        <v>0.522886729985931</v>
      </c>
      <c r="BL1160" s="17">
        <v>0.52788333301934098</v>
      </c>
    </row>
    <row r="1161" spans="2:64" x14ac:dyDescent="0.25">
      <c r="B1161" t="s">
        <v>539</v>
      </c>
      <c r="C1161" s="17">
        <v>0.50346959289849302</v>
      </c>
      <c r="D1161" s="17">
        <v>0.51297985381798605</v>
      </c>
      <c r="E1161" s="17">
        <v>0.28130538186680298</v>
      </c>
      <c r="F1161" s="17">
        <v>0.49463389509841699</v>
      </c>
      <c r="G1161" s="17">
        <v>0.45551908231565003</v>
      </c>
      <c r="H1161" s="17">
        <v>0.502696269259016</v>
      </c>
      <c r="I1161" s="17">
        <v>0.635887053453979</v>
      </c>
      <c r="J1161" s="17">
        <v>0.56464121040259896</v>
      </c>
      <c r="K1161" s="17">
        <v>0.55985147968960003</v>
      </c>
      <c r="L1161" s="17">
        <v>0.53602947746030805</v>
      </c>
      <c r="M1161" s="17">
        <v>0.47060459696957302</v>
      </c>
      <c r="N1161" s="17">
        <v>0.50917543277984401</v>
      </c>
      <c r="O1161" s="17">
        <v>0.41900196161983499</v>
      </c>
      <c r="P1161" s="17">
        <v>0.64803048213396297</v>
      </c>
      <c r="Q1161" s="17"/>
      <c r="R1161" s="17">
        <v>0.50144196093452997</v>
      </c>
      <c r="S1161" s="17">
        <v>0.43033134575728699</v>
      </c>
      <c r="T1161" s="17">
        <v>0.52602873514367099</v>
      </c>
      <c r="U1161" s="17">
        <v>0.52176717899217595</v>
      </c>
      <c r="V1161" s="17"/>
      <c r="W1161" s="17">
        <v>0.468020891240299</v>
      </c>
      <c r="X1161" s="17">
        <v>0.463552779862481</v>
      </c>
      <c r="Y1161" s="17">
        <v>0.51486752232837096</v>
      </c>
      <c r="Z1161" s="17">
        <v>0.51145215749433004</v>
      </c>
      <c r="AA1161" s="17">
        <v>0.44534037214640498</v>
      </c>
      <c r="AB1161" s="17">
        <v>0.39427616371150598</v>
      </c>
      <c r="AC1161" s="17">
        <v>0.45835593447087097</v>
      </c>
      <c r="AD1161" s="17">
        <v>0.55662949186059396</v>
      </c>
      <c r="AE1161" s="17">
        <v>0.50076451927436105</v>
      </c>
      <c r="AF1161" s="17">
        <v>0.57241101992327603</v>
      </c>
      <c r="AG1161" s="17"/>
      <c r="AH1161" s="17">
        <v>0.49070454320930901</v>
      </c>
      <c r="AI1161" s="17">
        <v>0.41407544043226902</v>
      </c>
      <c r="AJ1161" s="17">
        <v>0.58288238574956697</v>
      </c>
      <c r="AK1161" s="17">
        <v>0.49781588141434202</v>
      </c>
      <c r="AL1161" s="17">
        <v>0.49444122192684697</v>
      </c>
      <c r="AM1161" s="17">
        <v>0.50199838388670104</v>
      </c>
      <c r="AN1161" s="17">
        <v>0.47742779799032498</v>
      </c>
      <c r="AO1161" s="17"/>
      <c r="AP1161" s="17">
        <v>0.48904326125518499</v>
      </c>
      <c r="AQ1161" s="17">
        <v>0.52687530026641105</v>
      </c>
      <c r="AR1161" s="17"/>
      <c r="AS1161" s="17">
        <v>0.41837648650286302</v>
      </c>
      <c r="AT1161" s="17">
        <v>0.52349270522506997</v>
      </c>
      <c r="AU1161" s="17">
        <v>0.51509490852254802</v>
      </c>
      <c r="AV1161" s="17"/>
      <c r="AW1161" s="17">
        <v>0.47432098094737501</v>
      </c>
      <c r="AX1161" s="17">
        <v>0.50796363692007396</v>
      </c>
      <c r="AY1161" s="17"/>
      <c r="AZ1161" s="17">
        <v>0.50853456646414696</v>
      </c>
      <c r="BA1161" s="17">
        <v>0.50092459600832395</v>
      </c>
      <c r="BB1161" s="17"/>
      <c r="BC1161" s="17">
        <v>0.48706340525213698</v>
      </c>
      <c r="BD1161" s="17">
        <v>0.52176717899217595</v>
      </c>
      <c r="BE1161" s="17"/>
      <c r="BF1161" s="17">
        <v>0.49123537672987899</v>
      </c>
      <c r="BG1161" s="17">
        <v>0.50971504702467996</v>
      </c>
      <c r="BH1161" s="17"/>
      <c r="BI1161" s="17">
        <v>0.43424163144266897</v>
      </c>
      <c r="BJ1161" s="17">
        <v>0.53350220429964701</v>
      </c>
      <c r="BK1161" s="17">
        <v>0.49021257028413701</v>
      </c>
      <c r="BL1161" s="17">
        <v>0.58648723149540605</v>
      </c>
    </row>
    <row r="1162" spans="2:64" x14ac:dyDescent="0.25">
      <c r="B1162" t="s">
        <v>540</v>
      </c>
      <c r="C1162" s="17">
        <v>0.39123815662244998</v>
      </c>
      <c r="D1162" s="17">
        <v>0.425890101006906</v>
      </c>
      <c r="E1162" s="17">
        <v>0.27431936867678403</v>
      </c>
      <c r="F1162" s="17">
        <v>0.33942227407186198</v>
      </c>
      <c r="G1162" s="17">
        <v>0.43654506257143699</v>
      </c>
      <c r="H1162" s="17">
        <v>0.49972829148540698</v>
      </c>
      <c r="I1162" s="17">
        <v>0.40690541343884001</v>
      </c>
      <c r="J1162" s="17">
        <v>0.46531444485747298</v>
      </c>
      <c r="K1162" s="17">
        <v>0.47988846332574597</v>
      </c>
      <c r="L1162" s="17">
        <v>0.42800875803933702</v>
      </c>
      <c r="M1162" s="17">
        <v>0.26856125777103201</v>
      </c>
      <c r="N1162" s="17">
        <v>0.35597317342521501</v>
      </c>
      <c r="O1162" s="17">
        <v>0.32968990380656599</v>
      </c>
      <c r="P1162" s="17">
        <v>0</v>
      </c>
      <c r="Q1162" s="17"/>
      <c r="R1162" s="17">
        <v>0.41426382325565098</v>
      </c>
      <c r="S1162" s="17">
        <v>0.30553755698961099</v>
      </c>
      <c r="T1162" s="17">
        <v>0.44146150799819001</v>
      </c>
      <c r="U1162" s="17">
        <v>0.39286622990485398</v>
      </c>
      <c r="V1162" s="17"/>
      <c r="W1162" s="17">
        <v>0.42612857243889202</v>
      </c>
      <c r="X1162" s="17">
        <v>0.52283064391533096</v>
      </c>
      <c r="Y1162" s="17">
        <v>0.34532573740945999</v>
      </c>
      <c r="Z1162" s="17">
        <v>0.33248617615401199</v>
      </c>
      <c r="AA1162" s="17">
        <v>0.29319917320878203</v>
      </c>
      <c r="AB1162" s="17">
        <v>0.37883307350457701</v>
      </c>
      <c r="AC1162" s="17">
        <v>0.38716403328404703</v>
      </c>
      <c r="AD1162" s="17">
        <v>0.35245458360002302</v>
      </c>
      <c r="AE1162" s="17">
        <v>0.36753400919974799</v>
      </c>
      <c r="AF1162" s="17">
        <v>0.42609071085544298</v>
      </c>
      <c r="AG1162" s="17"/>
      <c r="AH1162" s="17">
        <v>0.48755676891196698</v>
      </c>
      <c r="AI1162" s="17">
        <v>0.32053064801311798</v>
      </c>
      <c r="AJ1162" s="17">
        <v>0.39889482048525499</v>
      </c>
      <c r="AK1162" s="17">
        <v>0.40450600899956402</v>
      </c>
      <c r="AL1162" s="17">
        <v>0.35552125676914997</v>
      </c>
      <c r="AM1162" s="17">
        <v>0.30752756851541002</v>
      </c>
      <c r="AN1162" s="17">
        <v>0.45218963515647898</v>
      </c>
      <c r="AO1162" s="17"/>
      <c r="AP1162" s="17">
        <v>0.37989800680436903</v>
      </c>
      <c r="AQ1162" s="17">
        <v>0.40963675126958399</v>
      </c>
      <c r="AR1162" s="17"/>
      <c r="AS1162" s="17">
        <v>0.34989217794463401</v>
      </c>
      <c r="AT1162" s="17">
        <v>0.45335397597731902</v>
      </c>
      <c r="AU1162" s="17">
        <v>0.36026997366068497</v>
      </c>
      <c r="AV1162" s="17"/>
      <c r="AW1162" s="17">
        <v>0.40592483540742202</v>
      </c>
      <c r="AX1162" s="17">
        <v>0.388973809314895</v>
      </c>
      <c r="AY1162" s="17"/>
      <c r="AZ1162" s="17">
        <v>0.391945258802885</v>
      </c>
      <c r="BA1162" s="17">
        <v>0.39088285904252901</v>
      </c>
      <c r="BB1162" s="17"/>
      <c r="BC1162" s="17">
        <v>0.38977837522634801</v>
      </c>
      <c r="BD1162" s="17">
        <v>0.39286622990485398</v>
      </c>
      <c r="BE1162" s="17"/>
      <c r="BF1162" s="17">
        <v>0.39048458163370697</v>
      </c>
      <c r="BG1162" s="17">
        <v>0.391622849679853</v>
      </c>
      <c r="BH1162" s="17"/>
      <c r="BI1162" s="17">
        <v>0.31938750985252801</v>
      </c>
      <c r="BJ1162" s="17">
        <v>0.40919325995022798</v>
      </c>
      <c r="BK1162" s="17">
        <v>0.38697818899526198</v>
      </c>
      <c r="BL1162" s="17">
        <v>0.47479583501771699</v>
      </c>
    </row>
    <row r="1163" spans="2:64" x14ac:dyDescent="0.25">
      <c r="B1163" t="s">
        <v>541</v>
      </c>
      <c r="C1163" s="17">
        <v>0.336868432544634</v>
      </c>
      <c r="D1163" s="17">
        <v>0.34043177752984499</v>
      </c>
      <c r="E1163" s="17">
        <v>0.23312356486632099</v>
      </c>
      <c r="F1163" s="17">
        <v>0.27285268658143402</v>
      </c>
      <c r="G1163" s="17">
        <v>0.499606894341382</v>
      </c>
      <c r="H1163" s="17">
        <v>0.42020581802658502</v>
      </c>
      <c r="I1163" s="17">
        <v>0.34871470007118299</v>
      </c>
      <c r="J1163" s="17">
        <v>0.338907812056637</v>
      </c>
      <c r="K1163" s="17">
        <v>0.41646338813470801</v>
      </c>
      <c r="L1163" s="17">
        <v>0.35420105578855599</v>
      </c>
      <c r="M1163" s="17">
        <v>0.29993844129541403</v>
      </c>
      <c r="N1163" s="17">
        <v>0.29693934238658198</v>
      </c>
      <c r="O1163" s="17">
        <v>0.30071478927414802</v>
      </c>
      <c r="P1163" s="17">
        <v>0</v>
      </c>
      <c r="Q1163" s="17"/>
      <c r="R1163" s="17">
        <v>0.418462926013067</v>
      </c>
      <c r="S1163" s="17">
        <v>0.312376446663089</v>
      </c>
      <c r="T1163" s="17">
        <v>0.316513877117516</v>
      </c>
      <c r="U1163" s="17">
        <v>0.30699043426415401</v>
      </c>
      <c r="V1163" s="17"/>
      <c r="W1163" s="17">
        <v>0.44665693450989702</v>
      </c>
      <c r="X1163" s="17">
        <v>0.30383222503185903</v>
      </c>
      <c r="Y1163" s="17">
        <v>0.32869687295421302</v>
      </c>
      <c r="Z1163" s="17">
        <v>0.40215465459599897</v>
      </c>
      <c r="AA1163" s="17">
        <v>0.32498352039505501</v>
      </c>
      <c r="AB1163" s="17">
        <v>0.27006897023054099</v>
      </c>
      <c r="AC1163" s="17">
        <v>0.19697336516094999</v>
      </c>
      <c r="AD1163" s="17">
        <v>0.255252412599069</v>
      </c>
      <c r="AE1163" s="17">
        <v>0.28595793806988801</v>
      </c>
      <c r="AF1163" s="17">
        <v>0.38378343554056399</v>
      </c>
      <c r="AG1163" s="17"/>
      <c r="AH1163" s="17">
        <v>0.44208568088719502</v>
      </c>
      <c r="AI1163" s="17">
        <v>0.38533401970219899</v>
      </c>
      <c r="AJ1163" s="17">
        <v>0.32702623206596898</v>
      </c>
      <c r="AK1163" s="17">
        <v>0.334328882582346</v>
      </c>
      <c r="AL1163" s="17">
        <v>0.29134582914680901</v>
      </c>
      <c r="AM1163" s="17">
        <v>0.33700581206086699</v>
      </c>
      <c r="AN1163" s="17">
        <v>0.38241978187247799</v>
      </c>
      <c r="AO1163" s="17"/>
      <c r="AP1163" s="17">
        <v>0.357455907058364</v>
      </c>
      <c r="AQ1163" s="17">
        <v>0.30346670466072301</v>
      </c>
      <c r="AR1163" s="17"/>
      <c r="AS1163" s="17">
        <v>0.31283290641873601</v>
      </c>
      <c r="AT1163" s="17">
        <v>0.42391456382074999</v>
      </c>
      <c r="AU1163" s="17">
        <v>0.361957627860999</v>
      </c>
      <c r="AV1163" s="17"/>
      <c r="AW1163" s="17">
        <v>0.37093101026075098</v>
      </c>
      <c r="AX1163" s="17">
        <v>0.33161676828009001</v>
      </c>
      <c r="AY1163" s="17"/>
      <c r="AZ1163" s="17">
        <v>0.40250991223141602</v>
      </c>
      <c r="BA1163" s="17">
        <v>0.30388556313701898</v>
      </c>
      <c r="BB1163" s="17"/>
      <c r="BC1163" s="17">
        <v>0.36365797974377601</v>
      </c>
      <c r="BD1163" s="17">
        <v>0.30699043426415401</v>
      </c>
      <c r="BE1163" s="17"/>
      <c r="BF1163" s="17">
        <v>0.37196190429021803</v>
      </c>
      <c r="BG1163" s="17">
        <v>0.31895354000922599</v>
      </c>
      <c r="BH1163" s="17"/>
      <c r="BI1163" s="17">
        <v>0.27495159653205298</v>
      </c>
      <c r="BJ1163" s="17">
        <v>0.33462700721372302</v>
      </c>
      <c r="BK1163" s="17">
        <v>0.341417414211726</v>
      </c>
      <c r="BL1163" s="17">
        <v>0.43311592192793402</v>
      </c>
    </row>
    <row r="1164" spans="2:64" x14ac:dyDescent="0.25">
      <c r="B1164" t="s">
        <v>542</v>
      </c>
      <c r="C1164" s="17">
        <v>0.33235948617698902</v>
      </c>
      <c r="D1164" s="17">
        <v>0.30622692295977499</v>
      </c>
      <c r="E1164" s="17">
        <v>0.27682346295279803</v>
      </c>
      <c r="F1164" s="17">
        <v>0.35155778521845099</v>
      </c>
      <c r="G1164" s="17">
        <v>0.49468598126818902</v>
      </c>
      <c r="H1164" s="17">
        <v>0.38555921919091801</v>
      </c>
      <c r="I1164" s="17">
        <v>0.31547931030236698</v>
      </c>
      <c r="J1164" s="17">
        <v>0.240925921792115</v>
      </c>
      <c r="K1164" s="17">
        <v>0.38736145776670899</v>
      </c>
      <c r="L1164" s="17">
        <v>0.37636279525982602</v>
      </c>
      <c r="M1164" s="17">
        <v>0.28481987736507303</v>
      </c>
      <c r="N1164" s="17">
        <v>0.32464080409253399</v>
      </c>
      <c r="O1164" s="17">
        <v>0.34897806677691701</v>
      </c>
      <c r="P1164" s="17">
        <v>0.35196951786603697</v>
      </c>
      <c r="Q1164" s="17"/>
      <c r="R1164" s="17">
        <v>0.41543563184811799</v>
      </c>
      <c r="S1164" s="17">
        <v>0.29790495285052299</v>
      </c>
      <c r="T1164" s="17">
        <v>0.33146446166579202</v>
      </c>
      <c r="U1164" s="17">
        <v>0.29964742755372198</v>
      </c>
      <c r="V1164" s="17"/>
      <c r="W1164" s="17">
        <v>0.46270979247180899</v>
      </c>
      <c r="X1164" s="17">
        <v>0.37842445578357897</v>
      </c>
      <c r="Y1164" s="17">
        <v>0.31472549684371698</v>
      </c>
      <c r="Z1164" s="17">
        <v>0.41421034166326898</v>
      </c>
      <c r="AA1164" s="17">
        <v>0.241541993731859</v>
      </c>
      <c r="AB1164" s="17">
        <v>0.29358023434056402</v>
      </c>
      <c r="AC1164" s="17">
        <v>0.31634751473759698</v>
      </c>
      <c r="AD1164" s="17">
        <v>0.23018706108459799</v>
      </c>
      <c r="AE1164" s="17">
        <v>0.333053176075577</v>
      </c>
      <c r="AF1164" s="17">
        <v>0.330663019647081</v>
      </c>
      <c r="AG1164" s="17"/>
      <c r="AH1164" s="17">
        <v>0.42274896693054298</v>
      </c>
      <c r="AI1164" s="17">
        <v>0.408983974660523</v>
      </c>
      <c r="AJ1164" s="17">
        <v>0.28400253840952899</v>
      </c>
      <c r="AK1164" s="17">
        <v>0.304882648002824</v>
      </c>
      <c r="AL1164" s="17">
        <v>0.30241070038787898</v>
      </c>
      <c r="AM1164" s="17">
        <v>0.407118281604818</v>
      </c>
      <c r="AN1164" s="17">
        <v>0.34119935078365499</v>
      </c>
      <c r="AO1164" s="17"/>
      <c r="AP1164" s="17">
        <v>0.36920002274198799</v>
      </c>
      <c r="AQ1164" s="17">
        <v>0.27258830945394502</v>
      </c>
      <c r="AR1164" s="17"/>
      <c r="AS1164" s="17">
        <v>0.32811510752018203</v>
      </c>
      <c r="AT1164" s="17">
        <v>0.40250043546450398</v>
      </c>
      <c r="AU1164" s="17">
        <v>0.38767047440056002</v>
      </c>
      <c r="AV1164" s="17"/>
      <c r="AW1164" s="17">
        <v>0.374384357130296</v>
      </c>
      <c r="AX1164" s="17">
        <v>0.32588021984409699</v>
      </c>
      <c r="AY1164" s="17"/>
      <c r="AZ1164" s="17">
        <v>0.358936411865106</v>
      </c>
      <c r="BA1164" s="17">
        <v>0.31900538030658898</v>
      </c>
      <c r="BB1164" s="17"/>
      <c r="BC1164" s="17">
        <v>0.36169014046789799</v>
      </c>
      <c r="BD1164" s="17">
        <v>0.29964742755372198</v>
      </c>
      <c r="BE1164" s="17"/>
      <c r="BF1164" s="17">
        <v>0.40723195203894202</v>
      </c>
      <c r="BG1164" s="17">
        <v>0.29413778530048301</v>
      </c>
      <c r="BH1164" s="17"/>
      <c r="BI1164" s="17">
        <v>0.22226828477186</v>
      </c>
      <c r="BJ1164" s="17">
        <v>0.313232916091988</v>
      </c>
      <c r="BK1164" s="17">
        <v>0.34947529591334903</v>
      </c>
      <c r="BL1164" s="17">
        <v>0.52826671745518095</v>
      </c>
    </row>
    <row r="1165" spans="2:64" x14ac:dyDescent="0.25">
      <c r="B1165" t="s">
        <v>543</v>
      </c>
      <c r="C1165" s="17">
        <v>0.32946342117905197</v>
      </c>
      <c r="D1165" s="17">
        <v>0.35429766146423303</v>
      </c>
      <c r="E1165" s="17">
        <v>0.203242865600756</v>
      </c>
      <c r="F1165" s="17">
        <v>0.34542411732452299</v>
      </c>
      <c r="G1165" s="17">
        <v>0.36750190504138802</v>
      </c>
      <c r="H1165" s="17">
        <v>0.31576792298470202</v>
      </c>
      <c r="I1165" s="17">
        <v>0.26374512301432401</v>
      </c>
      <c r="J1165" s="17">
        <v>0.30497605289684698</v>
      </c>
      <c r="K1165" s="17">
        <v>0.32226117233641399</v>
      </c>
      <c r="L1165" s="17">
        <v>0.38189574980996599</v>
      </c>
      <c r="M1165" s="17">
        <v>0.32121799477273699</v>
      </c>
      <c r="N1165" s="17">
        <v>0.29898218477660898</v>
      </c>
      <c r="O1165" s="17">
        <v>0.36053532187218001</v>
      </c>
      <c r="P1165" s="17">
        <v>0.35196951786603697</v>
      </c>
      <c r="Q1165" s="17"/>
      <c r="R1165" s="17">
        <v>0.393016564000022</v>
      </c>
      <c r="S1165" s="17">
        <v>0.28656086638710199</v>
      </c>
      <c r="T1165" s="17">
        <v>0.26874244878004899</v>
      </c>
      <c r="U1165" s="17">
        <v>0.32581488974717998</v>
      </c>
      <c r="V1165" s="17"/>
      <c r="W1165" s="17">
        <v>0.439602378263521</v>
      </c>
      <c r="X1165" s="17">
        <v>0.28858106002702799</v>
      </c>
      <c r="Y1165" s="17">
        <v>0.33435707067572301</v>
      </c>
      <c r="Z1165" s="17">
        <v>0.38970375760657699</v>
      </c>
      <c r="AA1165" s="17">
        <v>0.248665128802915</v>
      </c>
      <c r="AB1165" s="17">
        <v>0.28154410217328302</v>
      </c>
      <c r="AC1165" s="17">
        <v>0.324660792177138</v>
      </c>
      <c r="AD1165" s="17">
        <v>0.24887194605489599</v>
      </c>
      <c r="AE1165" s="17">
        <v>0.30075501252189202</v>
      </c>
      <c r="AF1165" s="17">
        <v>0.363439389172375</v>
      </c>
      <c r="AG1165" s="17"/>
      <c r="AH1165" s="17">
        <v>0.422127487786575</v>
      </c>
      <c r="AI1165" s="17">
        <v>0.38791813653732599</v>
      </c>
      <c r="AJ1165" s="17">
        <v>0.38957337703172401</v>
      </c>
      <c r="AK1165" s="17">
        <v>0.26812047597101302</v>
      </c>
      <c r="AL1165" s="17">
        <v>0.29582793763842202</v>
      </c>
      <c r="AM1165" s="17">
        <v>0.33904858690175099</v>
      </c>
      <c r="AN1165" s="17">
        <v>0.40465958242698802</v>
      </c>
      <c r="AO1165" s="17"/>
      <c r="AP1165" s="17">
        <v>0.357905310523568</v>
      </c>
      <c r="AQ1165" s="17">
        <v>0.28331845824266699</v>
      </c>
      <c r="AR1165" s="17"/>
      <c r="AS1165" s="17">
        <v>0.31208423449353301</v>
      </c>
      <c r="AT1165" s="17">
        <v>0.43110086119060997</v>
      </c>
      <c r="AU1165" s="17">
        <v>0.35323973137957299</v>
      </c>
      <c r="AV1165" s="17"/>
      <c r="AW1165" s="17">
        <v>0.35187485975953497</v>
      </c>
      <c r="AX1165" s="17">
        <v>0.32600809398417302</v>
      </c>
      <c r="AY1165" s="17"/>
      <c r="AZ1165" s="17">
        <v>0.366283283644114</v>
      </c>
      <c r="BA1165" s="17">
        <v>0.310962547629486</v>
      </c>
      <c r="BB1165" s="17"/>
      <c r="BC1165" s="17">
        <v>0.33273480850842102</v>
      </c>
      <c r="BD1165" s="17">
        <v>0.32581488974717998</v>
      </c>
      <c r="BE1165" s="17"/>
      <c r="BF1165" s="17">
        <v>0.37118033707731302</v>
      </c>
      <c r="BG1165" s="17">
        <v>0.30816732170379701</v>
      </c>
      <c r="BH1165" s="17"/>
      <c r="BI1165" s="17">
        <v>0.28324835799027698</v>
      </c>
      <c r="BJ1165" s="17">
        <v>0.32683071805765701</v>
      </c>
      <c r="BK1165" s="17">
        <v>0.32551141054948601</v>
      </c>
      <c r="BL1165" s="17">
        <v>0.425094904332739</v>
      </c>
    </row>
    <row r="1166" spans="2:64" x14ac:dyDescent="0.25">
      <c r="B1166" t="s">
        <v>544</v>
      </c>
      <c r="C1166" s="17">
        <v>0.26748774535148501</v>
      </c>
      <c r="D1166" s="17">
        <v>0.30618000612596902</v>
      </c>
      <c r="E1166" s="17">
        <v>0.26300426413188499</v>
      </c>
      <c r="F1166" s="17">
        <v>0.17194331725745099</v>
      </c>
      <c r="G1166" s="17">
        <v>0.15092056226700401</v>
      </c>
      <c r="H1166" s="17">
        <v>0.27916635915542398</v>
      </c>
      <c r="I1166" s="17">
        <v>0.30337255298480398</v>
      </c>
      <c r="J1166" s="17">
        <v>0.29210855690929399</v>
      </c>
      <c r="K1166" s="17">
        <v>0.319595482277168</v>
      </c>
      <c r="L1166" s="17">
        <v>0.25284912648812702</v>
      </c>
      <c r="M1166" s="17">
        <v>0.20877348695247699</v>
      </c>
      <c r="N1166" s="17">
        <v>0.21813790086951301</v>
      </c>
      <c r="O1166" s="17">
        <v>0.32764615020569299</v>
      </c>
      <c r="P1166" s="17">
        <v>0</v>
      </c>
      <c r="Q1166" s="17"/>
      <c r="R1166" s="17">
        <v>0.166842898554591</v>
      </c>
      <c r="S1166" s="17">
        <v>0.20993152770547799</v>
      </c>
      <c r="T1166" s="17">
        <v>0.21561914994867901</v>
      </c>
      <c r="U1166" s="17">
        <v>0.35293225022193903</v>
      </c>
      <c r="V1166" s="17"/>
      <c r="W1166" s="17">
        <v>0.18647227034243799</v>
      </c>
      <c r="X1166" s="17">
        <v>0.165022503423225</v>
      </c>
      <c r="Y1166" s="17">
        <v>0.20612491333491201</v>
      </c>
      <c r="Z1166" s="17">
        <v>0.24012568849434099</v>
      </c>
      <c r="AA1166" s="17">
        <v>0.185715736917799</v>
      </c>
      <c r="AB1166" s="17">
        <v>0.217908180434813</v>
      </c>
      <c r="AC1166" s="17">
        <v>0.39479200208377302</v>
      </c>
      <c r="AD1166" s="17">
        <v>0.203559253720175</v>
      </c>
      <c r="AE1166" s="17">
        <v>0.32233430974817601</v>
      </c>
      <c r="AF1166" s="17">
        <v>0.42147326075228397</v>
      </c>
      <c r="AG1166" s="17"/>
      <c r="AH1166" s="17">
        <v>0.229772797498944</v>
      </c>
      <c r="AI1166" s="17">
        <v>0.248972219616101</v>
      </c>
      <c r="AJ1166" s="17">
        <v>0.32789377194316099</v>
      </c>
      <c r="AK1166" s="17">
        <v>0.197652639305128</v>
      </c>
      <c r="AL1166" s="17">
        <v>0.31945909146037299</v>
      </c>
      <c r="AM1166" s="17">
        <v>0.33591114601429101</v>
      </c>
      <c r="AN1166" s="17">
        <v>0.29404984530778799</v>
      </c>
      <c r="AO1166" s="17"/>
      <c r="AP1166" s="17">
        <v>0.33649993650077198</v>
      </c>
      <c r="AQ1166" s="17">
        <v>0.15552032419433701</v>
      </c>
      <c r="AR1166" s="17"/>
      <c r="AS1166" s="17">
        <v>0.33629258974498</v>
      </c>
      <c r="AT1166" s="17">
        <v>0.45649579216187802</v>
      </c>
      <c r="AU1166" s="17">
        <v>0.29506136499754398</v>
      </c>
      <c r="AV1166" s="17"/>
      <c r="AW1166" s="17">
        <v>0.43142806268332701</v>
      </c>
      <c r="AX1166" s="17">
        <v>0.24221192761317201</v>
      </c>
      <c r="AY1166" s="17"/>
      <c r="AZ1166" s="17">
        <v>0.25374828299336399</v>
      </c>
      <c r="BA1166" s="17">
        <v>0.27439141197891498</v>
      </c>
      <c r="BB1166" s="17"/>
      <c r="BC1166" s="17">
        <v>0.19087553141913999</v>
      </c>
      <c r="BD1166" s="17">
        <v>0.35293225022193903</v>
      </c>
      <c r="BE1166" s="17"/>
      <c r="BF1166" s="17">
        <v>0.36878154124420998</v>
      </c>
      <c r="BG1166" s="17">
        <v>0.21577820002415499</v>
      </c>
      <c r="BH1166" s="17"/>
      <c r="BI1166" s="17">
        <v>0.107836353115584</v>
      </c>
      <c r="BJ1166" s="17">
        <v>0.199656483144205</v>
      </c>
      <c r="BK1166" s="17">
        <v>0.36018244990284198</v>
      </c>
      <c r="BL1166" s="17">
        <v>0.45843713595020302</v>
      </c>
    </row>
    <row r="1167" spans="2:64" x14ac:dyDescent="0.25">
      <c r="B1167" t="s">
        <v>545</v>
      </c>
      <c r="C1167" s="17">
        <v>0.23235774334991999</v>
      </c>
      <c r="D1167" s="17">
        <v>0.23325888614031401</v>
      </c>
      <c r="E1167" s="17">
        <v>0.25168915958698701</v>
      </c>
      <c r="F1167" s="17">
        <v>0.198312531602655</v>
      </c>
      <c r="G1167" s="17">
        <v>0.18587618069490799</v>
      </c>
      <c r="H1167" s="17">
        <v>0.21736538135773001</v>
      </c>
      <c r="I1167" s="17">
        <v>0.25511674455650202</v>
      </c>
      <c r="J1167" s="17">
        <v>0.20650480738155</v>
      </c>
      <c r="K1167" s="17">
        <v>0.305922825800091</v>
      </c>
      <c r="L1167" s="17">
        <v>0.15173438893966701</v>
      </c>
      <c r="M1167" s="17">
        <v>0.24704918140234799</v>
      </c>
      <c r="N1167" s="17">
        <v>0.26596742954267</v>
      </c>
      <c r="O1167" s="17">
        <v>0.24046358614708299</v>
      </c>
      <c r="P1167" s="17">
        <v>0.296060964267926</v>
      </c>
      <c r="Q1167" s="17"/>
      <c r="R1167" s="17">
        <v>0.166038620841643</v>
      </c>
      <c r="S1167" s="17">
        <v>0.20600997644209801</v>
      </c>
      <c r="T1167" s="17">
        <v>0.225245387016829</v>
      </c>
      <c r="U1167" s="17">
        <v>0.27771254119098199</v>
      </c>
      <c r="V1167" s="17"/>
      <c r="W1167" s="17">
        <v>0.16430902359069899</v>
      </c>
      <c r="X1167" s="17">
        <v>0.217238873532557</v>
      </c>
      <c r="Y1167" s="17">
        <v>0.15185403548597701</v>
      </c>
      <c r="Z1167" s="17">
        <v>0.199729861086055</v>
      </c>
      <c r="AA1167" s="17">
        <v>0.172289947873359</v>
      </c>
      <c r="AB1167" s="17">
        <v>0.26746818707267001</v>
      </c>
      <c r="AC1167" s="17">
        <v>0.30854881727924399</v>
      </c>
      <c r="AD1167" s="17">
        <v>0.23051614506748</v>
      </c>
      <c r="AE1167" s="17">
        <v>0.374826810510619</v>
      </c>
      <c r="AF1167" s="17">
        <v>0.30856866555881801</v>
      </c>
      <c r="AG1167" s="17"/>
      <c r="AH1167" s="17">
        <v>0.243240812577803</v>
      </c>
      <c r="AI1167" s="17">
        <v>0.27258972798777598</v>
      </c>
      <c r="AJ1167" s="17">
        <v>0.27875645549766698</v>
      </c>
      <c r="AK1167" s="17">
        <v>0.159007303448996</v>
      </c>
      <c r="AL1167" s="17">
        <v>0.26137050865413602</v>
      </c>
      <c r="AM1167" s="17">
        <v>0.28491122889063603</v>
      </c>
      <c r="AN1167" s="17">
        <v>0.26021352456629898</v>
      </c>
      <c r="AO1167" s="17"/>
      <c r="AP1167" s="17">
        <v>0.28427361226762998</v>
      </c>
      <c r="AQ1167" s="17">
        <v>0.148127901302534</v>
      </c>
      <c r="AR1167" s="17"/>
      <c r="AS1167" s="17">
        <v>0.27748811573733101</v>
      </c>
      <c r="AT1167" s="17">
        <v>0.365543437710874</v>
      </c>
      <c r="AU1167" s="17">
        <v>0.27189086750608699</v>
      </c>
      <c r="AV1167" s="17"/>
      <c r="AW1167" s="17">
        <v>0.34387856023656199</v>
      </c>
      <c r="AX1167" s="17">
        <v>0.21516380419248399</v>
      </c>
      <c r="AY1167" s="17"/>
      <c r="AZ1167" s="17">
        <v>0.231217241115103</v>
      </c>
      <c r="BA1167" s="17">
        <v>0.232930811422876</v>
      </c>
      <c r="BB1167" s="17"/>
      <c r="BC1167" s="17">
        <v>0.19169121388350299</v>
      </c>
      <c r="BD1167" s="17">
        <v>0.27771254119098199</v>
      </c>
      <c r="BE1167" s="17"/>
      <c r="BF1167" s="17">
        <v>0.31458576980131298</v>
      </c>
      <c r="BG1167" s="17">
        <v>0.19038109686835</v>
      </c>
      <c r="BH1167" s="17"/>
      <c r="BI1167" s="17">
        <v>8.8923082517108606E-2</v>
      </c>
      <c r="BJ1167" s="17">
        <v>0.15726871013156199</v>
      </c>
      <c r="BK1167" s="17">
        <v>0.29327849487909102</v>
      </c>
      <c r="BL1167" s="17">
        <v>0.499588429795494</v>
      </c>
    </row>
    <row r="1168" spans="2:64" x14ac:dyDescent="0.25">
      <c r="B1168" t="s">
        <v>102</v>
      </c>
      <c r="C1168" s="17">
        <v>5.3541138569693798E-3</v>
      </c>
      <c r="D1168" s="17">
        <v>0</v>
      </c>
      <c r="E1168" s="17">
        <v>0</v>
      </c>
      <c r="F1168" s="17">
        <v>3.1202321916094799E-2</v>
      </c>
      <c r="G1168" s="17">
        <v>2.6058450375958799E-2</v>
      </c>
      <c r="H1168" s="17">
        <v>0</v>
      </c>
      <c r="I1168" s="17">
        <v>0</v>
      </c>
      <c r="J1168" s="17">
        <v>1.9086548165213098E-2</v>
      </c>
      <c r="K1168" s="17">
        <v>0</v>
      </c>
      <c r="L1168" s="17">
        <v>0</v>
      </c>
      <c r="M1168" s="17">
        <v>0</v>
      </c>
      <c r="N1168" s="17">
        <v>8.8951471101066104E-3</v>
      </c>
      <c r="O1168" s="17">
        <v>9.6869515620677908E-3</v>
      </c>
      <c r="P1168" s="17">
        <v>0</v>
      </c>
      <c r="Q1168" s="17"/>
      <c r="R1168" s="17">
        <v>1.30391657011749E-2</v>
      </c>
      <c r="S1168" s="17">
        <v>0</v>
      </c>
      <c r="T1168" s="17">
        <v>8.4832443453546503E-3</v>
      </c>
      <c r="U1168" s="17">
        <v>2.1558521911489098E-3</v>
      </c>
      <c r="V1168" s="17"/>
      <c r="W1168" s="17">
        <v>1.2616208206444801E-2</v>
      </c>
      <c r="X1168" s="17">
        <v>0</v>
      </c>
      <c r="Y1168" s="17">
        <v>4.3824067527258398E-2</v>
      </c>
      <c r="Z1168" s="17">
        <v>0</v>
      </c>
      <c r="AA1168" s="17">
        <v>0</v>
      </c>
      <c r="AB1168" s="17">
        <v>0</v>
      </c>
      <c r="AC1168" s="17">
        <v>0</v>
      </c>
      <c r="AD1168" s="17">
        <v>0</v>
      </c>
      <c r="AE1168" s="17">
        <v>1.42467446892325E-2</v>
      </c>
      <c r="AF1168" s="17">
        <v>0</v>
      </c>
      <c r="AG1168" s="17"/>
      <c r="AH1168" s="17">
        <v>1.03805881700865E-2</v>
      </c>
      <c r="AI1168" s="17">
        <v>0</v>
      </c>
      <c r="AJ1168" s="17">
        <v>0</v>
      </c>
      <c r="AK1168" s="17">
        <v>5.39341183698871E-3</v>
      </c>
      <c r="AL1168" s="17">
        <v>6.19388367201687E-3</v>
      </c>
      <c r="AM1168" s="17">
        <v>5.8355369668264996E-3</v>
      </c>
      <c r="AN1168" s="17">
        <v>8.7319009877624802E-3</v>
      </c>
      <c r="AO1168" s="17"/>
      <c r="AP1168" s="17">
        <v>5.2529590383725202E-3</v>
      </c>
      <c r="AQ1168" s="17">
        <v>5.5182304280750397E-3</v>
      </c>
      <c r="AR1168" s="17"/>
      <c r="AS1168" s="17">
        <v>0</v>
      </c>
      <c r="AT1168" s="17">
        <v>0</v>
      </c>
      <c r="AU1168" s="17">
        <v>1.1658210019799799E-2</v>
      </c>
      <c r="AV1168" s="17"/>
      <c r="AW1168" s="17">
        <v>0</v>
      </c>
      <c r="AX1168" s="17">
        <v>6.1795947893077199E-3</v>
      </c>
      <c r="AY1168" s="17"/>
      <c r="AZ1168" s="17">
        <v>2.8058998040226902E-3</v>
      </c>
      <c r="BA1168" s="17">
        <v>6.6345147822994303E-3</v>
      </c>
      <c r="BB1168" s="17"/>
      <c r="BC1168" s="17">
        <v>8.2217752393479292E-3</v>
      </c>
      <c r="BD1168" s="17">
        <v>2.1558521911489098E-3</v>
      </c>
      <c r="BE1168" s="17"/>
      <c r="BF1168" s="17">
        <v>0</v>
      </c>
      <c r="BG1168" s="17">
        <v>8.0873394285320404E-3</v>
      </c>
      <c r="BH1168" s="17"/>
      <c r="BI1168" s="17">
        <v>0</v>
      </c>
      <c r="BJ1168" s="17">
        <v>3.8239823446182802E-3</v>
      </c>
      <c r="BK1168" s="17">
        <v>1.2902702890679201E-2</v>
      </c>
      <c r="BL1168" s="17">
        <v>0</v>
      </c>
    </row>
    <row r="1169" spans="2:64" x14ac:dyDescent="0.25">
      <c r="B1169" t="s">
        <v>109</v>
      </c>
      <c r="C1169" s="17">
        <v>3.5346647762127897E-2</v>
      </c>
      <c r="D1169" s="17">
        <v>7.3359444999281098E-3</v>
      </c>
      <c r="E1169" s="17">
        <v>0.113600767804061</v>
      </c>
      <c r="F1169" s="17">
        <v>9.9740633642212695E-2</v>
      </c>
      <c r="G1169" s="17">
        <v>3.68449346167831E-2</v>
      </c>
      <c r="H1169" s="17">
        <v>2.4586276186167901E-2</v>
      </c>
      <c r="I1169" s="17">
        <v>2.7127175977048602E-2</v>
      </c>
      <c r="J1169" s="17">
        <v>1.6048043475982599E-2</v>
      </c>
      <c r="K1169" s="17">
        <v>6.4105794711080202E-2</v>
      </c>
      <c r="L1169" s="17">
        <v>3.8942952366109597E-2</v>
      </c>
      <c r="M1169" s="17">
        <v>3.5181693918705098E-2</v>
      </c>
      <c r="N1169" s="17">
        <v>4.65185779405594E-2</v>
      </c>
      <c r="O1169" s="17">
        <v>4.4250130775820497E-2</v>
      </c>
      <c r="P1169" s="17">
        <v>0</v>
      </c>
      <c r="Q1169" s="17"/>
      <c r="R1169" s="17">
        <v>7.9322256750646705E-2</v>
      </c>
      <c r="S1169" s="17">
        <v>2.7346482927987401E-2</v>
      </c>
      <c r="T1169" s="17">
        <v>2.6070325203588499E-2</v>
      </c>
      <c r="U1169" s="17">
        <v>1.7134220523570401E-2</v>
      </c>
      <c r="V1169" s="17"/>
      <c r="W1169" s="17">
        <v>5.7800911694327703E-2</v>
      </c>
      <c r="X1169" s="17">
        <v>1.8419859867189099E-2</v>
      </c>
      <c r="Y1169" s="17">
        <v>6.9037137344905297E-2</v>
      </c>
      <c r="Z1169" s="17">
        <v>4.0796704054772398E-2</v>
      </c>
      <c r="AA1169" s="17">
        <v>2.87703763933836E-2</v>
      </c>
      <c r="AB1169" s="17">
        <v>0</v>
      </c>
      <c r="AC1169" s="17">
        <v>0</v>
      </c>
      <c r="AD1169" s="17">
        <v>0</v>
      </c>
      <c r="AE1169" s="17">
        <v>6.0332006526392E-2</v>
      </c>
      <c r="AF1169" s="17">
        <v>2.5640305565351899E-2</v>
      </c>
      <c r="AG1169" s="17"/>
      <c r="AH1169" s="17">
        <v>2.2845383642957E-2</v>
      </c>
      <c r="AI1169" s="17">
        <v>5.4006002748598597E-2</v>
      </c>
      <c r="AJ1169" s="17">
        <v>1.01696630673828E-2</v>
      </c>
      <c r="AK1169" s="17">
        <v>5.1038071398669102E-2</v>
      </c>
      <c r="AL1169" s="17">
        <v>2.20387733862423E-2</v>
      </c>
      <c r="AM1169" s="17">
        <v>3.8213160936147302E-2</v>
      </c>
      <c r="AN1169" s="17">
        <v>2.15384072597153E-2</v>
      </c>
      <c r="AO1169" s="17"/>
      <c r="AP1169" s="17">
        <v>7.3539246990853603E-3</v>
      </c>
      <c r="AQ1169" s="17">
        <v>8.0762870031538994E-2</v>
      </c>
      <c r="AR1169" s="17"/>
      <c r="AS1169" s="17">
        <v>5.6735450850102396E-3</v>
      </c>
      <c r="AT1169" s="17">
        <v>6.3252025251144999E-3</v>
      </c>
      <c r="AU1169" s="17">
        <v>6.0645405606575596E-3</v>
      </c>
      <c r="AV1169" s="17"/>
      <c r="AW1169" s="17">
        <v>7.6296199492439602E-3</v>
      </c>
      <c r="AX1169" s="17">
        <v>3.96199745108382E-2</v>
      </c>
      <c r="AY1169" s="17"/>
      <c r="AZ1169" s="17">
        <v>3.79888866579196E-2</v>
      </c>
      <c r="BA1169" s="17">
        <v>3.4019002181018901E-2</v>
      </c>
      <c r="BB1169" s="17"/>
      <c r="BC1169" s="17">
        <v>5.1676479317043097E-2</v>
      </c>
      <c r="BD1169" s="17">
        <v>1.7134220523570401E-2</v>
      </c>
      <c r="BE1169" s="17"/>
      <c r="BF1169" s="17">
        <v>2.4980448878674601E-2</v>
      </c>
      <c r="BG1169" s="17">
        <v>4.0638496352773397E-2</v>
      </c>
      <c r="BH1169" s="17"/>
      <c r="BI1169" s="17">
        <v>0.117063700902514</v>
      </c>
      <c r="BJ1169" s="17">
        <v>1.4024628609245599E-2</v>
      </c>
      <c r="BK1169" s="17">
        <v>1.2883320722290099E-2</v>
      </c>
      <c r="BL1169" s="17">
        <v>0</v>
      </c>
    </row>
    <row r="1170" spans="2:64" x14ac:dyDescent="0.25">
      <c r="C1170" s="17"/>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c r="AD1170" s="17"/>
      <c r="AE1170" s="17"/>
      <c r="AF1170" s="17"/>
      <c r="AG1170" s="17"/>
      <c r="AH1170" s="17"/>
      <c r="AI1170" s="17"/>
      <c r="AJ1170" s="17"/>
      <c r="AK1170" s="17"/>
      <c r="AL1170" s="17"/>
      <c r="AM1170" s="17"/>
      <c r="AN1170" s="17"/>
      <c r="AO1170" s="17"/>
      <c r="AP1170" s="17"/>
      <c r="AQ1170" s="17"/>
      <c r="AR1170" s="17"/>
      <c r="AS1170" s="17"/>
      <c r="AT1170" s="17"/>
      <c r="AU1170" s="17"/>
      <c r="AV1170" s="17"/>
      <c r="AW1170" s="17"/>
      <c r="AX1170" s="17"/>
      <c r="AY1170" s="17"/>
      <c r="AZ1170" s="17"/>
      <c r="BA1170" s="17"/>
      <c r="BB1170" s="17"/>
      <c r="BC1170" s="17"/>
      <c r="BD1170" s="17"/>
      <c r="BE1170" s="17"/>
      <c r="BF1170" s="17"/>
      <c r="BG1170" s="17"/>
      <c r="BH1170" s="17"/>
      <c r="BI1170" s="17"/>
      <c r="BJ1170" s="17"/>
      <c r="BK1170" s="17"/>
      <c r="BL1170" s="17"/>
    </row>
    <row r="1171" spans="2:64" x14ac:dyDescent="0.25">
      <c r="B1171" s="6" t="s">
        <v>547</v>
      </c>
      <c r="C1171" s="17"/>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c r="AD1171" s="17"/>
      <c r="AE1171" s="17"/>
      <c r="AF1171" s="17"/>
      <c r="AG1171" s="17"/>
      <c r="AH1171" s="17"/>
      <c r="AI1171" s="17"/>
      <c r="AJ1171" s="17"/>
      <c r="AK1171" s="17"/>
      <c r="AL1171" s="17"/>
      <c r="AM1171" s="17"/>
      <c r="AN1171" s="17"/>
      <c r="AO1171" s="17"/>
      <c r="AP1171" s="17"/>
      <c r="AQ1171" s="17"/>
      <c r="AR1171" s="17"/>
      <c r="AS1171" s="17"/>
      <c r="AT1171" s="17"/>
      <c r="AU1171" s="17"/>
      <c r="AV1171" s="17"/>
      <c r="AW1171" s="17"/>
      <c r="AX1171" s="17"/>
      <c r="AY1171" s="17"/>
      <c r="AZ1171" s="17"/>
      <c r="BA1171" s="17"/>
      <c r="BB1171" s="17"/>
      <c r="BC1171" s="17"/>
      <c r="BD1171" s="17"/>
      <c r="BE1171" s="17"/>
      <c r="BF1171" s="17"/>
      <c r="BG1171" s="17"/>
      <c r="BH1171" s="17"/>
      <c r="BI1171" s="17"/>
      <c r="BJ1171" s="17"/>
      <c r="BK1171" s="17"/>
      <c r="BL1171" s="17"/>
    </row>
    <row r="1172" spans="2:64" x14ac:dyDescent="0.25">
      <c r="B1172" s="24" t="s">
        <v>82</v>
      </c>
      <c r="C1172" s="17"/>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c r="AD1172" s="17"/>
      <c r="AE1172" s="17"/>
      <c r="AF1172" s="17"/>
      <c r="AG1172" s="17"/>
      <c r="AH1172" s="17"/>
      <c r="AI1172" s="17"/>
      <c r="AJ1172" s="17"/>
      <c r="AK1172" s="17"/>
      <c r="AL1172" s="17"/>
      <c r="AM1172" s="17"/>
      <c r="AN1172" s="17"/>
      <c r="AO1172" s="17"/>
      <c r="AP1172" s="17"/>
      <c r="AQ1172" s="17"/>
      <c r="AR1172" s="17"/>
      <c r="AS1172" s="17"/>
      <c r="AT1172" s="17"/>
      <c r="AU1172" s="17"/>
      <c r="AV1172" s="17"/>
      <c r="AW1172" s="17"/>
      <c r="AX1172" s="17"/>
      <c r="AY1172" s="17"/>
      <c r="AZ1172" s="17"/>
      <c r="BA1172" s="17"/>
      <c r="BB1172" s="17"/>
      <c r="BC1172" s="17"/>
      <c r="BD1172" s="17"/>
      <c r="BE1172" s="17"/>
      <c r="BF1172" s="17"/>
      <c r="BG1172" s="17"/>
      <c r="BH1172" s="17"/>
      <c r="BI1172" s="17"/>
      <c r="BJ1172" s="17"/>
      <c r="BK1172" s="17"/>
      <c r="BL1172" s="17"/>
    </row>
    <row r="1173" spans="2:64" x14ac:dyDescent="0.25">
      <c r="B1173" t="s">
        <v>545</v>
      </c>
      <c r="C1173" s="17">
        <v>0.28140033572262502</v>
      </c>
      <c r="D1173" s="17">
        <v>0.300004700366032</v>
      </c>
      <c r="E1173" s="17">
        <v>0.29246765885257497</v>
      </c>
      <c r="F1173" s="17">
        <v>0.34659049618136201</v>
      </c>
      <c r="G1173" s="17">
        <v>0.24358445124478201</v>
      </c>
      <c r="H1173" s="17">
        <v>0.22211718780860801</v>
      </c>
      <c r="I1173" s="17">
        <v>0.260737460266945</v>
      </c>
      <c r="J1173" s="17">
        <v>0.41659887999809397</v>
      </c>
      <c r="K1173" s="17">
        <v>0.28459161793408599</v>
      </c>
      <c r="L1173" s="17">
        <v>0.23082699330266501</v>
      </c>
      <c r="M1173" s="17">
        <v>0.28225697169774799</v>
      </c>
      <c r="N1173" s="17">
        <v>0.250715694802989</v>
      </c>
      <c r="O1173" s="17">
        <v>0.302167771717404</v>
      </c>
      <c r="P1173" s="17">
        <v>0</v>
      </c>
      <c r="Q1173" s="17"/>
      <c r="R1173" s="17">
        <v>0.38926111632565003</v>
      </c>
      <c r="S1173" s="17">
        <v>0.25364109451004602</v>
      </c>
      <c r="T1173" s="17">
        <v>0.26918282461222298</v>
      </c>
      <c r="U1173" s="17">
        <v>0.236492936674398</v>
      </c>
      <c r="V1173" s="17"/>
      <c r="W1173" s="17">
        <v>0.42067912528975199</v>
      </c>
      <c r="X1173" s="17">
        <v>0.31957960202004398</v>
      </c>
      <c r="Y1173" s="17">
        <v>0.29703653222327198</v>
      </c>
      <c r="Z1173" s="17">
        <v>0.23469733957969399</v>
      </c>
      <c r="AA1173" s="17">
        <v>0.27967538436466599</v>
      </c>
      <c r="AB1173" s="17">
        <v>0.20608461497309699</v>
      </c>
      <c r="AC1173" s="17">
        <v>0.25873222025271497</v>
      </c>
      <c r="AD1173" s="17">
        <v>0.32436608538208</v>
      </c>
      <c r="AE1173" s="17">
        <v>0.214544307065231</v>
      </c>
      <c r="AF1173" s="17">
        <v>0.23878099905432101</v>
      </c>
      <c r="AG1173" s="17"/>
      <c r="AH1173" s="17">
        <v>0.33454506519768401</v>
      </c>
      <c r="AI1173" s="17">
        <v>0.26582484675958001</v>
      </c>
      <c r="AJ1173" s="17">
        <v>0.36372118020329702</v>
      </c>
      <c r="AK1173" s="17">
        <v>0.28288400928839502</v>
      </c>
      <c r="AL1173" s="17">
        <v>0.22819260443498299</v>
      </c>
      <c r="AM1173" s="17">
        <v>0.28555979968607398</v>
      </c>
      <c r="AN1173" s="17">
        <v>0.27730194539736203</v>
      </c>
      <c r="AO1173" s="17"/>
      <c r="AP1173" s="17">
        <v>0.25932376011368202</v>
      </c>
      <c r="AQ1173" s="17">
        <v>0.317218025289488</v>
      </c>
      <c r="AR1173" s="17"/>
      <c r="AS1173" s="17">
        <v>0.240980514867143</v>
      </c>
      <c r="AT1173" s="17">
        <v>0.27095659060308802</v>
      </c>
      <c r="AU1173" s="17">
        <v>0.27203005221864202</v>
      </c>
      <c r="AV1173" s="17"/>
      <c r="AW1173" s="17">
        <v>0.244255205997995</v>
      </c>
      <c r="AX1173" s="17">
        <v>0.28712725844710202</v>
      </c>
      <c r="AY1173" s="17"/>
      <c r="AZ1173" s="17">
        <v>0.27170560698124402</v>
      </c>
      <c r="BA1173" s="17">
        <v>0.28627164535100302</v>
      </c>
      <c r="BB1173" s="17"/>
      <c r="BC1173" s="17">
        <v>0.32166571344637901</v>
      </c>
      <c r="BD1173" s="17">
        <v>0.236492936674398</v>
      </c>
      <c r="BE1173" s="17"/>
      <c r="BF1173" s="17">
        <v>0.25022250254928902</v>
      </c>
      <c r="BG1173" s="17">
        <v>0.29731633100620503</v>
      </c>
      <c r="BH1173" s="17"/>
      <c r="BI1173" s="17">
        <v>0.30395663986867899</v>
      </c>
      <c r="BJ1173" s="17">
        <v>0.33412735077755001</v>
      </c>
      <c r="BK1173" s="17">
        <v>0.26438137125782202</v>
      </c>
      <c r="BL1173" s="17">
        <v>0.156328045786778</v>
      </c>
    </row>
    <row r="1174" spans="2:64" x14ac:dyDescent="0.25">
      <c r="B1174" t="s">
        <v>544</v>
      </c>
      <c r="C1174" s="17">
        <v>0.229191524069213</v>
      </c>
      <c r="D1174" s="17">
        <v>0.20320186137905299</v>
      </c>
      <c r="E1174" s="17">
        <v>0.214822447131403</v>
      </c>
      <c r="F1174" s="17">
        <v>0.19437979678113801</v>
      </c>
      <c r="G1174" s="17">
        <v>0.27102020786205899</v>
      </c>
      <c r="H1174" s="17">
        <v>0.19155299508983001</v>
      </c>
      <c r="I1174" s="17">
        <v>0.20506691156534201</v>
      </c>
      <c r="J1174" s="17">
        <v>0.27302200874408</v>
      </c>
      <c r="K1174" s="17">
        <v>0.29415172723801702</v>
      </c>
      <c r="L1174" s="17">
        <v>0.24852385206973901</v>
      </c>
      <c r="M1174" s="17">
        <v>0.26852319442792</v>
      </c>
      <c r="N1174" s="17">
        <v>0.208444664087341</v>
      </c>
      <c r="O1174" s="17">
        <v>0.26115518676424998</v>
      </c>
      <c r="P1174" s="17">
        <v>0</v>
      </c>
      <c r="Q1174" s="17"/>
      <c r="R1174" s="17">
        <v>0.32099171239345198</v>
      </c>
      <c r="S1174" s="17">
        <v>0.25786104640505603</v>
      </c>
      <c r="T1174" s="17">
        <v>0.214717989519535</v>
      </c>
      <c r="U1174" s="17">
        <v>0.175419338284419</v>
      </c>
      <c r="V1174" s="17"/>
      <c r="W1174" s="17">
        <v>0.33126135022956998</v>
      </c>
      <c r="X1174" s="17">
        <v>0.40237506004020601</v>
      </c>
      <c r="Y1174" s="17">
        <v>0.23361778521632401</v>
      </c>
      <c r="Z1174" s="17">
        <v>0.14343742731352799</v>
      </c>
      <c r="AA1174" s="17">
        <v>0.29024779035593501</v>
      </c>
      <c r="AB1174" s="17">
        <v>0.230915286745179</v>
      </c>
      <c r="AC1174" s="17">
        <v>0.105304228692136</v>
      </c>
      <c r="AD1174" s="17">
        <v>0.167347431165324</v>
      </c>
      <c r="AE1174" s="17">
        <v>0.175223983356323</v>
      </c>
      <c r="AF1174" s="17">
        <v>0.16466222721507001</v>
      </c>
      <c r="AG1174" s="17"/>
      <c r="AH1174" s="17">
        <v>0.29222543222372299</v>
      </c>
      <c r="AI1174" s="17">
        <v>0.24780232050435799</v>
      </c>
      <c r="AJ1174" s="17">
        <v>0.24921067699347499</v>
      </c>
      <c r="AK1174" s="17">
        <v>0.237074907354379</v>
      </c>
      <c r="AL1174" s="17">
        <v>0.16931748757418699</v>
      </c>
      <c r="AM1174" s="17">
        <v>0.19659423818527699</v>
      </c>
      <c r="AN1174" s="17">
        <v>0.24652988007270701</v>
      </c>
      <c r="AO1174" s="17"/>
      <c r="AP1174" s="17">
        <v>0.18966068764244601</v>
      </c>
      <c r="AQ1174" s="17">
        <v>0.29332752290042602</v>
      </c>
      <c r="AR1174" s="17"/>
      <c r="AS1174" s="17">
        <v>0.151622836642827</v>
      </c>
      <c r="AT1174" s="17">
        <v>0.16362762185268001</v>
      </c>
      <c r="AU1174" s="17">
        <v>0.21981700334394799</v>
      </c>
      <c r="AV1174" s="17"/>
      <c r="AW1174" s="17">
        <v>0.129917131809103</v>
      </c>
      <c r="AX1174" s="17">
        <v>0.24449734685696001</v>
      </c>
      <c r="AY1174" s="17"/>
      <c r="AZ1174" s="17">
        <v>0.25124062059022301</v>
      </c>
      <c r="BA1174" s="17">
        <v>0.21811251618306299</v>
      </c>
      <c r="BB1174" s="17"/>
      <c r="BC1174" s="17">
        <v>0.27740534668074701</v>
      </c>
      <c r="BD1174" s="17">
        <v>0.175419338284419</v>
      </c>
      <c r="BE1174" s="17"/>
      <c r="BF1174" s="17">
        <v>0.16383875791963801</v>
      </c>
      <c r="BG1174" s="17">
        <v>0.26255350634754199</v>
      </c>
      <c r="BH1174" s="17"/>
      <c r="BI1174" s="17">
        <v>0.30686691263316501</v>
      </c>
      <c r="BJ1174" s="17">
        <v>0.25022591587729998</v>
      </c>
      <c r="BK1174" s="17">
        <v>0.20394235740929101</v>
      </c>
      <c r="BL1174" s="17">
        <v>0.106668942038983</v>
      </c>
    </row>
    <row r="1175" spans="2:64" x14ac:dyDescent="0.25">
      <c r="B1175" t="s">
        <v>542</v>
      </c>
      <c r="C1175" s="17">
        <v>0.22325791322429001</v>
      </c>
      <c r="D1175" s="17">
        <v>0.27620236377891599</v>
      </c>
      <c r="E1175" s="17">
        <v>0.191510456510982</v>
      </c>
      <c r="F1175" s="17">
        <v>0.189412507744049</v>
      </c>
      <c r="G1175" s="17">
        <v>8.8017177274261602E-2</v>
      </c>
      <c r="H1175" s="17">
        <v>0.188926446583876</v>
      </c>
      <c r="I1175" s="17">
        <v>0.25604544322268302</v>
      </c>
      <c r="J1175" s="17">
        <v>0.31374425451296301</v>
      </c>
      <c r="K1175" s="17">
        <v>0.18517019313036501</v>
      </c>
      <c r="L1175" s="17">
        <v>0.17140018473507401</v>
      </c>
      <c r="M1175" s="17">
        <v>0.215181037773582</v>
      </c>
      <c r="N1175" s="17">
        <v>0.23072002386505699</v>
      </c>
      <c r="O1175" s="17">
        <v>0.199586286144154</v>
      </c>
      <c r="P1175" s="17">
        <v>0</v>
      </c>
      <c r="Q1175" s="17"/>
      <c r="R1175" s="17">
        <v>0.18106214280159999</v>
      </c>
      <c r="S1175" s="17">
        <v>0.18605024822881799</v>
      </c>
      <c r="T1175" s="17">
        <v>0.22379717599273199</v>
      </c>
      <c r="U1175" s="17">
        <v>0.25726310725060803</v>
      </c>
      <c r="V1175" s="17"/>
      <c r="W1175" s="17">
        <v>0.15719208519654401</v>
      </c>
      <c r="X1175" s="17">
        <v>0.187980714693883</v>
      </c>
      <c r="Y1175" s="17">
        <v>0.122317070992528</v>
      </c>
      <c r="Z1175" s="17">
        <v>0.16823886830099199</v>
      </c>
      <c r="AA1175" s="17">
        <v>0.24162425745927801</v>
      </c>
      <c r="AB1175" s="17">
        <v>0.17319313218659299</v>
      </c>
      <c r="AC1175" s="17">
        <v>0.18572774965839201</v>
      </c>
      <c r="AD1175" s="17">
        <v>0.27997083151394297</v>
      </c>
      <c r="AE1175" s="17">
        <v>0.25641360625423798</v>
      </c>
      <c r="AF1175" s="17">
        <v>0.29460827478539903</v>
      </c>
      <c r="AG1175" s="17"/>
      <c r="AH1175" s="17">
        <v>0.14259592489288</v>
      </c>
      <c r="AI1175" s="17">
        <v>0.23858428430157899</v>
      </c>
      <c r="AJ1175" s="17">
        <v>0.21986901922178101</v>
      </c>
      <c r="AK1175" s="17">
        <v>0.204040110342809</v>
      </c>
      <c r="AL1175" s="17">
        <v>0.27306045965338199</v>
      </c>
      <c r="AM1175" s="17">
        <v>0.20616913992299499</v>
      </c>
      <c r="AN1175" s="17">
        <v>0.23101109481253301</v>
      </c>
      <c r="AO1175" s="17"/>
      <c r="AP1175" s="17">
        <v>0.20990099791424899</v>
      </c>
      <c r="AQ1175" s="17">
        <v>0.24492856788651499</v>
      </c>
      <c r="AR1175" s="17"/>
      <c r="AS1175" s="17">
        <v>0.18304078627428699</v>
      </c>
      <c r="AT1175" s="17">
        <v>0.25175359707558898</v>
      </c>
      <c r="AU1175" s="17">
        <v>0.20741514099507999</v>
      </c>
      <c r="AV1175" s="17"/>
      <c r="AW1175" s="17">
        <v>0.24078936202202</v>
      </c>
      <c r="AX1175" s="17">
        <v>0.22055496795913501</v>
      </c>
      <c r="AY1175" s="17"/>
      <c r="AZ1175" s="17">
        <v>0.18150119801672901</v>
      </c>
      <c r="BA1175" s="17">
        <v>0.24423940680355899</v>
      </c>
      <c r="BB1175" s="17"/>
      <c r="BC1175" s="17">
        <v>0.19276779330955501</v>
      </c>
      <c r="BD1175" s="17">
        <v>0.25726310725060803</v>
      </c>
      <c r="BE1175" s="17"/>
      <c r="BF1175" s="17">
        <v>0.200956248807587</v>
      </c>
      <c r="BG1175" s="17">
        <v>0.23464270650671001</v>
      </c>
      <c r="BH1175" s="17"/>
      <c r="BI1175" s="17">
        <v>0.21596024898796801</v>
      </c>
      <c r="BJ1175" s="17">
        <v>0.224099737905184</v>
      </c>
      <c r="BK1175" s="17">
        <v>0.24369318957218</v>
      </c>
      <c r="BL1175" s="17">
        <v>0.17711776041066599</v>
      </c>
    </row>
    <row r="1176" spans="2:64" x14ac:dyDescent="0.25">
      <c r="B1176" t="s">
        <v>543</v>
      </c>
      <c r="C1176" s="17">
        <v>0.220078593137018</v>
      </c>
      <c r="D1176" s="17">
        <v>0.215371055306223</v>
      </c>
      <c r="E1176" s="17">
        <v>0.26866181640433501</v>
      </c>
      <c r="F1176" s="17">
        <v>0.17194331725745099</v>
      </c>
      <c r="G1176" s="17">
        <v>0.18189992571615499</v>
      </c>
      <c r="H1176" s="17">
        <v>0.14998535317738099</v>
      </c>
      <c r="I1176" s="17">
        <v>0.28901378855056498</v>
      </c>
      <c r="J1176" s="17">
        <v>0.22126793919547</v>
      </c>
      <c r="K1176" s="17">
        <v>0.164719299420897</v>
      </c>
      <c r="L1176" s="17">
        <v>0.21919107623423401</v>
      </c>
      <c r="M1176" s="17">
        <v>0.20179686895193499</v>
      </c>
      <c r="N1176" s="17">
        <v>0.23383697053792399</v>
      </c>
      <c r="O1176" s="17">
        <v>0.27324220198142601</v>
      </c>
      <c r="P1176" s="17">
        <v>0</v>
      </c>
      <c r="Q1176" s="17"/>
      <c r="R1176" s="17">
        <v>0.23598379749256199</v>
      </c>
      <c r="S1176" s="17">
        <v>0.13253688545901901</v>
      </c>
      <c r="T1176" s="17">
        <v>0.235038768821624</v>
      </c>
      <c r="U1176" s="17">
        <v>0.23551944158195401</v>
      </c>
      <c r="V1176" s="17"/>
      <c r="W1176" s="17">
        <v>0.19499124777980101</v>
      </c>
      <c r="X1176" s="17">
        <v>0.23419409832530799</v>
      </c>
      <c r="Y1176" s="17">
        <v>0.23120838119395901</v>
      </c>
      <c r="Z1176" s="17">
        <v>0.16750060089635599</v>
      </c>
      <c r="AA1176" s="17">
        <v>0.18685935074939</v>
      </c>
      <c r="AB1176" s="17">
        <v>0.12790112897255301</v>
      </c>
      <c r="AC1176" s="17">
        <v>0.224435763041891</v>
      </c>
      <c r="AD1176" s="17">
        <v>0.26536150025509703</v>
      </c>
      <c r="AE1176" s="17">
        <v>0.25027954285459802</v>
      </c>
      <c r="AF1176" s="17">
        <v>0.22374198575933901</v>
      </c>
      <c r="AG1176" s="17"/>
      <c r="AH1176" s="17">
        <v>0.199785904573346</v>
      </c>
      <c r="AI1176" s="17">
        <v>0.17949969732267901</v>
      </c>
      <c r="AJ1176" s="17">
        <v>0.185970990353645</v>
      </c>
      <c r="AK1176" s="17">
        <v>0.26163121074953499</v>
      </c>
      <c r="AL1176" s="17">
        <v>0.22129248665738399</v>
      </c>
      <c r="AM1176" s="17">
        <v>0.194460593745509</v>
      </c>
      <c r="AN1176" s="17">
        <v>0.207807653566244</v>
      </c>
      <c r="AO1176" s="17"/>
      <c r="AP1176" s="17">
        <v>0.192895724780451</v>
      </c>
      <c r="AQ1176" s="17">
        <v>0.26418088316509603</v>
      </c>
      <c r="AR1176" s="17"/>
      <c r="AS1176" s="17">
        <v>0.182287610100307</v>
      </c>
      <c r="AT1176" s="17">
        <v>0.16733858467196</v>
      </c>
      <c r="AU1176" s="17">
        <v>0.206353183089452</v>
      </c>
      <c r="AV1176" s="17"/>
      <c r="AW1176" s="17">
        <v>0.127072302553283</v>
      </c>
      <c r="AX1176" s="17">
        <v>0.234418019140157</v>
      </c>
      <c r="AY1176" s="17"/>
      <c r="AZ1176" s="17">
        <v>0.205142057109475</v>
      </c>
      <c r="BA1176" s="17">
        <v>0.227583753281934</v>
      </c>
      <c r="BB1176" s="17"/>
      <c r="BC1176" s="17">
        <v>0.20623384576380799</v>
      </c>
      <c r="BD1176" s="17">
        <v>0.23551944158195401</v>
      </c>
      <c r="BE1176" s="17"/>
      <c r="BF1176" s="17">
        <v>0.196856299088569</v>
      </c>
      <c r="BG1176" s="17">
        <v>0.23193335932600101</v>
      </c>
      <c r="BH1176" s="17"/>
      <c r="BI1176" s="17">
        <v>0.21369323984583499</v>
      </c>
      <c r="BJ1176" s="17">
        <v>0.23114312399466599</v>
      </c>
      <c r="BK1176" s="17">
        <v>0.21740444934589701</v>
      </c>
      <c r="BL1176" s="17">
        <v>0.21182206838696799</v>
      </c>
    </row>
    <row r="1177" spans="2:64" x14ac:dyDescent="0.25">
      <c r="B1177" t="s">
        <v>541</v>
      </c>
      <c r="C1177" s="17">
        <v>0.18570150700420299</v>
      </c>
      <c r="D1177" s="17">
        <v>0.21614459479129</v>
      </c>
      <c r="E1177" s="17">
        <v>0.203242865600756</v>
      </c>
      <c r="F1177" s="17">
        <v>0.244648929466739</v>
      </c>
      <c r="G1177" s="17">
        <v>0.15678613343463499</v>
      </c>
      <c r="H1177" s="17">
        <v>5.8276290276342402E-2</v>
      </c>
      <c r="I1177" s="17">
        <v>0.28693593757781299</v>
      </c>
      <c r="J1177" s="17">
        <v>0.109155756843448</v>
      </c>
      <c r="K1177" s="17">
        <v>0.102967429019503</v>
      </c>
      <c r="L1177" s="17">
        <v>0.188999458035988</v>
      </c>
      <c r="M1177" s="17">
        <v>0.112987569650518</v>
      </c>
      <c r="N1177" s="17">
        <v>0.23144245764939</v>
      </c>
      <c r="O1177" s="17">
        <v>0.19313688040475199</v>
      </c>
      <c r="P1177" s="17">
        <v>0</v>
      </c>
      <c r="Q1177" s="17"/>
      <c r="R1177" s="17">
        <v>0.191163794868492</v>
      </c>
      <c r="S1177" s="17">
        <v>0.157284822209872</v>
      </c>
      <c r="T1177" s="17">
        <v>0.213213240985001</v>
      </c>
      <c r="U1177" s="17">
        <v>0.18447610152197599</v>
      </c>
      <c r="V1177" s="17"/>
      <c r="W1177" s="17">
        <v>0.12939300048914501</v>
      </c>
      <c r="X1177" s="17">
        <v>0.26013344887169398</v>
      </c>
      <c r="Y1177" s="17">
        <v>0.23174021596584701</v>
      </c>
      <c r="Z1177" s="17">
        <v>0.202889305154932</v>
      </c>
      <c r="AA1177" s="17">
        <v>0.13834332809861799</v>
      </c>
      <c r="AB1177" s="17">
        <v>0.29810959443472701</v>
      </c>
      <c r="AC1177" s="17">
        <v>0.235173235250414</v>
      </c>
      <c r="AD1177" s="17">
        <v>0.24562198027368401</v>
      </c>
      <c r="AE1177" s="17">
        <v>0.114779621975345</v>
      </c>
      <c r="AF1177" s="17">
        <v>0.15137248885156299</v>
      </c>
      <c r="AG1177" s="17"/>
      <c r="AH1177" s="17">
        <v>0.17942329129218501</v>
      </c>
      <c r="AI1177" s="17">
        <v>0.265258100201331</v>
      </c>
      <c r="AJ1177" s="17">
        <v>0.20375245787037199</v>
      </c>
      <c r="AK1177" s="17">
        <v>0.17481858121930199</v>
      </c>
      <c r="AL1177" s="17">
        <v>0.20174136090490499</v>
      </c>
      <c r="AM1177" s="17">
        <v>0.14905522288777201</v>
      </c>
      <c r="AN1177" s="17">
        <v>0.16708746031729599</v>
      </c>
      <c r="AO1177" s="17"/>
      <c r="AP1177" s="17">
        <v>0.17450124728875999</v>
      </c>
      <c r="AQ1177" s="17">
        <v>0.20387313980913299</v>
      </c>
      <c r="AR1177" s="17"/>
      <c r="AS1177" s="17">
        <v>0.20795279115467699</v>
      </c>
      <c r="AT1177" s="17">
        <v>0.127133865382515</v>
      </c>
      <c r="AU1177" s="17">
        <v>0.170047446545772</v>
      </c>
      <c r="AV1177" s="17"/>
      <c r="AW1177" s="17">
        <v>0.17241307342426199</v>
      </c>
      <c r="AX1177" s="17">
        <v>0.18775027713385001</v>
      </c>
      <c r="AY1177" s="17"/>
      <c r="AZ1177" s="17">
        <v>0.14323970052950899</v>
      </c>
      <c r="BA1177" s="17">
        <v>0.20703728773993599</v>
      </c>
      <c r="BB1177" s="17"/>
      <c r="BC1177" s="17">
        <v>0.186800243863882</v>
      </c>
      <c r="BD1177" s="17">
        <v>0.18447610152197599</v>
      </c>
      <c r="BE1177" s="17"/>
      <c r="BF1177" s="17">
        <v>0.200226834154763</v>
      </c>
      <c r="BG1177" s="17">
        <v>0.178286461926007</v>
      </c>
      <c r="BH1177" s="17"/>
      <c r="BI1177" s="17">
        <v>0.19068911533374699</v>
      </c>
      <c r="BJ1177" s="17">
        <v>0.17488144588701601</v>
      </c>
      <c r="BK1177" s="17">
        <v>0.16557083132635</v>
      </c>
      <c r="BL1177" s="17">
        <v>0.24107802909946099</v>
      </c>
    </row>
    <row r="1178" spans="2:64" x14ac:dyDescent="0.25">
      <c r="B1178" t="s">
        <v>540</v>
      </c>
      <c r="C1178" s="17">
        <v>0.11401194252210101</v>
      </c>
      <c r="D1178" s="17">
        <v>0.10639902239207299</v>
      </c>
      <c r="E1178" s="17">
        <v>0.150314652700519</v>
      </c>
      <c r="F1178" s="17">
        <v>0.10990742055311201</v>
      </c>
      <c r="G1178" s="17">
        <v>7.5067175474883702E-2</v>
      </c>
      <c r="H1178" s="17">
        <v>8.7614372913388597E-2</v>
      </c>
      <c r="I1178" s="17">
        <v>7.0407140951192701E-2</v>
      </c>
      <c r="J1178" s="17">
        <v>5.1182635117178299E-2</v>
      </c>
      <c r="K1178" s="17">
        <v>6.76517989268626E-2</v>
      </c>
      <c r="L1178" s="17">
        <v>0.111543954986112</v>
      </c>
      <c r="M1178" s="17">
        <v>0.114657805039404</v>
      </c>
      <c r="N1178" s="17">
        <v>0.15376283069410401</v>
      </c>
      <c r="O1178" s="17">
        <v>0.170180501082702</v>
      </c>
      <c r="P1178" s="17">
        <v>0.64803048213396297</v>
      </c>
      <c r="Q1178" s="17"/>
      <c r="R1178" s="17">
        <v>7.4958065863233198E-2</v>
      </c>
      <c r="S1178" s="17">
        <v>6.3490639183888503E-2</v>
      </c>
      <c r="T1178" s="17">
        <v>9.2739917391687104E-2</v>
      </c>
      <c r="U1178" s="17">
        <v>0.15644657161202399</v>
      </c>
      <c r="V1178" s="17"/>
      <c r="W1178" s="17">
        <v>5.8173377613227897E-2</v>
      </c>
      <c r="X1178" s="17">
        <v>0.10269841900805</v>
      </c>
      <c r="Y1178" s="17">
        <v>8.3166595013103001E-2</v>
      </c>
      <c r="Z1178" s="17">
        <v>6.0238755598506999E-2</v>
      </c>
      <c r="AA1178" s="17">
        <v>0.13175961183775201</v>
      </c>
      <c r="AB1178" s="17">
        <v>9.7421300458444604E-2</v>
      </c>
      <c r="AC1178" s="17">
        <v>0.12125961940464899</v>
      </c>
      <c r="AD1178" s="17">
        <v>0.114164706343813</v>
      </c>
      <c r="AE1178" s="17">
        <v>0.111640516611668</v>
      </c>
      <c r="AF1178" s="17">
        <v>0.18653263698060099</v>
      </c>
      <c r="AG1178" s="17"/>
      <c r="AH1178" s="17">
        <v>6.73348467089879E-2</v>
      </c>
      <c r="AI1178" s="17">
        <v>0.136249260241606</v>
      </c>
      <c r="AJ1178" s="17">
        <v>0.141941529004568</v>
      </c>
      <c r="AK1178" s="17">
        <v>8.4867868845015196E-2</v>
      </c>
      <c r="AL1178" s="17">
        <v>0.110503859059996</v>
      </c>
      <c r="AM1178" s="17">
        <v>0.18610605938234201</v>
      </c>
      <c r="AN1178" s="17">
        <v>0.115677118649213</v>
      </c>
      <c r="AO1178" s="17"/>
      <c r="AP1178" s="17">
        <v>0.14145336076818399</v>
      </c>
      <c r="AQ1178" s="17">
        <v>6.9490173502160205E-2</v>
      </c>
      <c r="AR1178" s="17"/>
      <c r="AS1178" s="17">
        <v>0.160069762347786</v>
      </c>
      <c r="AT1178" s="17">
        <v>0.18549554353042</v>
      </c>
      <c r="AU1178" s="17">
        <v>0.108758927627114</v>
      </c>
      <c r="AV1178" s="17"/>
      <c r="AW1178" s="17">
        <v>0.20928349506567201</v>
      </c>
      <c r="AX1178" s="17">
        <v>9.9323265344155504E-2</v>
      </c>
      <c r="AY1178" s="17"/>
      <c r="AZ1178" s="17">
        <v>0.116178402029379</v>
      </c>
      <c r="BA1178" s="17">
        <v>0.112923361774891</v>
      </c>
      <c r="BB1178" s="17"/>
      <c r="BC1178" s="17">
        <v>7.5963727637996595E-2</v>
      </c>
      <c r="BD1178" s="17">
        <v>0.15644657161202399</v>
      </c>
      <c r="BE1178" s="17"/>
      <c r="BF1178" s="17">
        <v>0.12944301034424499</v>
      </c>
      <c r="BG1178" s="17">
        <v>0.106134525213707</v>
      </c>
      <c r="BH1178" s="17"/>
      <c r="BI1178" s="17">
        <v>5.6200757645299901E-2</v>
      </c>
      <c r="BJ1178" s="17">
        <v>9.5490295049509302E-2</v>
      </c>
      <c r="BK1178" s="17">
        <v>0.15392344309120901</v>
      </c>
      <c r="BL1178" s="17">
        <v>0.15312592445293399</v>
      </c>
    </row>
    <row r="1179" spans="2:64" x14ac:dyDescent="0.25">
      <c r="B1179" t="s">
        <v>539</v>
      </c>
      <c r="C1179" s="17">
        <v>0.103433389377623</v>
      </c>
      <c r="D1179" s="17">
        <v>9.3954906716980202E-2</v>
      </c>
      <c r="E1179" s="17">
        <v>9.5299650069143801E-2</v>
      </c>
      <c r="F1179" s="17">
        <v>4.8302765274841897E-2</v>
      </c>
      <c r="G1179" s="17">
        <v>2.6058450375958799E-2</v>
      </c>
      <c r="H1179" s="17">
        <v>0.114826188757717</v>
      </c>
      <c r="I1179" s="17">
        <v>3.7171751182376103E-2</v>
      </c>
      <c r="J1179" s="17">
        <v>0.10964511209422299</v>
      </c>
      <c r="K1179" s="17">
        <v>0.15419546333622899</v>
      </c>
      <c r="L1179" s="17">
        <v>0.13549522374421299</v>
      </c>
      <c r="M1179" s="17">
        <v>9.3921313392339403E-2</v>
      </c>
      <c r="N1179" s="17">
        <v>9.8472715682450002E-2</v>
      </c>
      <c r="O1179" s="17">
        <v>0.18161582066683399</v>
      </c>
      <c r="P1179" s="17">
        <v>0</v>
      </c>
      <c r="Q1179" s="17"/>
      <c r="R1179" s="17">
        <v>0.110879696994611</v>
      </c>
      <c r="S1179" s="17">
        <v>7.7646843221610196E-2</v>
      </c>
      <c r="T1179" s="17">
        <v>0.10017582523346</v>
      </c>
      <c r="U1179" s="17">
        <v>0.10857857815262099</v>
      </c>
      <c r="V1179" s="17"/>
      <c r="W1179" s="17">
        <v>9.4383465344316506E-2</v>
      </c>
      <c r="X1179" s="17">
        <v>0.13030328531219901</v>
      </c>
      <c r="Y1179" s="17">
        <v>7.8975591105494902E-2</v>
      </c>
      <c r="Z1179" s="17">
        <v>0.15496299106948999</v>
      </c>
      <c r="AA1179" s="17">
        <v>0.105352510519829</v>
      </c>
      <c r="AB1179" s="17">
        <v>0.141594742740943</v>
      </c>
      <c r="AC1179" s="17">
        <v>0.10651936441121999</v>
      </c>
      <c r="AD1179" s="17">
        <v>9.3698053625640196E-2</v>
      </c>
      <c r="AE1179" s="17">
        <v>0.10032066107612</v>
      </c>
      <c r="AF1179" s="17">
        <v>8.3429027759873403E-2</v>
      </c>
      <c r="AG1179" s="17"/>
      <c r="AH1179" s="17">
        <v>0.13258131863406999</v>
      </c>
      <c r="AI1179" s="17">
        <v>6.5168099643232003E-2</v>
      </c>
      <c r="AJ1179" s="17">
        <v>0.13706974152321599</v>
      </c>
      <c r="AK1179" s="17">
        <v>0.102571519572641</v>
      </c>
      <c r="AL1179" s="17">
        <v>9.3189286506056707E-2</v>
      </c>
      <c r="AM1179" s="17">
        <v>0.11731291018963901</v>
      </c>
      <c r="AN1179" s="17">
        <v>9.1387804920589399E-2</v>
      </c>
      <c r="AO1179" s="17"/>
      <c r="AP1179" s="17">
        <v>0.11578612362158899</v>
      </c>
      <c r="AQ1179" s="17">
        <v>8.3391947793128002E-2</v>
      </c>
      <c r="AR1179" s="17"/>
      <c r="AS1179" s="17">
        <v>0.14602833985781499</v>
      </c>
      <c r="AT1179" s="17">
        <v>0.11998526532263901</v>
      </c>
      <c r="AU1179" s="17">
        <v>0.100602972310879</v>
      </c>
      <c r="AV1179" s="17"/>
      <c r="AW1179" s="17">
        <v>0.13880862807517599</v>
      </c>
      <c r="AX1179" s="17">
        <v>9.7979343049538897E-2</v>
      </c>
      <c r="AY1179" s="17"/>
      <c r="AZ1179" s="17">
        <v>0.100218846921713</v>
      </c>
      <c r="BA1179" s="17">
        <v>0.105048600285945</v>
      </c>
      <c r="BB1179" s="17"/>
      <c r="BC1179" s="17">
        <v>9.8820052291170093E-2</v>
      </c>
      <c r="BD1179" s="17">
        <v>0.10857857815262099</v>
      </c>
      <c r="BE1179" s="17"/>
      <c r="BF1179" s="17">
        <v>0.104354267676789</v>
      </c>
      <c r="BG1179" s="17">
        <v>0.102963289528644</v>
      </c>
      <c r="BH1179" s="17"/>
      <c r="BI1179" s="17">
        <v>8.0632186843755504E-2</v>
      </c>
      <c r="BJ1179" s="17">
        <v>0.100457112722122</v>
      </c>
      <c r="BK1179" s="17">
        <v>0.12977733214390699</v>
      </c>
      <c r="BL1179" s="17">
        <v>8.9253484655658702E-2</v>
      </c>
    </row>
    <row r="1180" spans="2:64" x14ac:dyDescent="0.25">
      <c r="B1180" t="s">
        <v>537</v>
      </c>
      <c r="C1180" s="17">
        <v>9.0879448188270096E-2</v>
      </c>
      <c r="D1180" s="17">
        <v>0.106785792134606</v>
      </c>
      <c r="E1180" s="17">
        <v>3.5538251538014001E-2</v>
      </c>
      <c r="F1180" s="17">
        <v>0.17624479920681899</v>
      </c>
      <c r="G1180" s="17">
        <v>6.1958726898302799E-2</v>
      </c>
      <c r="H1180" s="17">
        <v>0.108789826495011</v>
      </c>
      <c r="I1180" s="17">
        <v>8.4765905385431203E-2</v>
      </c>
      <c r="J1180" s="17">
        <v>9.6859695287327296E-2</v>
      </c>
      <c r="K1180" s="17">
        <v>2.6550416871431601E-2</v>
      </c>
      <c r="L1180" s="17">
        <v>4.4808723132431998E-2</v>
      </c>
      <c r="M1180" s="17">
        <v>9.2808178216473206E-2</v>
      </c>
      <c r="N1180" s="17">
        <v>9.3891985694725705E-2</v>
      </c>
      <c r="O1180" s="17">
        <v>9.8617883642742502E-2</v>
      </c>
      <c r="P1180" s="17">
        <v>0.296060964267926</v>
      </c>
      <c r="Q1180" s="17"/>
      <c r="R1180" s="17">
        <v>5.0131548216924601E-2</v>
      </c>
      <c r="S1180" s="17">
        <v>0.109392547975734</v>
      </c>
      <c r="T1180" s="17">
        <v>0.115911071904281</v>
      </c>
      <c r="U1180" s="17">
        <v>9.9811601052851903E-2</v>
      </c>
      <c r="V1180" s="17"/>
      <c r="W1180" s="17">
        <v>8.6292090607151095E-2</v>
      </c>
      <c r="X1180" s="17">
        <v>5.3422938730844402E-2</v>
      </c>
      <c r="Y1180" s="17">
        <v>4.5501499171619601E-2</v>
      </c>
      <c r="Z1180" s="17">
        <v>8.6703252118225493E-2</v>
      </c>
      <c r="AA1180" s="17">
        <v>0.137929305239961</v>
      </c>
      <c r="AB1180" s="17">
        <v>6.5336973746151703E-2</v>
      </c>
      <c r="AC1180" s="17">
        <v>0.177612612754983</v>
      </c>
      <c r="AD1180" s="17">
        <v>0.13934804042291199</v>
      </c>
      <c r="AE1180" s="17">
        <v>7.0357295470373796E-2</v>
      </c>
      <c r="AF1180" s="17">
        <v>9.0908304494828396E-2</v>
      </c>
      <c r="AG1180" s="17"/>
      <c r="AH1180" s="17">
        <v>0.100601813535215</v>
      </c>
      <c r="AI1180" s="17">
        <v>0.13979596211543899</v>
      </c>
      <c r="AJ1180" s="17">
        <v>4.7461938834224102E-2</v>
      </c>
      <c r="AK1180" s="17">
        <v>7.9850698857672098E-2</v>
      </c>
      <c r="AL1180" s="17">
        <v>0.11682452661178599</v>
      </c>
      <c r="AM1180" s="17">
        <v>9.85624352709282E-2</v>
      </c>
      <c r="AN1180" s="17">
        <v>0.11220554860611</v>
      </c>
      <c r="AO1180" s="17"/>
      <c r="AP1180" s="17">
        <v>0.12725650063911001</v>
      </c>
      <c r="AQ1180" s="17">
        <v>3.1860241807646503E-2</v>
      </c>
      <c r="AR1180" s="17"/>
      <c r="AS1180" s="17">
        <v>0.13101628743764901</v>
      </c>
      <c r="AT1180" s="17">
        <v>0.162727919966693</v>
      </c>
      <c r="AU1180" s="17">
        <v>0.106176508769106</v>
      </c>
      <c r="AV1180" s="17"/>
      <c r="AW1180" s="17">
        <v>0.22507086173413399</v>
      </c>
      <c r="AX1180" s="17">
        <v>7.0190225634392395E-2</v>
      </c>
      <c r="AY1180" s="17"/>
      <c r="AZ1180" s="17">
        <v>8.90881597386185E-2</v>
      </c>
      <c r="BA1180" s="17">
        <v>9.1779516762106994E-2</v>
      </c>
      <c r="BB1180" s="17"/>
      <c r="BC1180" s="17">
        <v>8.2870600724348695E-2</v>
      </c>
      <c r="BD1180" s="17">
        <v>9.9811601052851903E-2</v>
      </c>
      <c r="BE1180" s="17"/>
      <c r="BF1180" s="17">
        <v>0.108219629851002</v>
      </c>
      <c r="BG1180" s="17">
        <v>8.2027445933139403E-2</v>
      </c>
      <c r="BH1180" s="17"/>
      <c r="BI1180" s="17">
        <v>4.3063623668355998E-2</v>
      </c>
      <c r="BJ1180" s="17">
        <v>7.0619673764628202E-2</v>
      </c>
      <c r="BK1180" s="17">
        <v>0.12665458484709299</v>
      </c>
      <c r="BL1180" s="17">
        <v>0.12753789825804299</v>
      </c>
    </row>
    <row r="1181" spans="2:64" x14ac:dyDescent="0.25">
      <c r="B1181" t="s">
        <v>538</v>
      </c>
      <c r="C1181" s="17">
        <v>8.0945081013921394E-2</v>
      </c>
      <c r="D1181" s="17">
        <v>0.111344119813927</v>
      </c>
      <c r="E1181" s="17">
        <v>3.5538251538014001E-2</v>
      </c>
      <c r="F1181" s="17">
        <v>5.7437354795100599E-2</v>
      </c>
      <c r="G1181" s="17">
        <v>9.3882748441893302E-2</v>
      </c>
      <c r="H1181" s="17">
        <v>9.1081623552440094E-2</v>
      </c>
      <c r="I1181" s="17">
        <v>4.75941542030551E-2</v>
      </c>
      <c r="J1181" s="17">
        <v>1.9086548165213098E-2</v>
      </c>
      <c r="K1181" s="17">
        <v>5.3100833742863097E-2</v>
      </c>
      <c r="L1181" s="17">
        <v>7.70668638251715E-2</v>
      </c>
      <c r="M1181" s="17">
        <v>8.3786535140824306E-2</v>
      </c>
      <c r="N1181" s="17">
        <v>9.6268010847564797E-2</v>
      </c>
      <c r="O1181" s="17">
        <v>7.1476877286174106E-2</v>
      </c>
      <c r="P1181" s="17">
        <v>0</v>
      </c>
      <c r="Q1181" s="17"/>
      <c r="R1181" s="17">
        <v>7.3615640714728106E-2</v>
      </c>
      <c r="S1181" s="17">
        <v>4.7022751482210703E-2</v>
      </c>
      <c r="T1181" s="17">
        <v>6.8103178012810198E-2</v>
      </c>
      <c r="U1181" s="17">
        <v>9.9062958091113207E-2</v>
      </c>
      <c r="V1181" s="17"/>
      <c r="W1181" s="17">
        <v>0.12036345534236099</v>
      </c>
      <c r="X1181" s="17">
        <v>3.2509514352951602E-2</v>
      </c>
      <c r="Y1181" s="17">
        <v>7.4125269653378095E-2</v>
      </c>
      <c r="Z1181" s="17">
        <v>7.3478210380544098E-2</v>
      </c>
      <c r="AA1181" s="17">
        <v>3.5663883309558199E-2</v>
      </c>
      <c r="AB1181" s="17">
        <v>6.8113537158245502E-2</v>
      </c>
      <c r="AC1181" s="17">
        <v>4.8205177391269803E-2</v>
      </c>
      <c r="AD1181" s="17">
        <v>8.2663127706197895E-2</v>
      </c>
      <c r="AE1181" s="17">
        <v>0.12598113924080301</v>
      </c>
      <c r="AF1181" s="17">
        <v>9.6629961263010794E-2</v>
      </c>
      <c r="AG1181" s="17"/>
      <c r="AH1181" s="17">
        <v>8.4263354721164502E-2</v>
      </c>
      <c r="AI1181" s="17">
        <v>0.15934199622669101</v>
      </c>
      <c r="AJ1181" s="17">
        <v>4.24838229161301E-2</v>
      </c>
      <c r="AK1181" s="17">
        <v>5.3671822259976E-2</v>
      </c>
      <c r="AL1181" s="17">
        <v>6.4795179086521895E-2</v>
      </c>
      <c r="AM1181" s="17">
        <v>0.139154547518691</v>
      </c>
      <c r="AN1181" s="17">
        <v>0.10692307195808801</v>
      </c>
      <c r="AO1181" s="17"/>
      <c r="AP1181" s="17">
        <v>0.104301047285683</v>
      </c>
      <c r="AQ1181" s="17">
        <v>4.3051670175458197E-2</v>
      </c>
      <c r="AR1181" s="17"/>
      <c r="AS1181" s="17">
        <v>9.2268413251948997E-2</v>
      </c>
      <c r="AT1181" s="17">
        <v>0.13980393837194299</v>
      </c>
      <c r="AU1181" s="17">
        <v>9.9622729014569894E-2</v>
      </c>
      <c r="AV1181" s="17"/>
      <c r="AW1181" s="17">
        <v>0.13740858151150001</v>
      </c>
      <c r="AX1181" s="17">
        <v>7.2239710848295099E-2</v>
      </c>
      <c r="AY1181" s="17"/>
      <c r="AZ1181" s="17">
        <v>6.3278096066365197E-2</v>
      </c>
      <c r="BA1181" s="17">
        <v>8.98222096242456E-2</v>
      </c>
      <c r="BB1181" s="17"/>
      <c r="BC1181" s="17">
        <v>6.4700026089181295E-2</v>
      </c>
      <c r="BD1181" s="17">
        <v>9.9062958091113207E-2</v>
      </c>
      <c r="BE1181" s="17"/>
      <c r="BF1181" s="17">
        <v>9.3142263491274996E-2</v>
      </c>
      <c r="BG1181" s="17">
        <v>7.4718532244375996E-2</v>
      </c>
      <c r="BH1181" s="17"/>
      <c r="BI1181" s="17">
        <v>3.0917911434357601E-2</v>
      </c>
      <c r="BJ1181" s="17">
        <v>7.8988662504784604E-2</v>
      </c>
      <c r="BK1181" s="17">
        <v>9.4631055922178298E-2</v>
      </c>
      <c r="BL1181" s="17">
        <v>0.13368236320394</v>
      </c>
    </row>
    <row r="1182" spans="2:64" x14ac:dyDescent="0.25">
      <c r="B1182" t="s">
        <v>535</v>
      </c>
      <c r="C1182" s="17">
        <v>7.6817679374998907E-2</v>
      </c>
      <c r="D1182" s="17">
        <v>9.8918764317131994E-2</v>
      </c>
      <c r="E1182" s="17">
        <v>6.5418950803578901E-2</v>
      </c>
      <c r="F1182" s="17">
        <v>6.8538311726117795E-2</v>
      </c>
      <c r="G1182" s="17">
        <v>5.7037813825110202E-2</v>
      </c>
      <c r="H1182" s="17">
        <v>0.10146991726827401</v>
      </c>
      <c r="I1182" s="17">
        <v>0.114789960735441</v>
      </c>
      <c r="J1182" s="17">
        <v>6.4763608335362099E-2</v>
      </c>
      <c r="K1182" s="17">
        <v>0</v>
      </c>
      <c r="L1182" s="17">
        <v>0</v>
      </c>
      <c r="M1182" s="17">
        <v>3.91814879724166E-2</v>
      </c>
      <c r="N1182" s="17">
        <v>7.2414715589075307E-2</v>
      </c>
      <c r="O1182" s="17">
        <v>0.13361173338552901</v>
      </c>
      <c r="P1182" s="17">
        <v>0.35196951786603697</v>
      </c>
      <c r="Q1182" s="17"/>
      <c r="R1182" s="17">
        <v>5.7350513613677101E-2</v>
      </c>
      <c r="S1182" s="17">
        <v>0.100247243443524</v>
      </c>
      <c r="T1182" s="17">
        <v>5.0388552425242698E-2</v>
      </c>
      <c r="U1182" s="17">
        <v>8.6743701303205897E-2</v>
      </c>
      <c r="V1182" s="17"/>
      <c r="W1182" s="17">
        <v>7.0529243122857105E-2</v>
      </c>
      <c r="X1182" s="17">
        <v>3.4448744216134697E-2</v>
      </c>
      <c r="Y1182" s="17">
        <v>6.29493460774595E-2</v>
      </c>
      <c r="Z1182" s="17">
        <v>7.2769441680928901E-2</v>
      </c>
      <c r="AA1182" s="17">
        <v>0.119070184140715</v>
      </c>
      <c r="AB1182" s="17">
        <v>5.6113058422532301E-2</v>
      </c>
      <c r="AC1182" s="17">
        <v>0.15969286632096499</v>
      </c>
      <c r="AD1182" s="17">
        <v>9.9231080156309201E-2</v>
      </c>
      <c r="AE1182" s="17">
        <v>8.6518702159947905E-2</v>
      </c>
      <c r="AF1182" s="17">
        <v>7.0064739376498E-2</v>
      </c>
      <c r="AG1182" s="17"/>
      <c r="AH1182" s="17">
        <v>4.8619338262617197E-2</v>
      </c>
      <c r="AI1182" s="17">
        <v>0.10346327388554299</v>
      </c>
      <c r="AJ1182" s="17">
        <v>7.2048569788411301E-2</v>
      </c>
      <c r="AK1182" s="17">
        <v>7.43815383807684E-2</v>
      </c>
      <c r="AL1182" s="17">
        <v>7.6692525287283903E-2</v>
      </c>
      <c r="AM1182" s="17">
        <v>8.6739799074871907E-2</v>
      </c>
      <c r="AN1182" s="17">
        <v>0.103186137654977</v>
      </c>
      <c r="AO1182" s="17"/>
      <c r="AP1182" s="17">
        <v>0.10588148583519701</v>
      </c>
      <c r="AQ1182" s="17">
        <v>2.9663699706111098E-2</v>
      </c>
      <c r="AR1182" s="17"/>
      <c r="AS1182" s="17">
        <v>0.12975318222958701</v>
      </c>
      <c r="AT1182" s="17">
        <v>0.121903978805395</v>
      </c>
      <c r="AU1182" s="17">
        <v>8.7798788785398096E-2</v>
      </c>
      <c r="AV1182" s="17"/>
      <c r="AW1182" s="17">
        <v>0.174123876807255</v>
      </c>
      <c r="AX1182" s="17">
        <v>6.1815306858373997E-2</v>
      </c>
      <c r="AY1182" s="17"/>
      <c r="AZ1182" s="17">
        <v>7.6099747403971393E-2</v>
      </c>
      <c r="BA1182" s="17">
        <v>7.7178418598991702E-2</v>
      </c>
      <c r="BB1182" s="17"/>
      <c r="BC1182" s="17">
        <v>6.7917697841793107E-2</v>
      </c>
      <c r="BD1182" s="17">
        <v>8.6743701303205897E-2</v>
      </c>
      <c r="BE1182" s="17"/>
      <c r="BF1182" s="17">
        <v>0.10332743474256501</v>
      </c>
      <c r="BG1182" s="17">
        <v>6.3284694608119904E-2</v>
      </c>
      <c r="BH1182" s="17"/>
      <c r="BI1182" s="17">
        <v>5.3446181096172003E-2</v>
      </c>
      <c r="BJ1182" s="17">
        <v>5.5973110554638203E-2</v>
      </c>
      <c r="BK1182" s="17">
        <v>9.9846060342736798E-2</v>
      </c>
      <c r="BL1182" s="17">
        <v>0.109595988938833</v>
      </c>
    </row>
    <row r="1183" spans="2:64" x14ac:dyDescent="0.25">
      <c r="B1183" t="s">
        <v>536</v>
      </c>
      <c r="C1183" s="17">
        <v>6.2946861507755303E-2</v>
      </c>
      <c r="D1183" s="17">
        <v>6.3110307556156806E-2</v>
      </c>
      <c r="E1183" s="17">
        <v>3.5538251538014001E-2</v>
      </c>
      <c r="F1183" s="17">
        <v>9.0606044121953999E-2</v>
      </c>
      <c r="G1183" s="17">
        <v>9.9748319609525099E-2</v>
      </c>
      <c r="H1183" s="17">
        <v>8.8113645778830504E-2</v>
      </c>
      <c r="I1183" s="17">
        <v>7.0407140951192701E-2</v>
      </c>
      <c r="J1183" s="17">
        <v>3.2096086951965197E-2</v>
      </c>
      <c r="K1183" s="17">
        <v>5.8320042748290002E-2</v>
      </c>
      <c r="L1183" s="17">
        <v>3.7361674061508199E-2</v>
      </c>
      <c r="M1183" s="17">
        <v>8.1805669785524407E-2</v>
      </c>
      <c r="N1183" s="17">
        <v>6.4935641514883805E-2</v>
      </c>
      <c r="O1183" s="17">
        <v>4.6514909480703998E-2</v>
      </c>
      <c r="P1183" s="17">
        <v>0</v>
      </c>
      <c r="Q1183" s="17"/>
      <c r="R1183" s="17">
        <v>4.0441789011097899E-2</v>
      </c>
      <c r="S1183" s="17">
        <v>5.1589872109987403E-2</v>
      </c>
      <c r="T1183" s="17">
        <v>7.4873228982934498E-2</v>
      </c>
      <c r="U1183" s="17">
        <v>7.5258822333942002E-2</v>
      </c>
      <c r="V1183" s="17"/>
      <c r="W1183" s="17">
        <v>0.101414080667516</v>
      </c>
      <c r="X1183" s="17">
        <v>1.6149457688295999E-2</v>
      </c>
      <c r="Y1183" s="17">
        <v>1.43638609480745E-2</v>
      </c>
      <c r="Z1183" s="17">
        <v>6.5502984879785703E-2</v>
      </c>
      <c r="AA1183" s="17">
        <v>3.8129661684220897E-2</v>
      </c>
      <c r="AB1183" s="17">
        <v>1.46787754392897E-2</v>
      </c>
      <c r="AC1183" s="17">
        <v>0.17069184163764201</v>
      </c>
      <c r="AD1183" s="17">
        <v>9.2954200352871899E-2</v>
      </c>
      <c r="AE1183" s="17">
        <v>3.6061785465712599E-2</v>
      </c>
      <c r="AF1183" s="17">
        <v>5.7889077599067397E-2</v>
      </c>
      <c r="AG1183" s="17"/>
      <c r="AH1183" s="17">
        <v>6.0943729701476802E-2</v>
      </c>
      <c r="AI1183" s="17">
        <v>4.0842881346675797E-2</v>
      </c>
      <c r="AJ1183" s="17">
        <v>7.5980016615940393E-2</v>
      </c>
      <c r="AK1183" s="17">
        <v>7.9217661656419996E-2</v>
      </c>
      <c r="AL1183" s="17">
        <v>3.4198804930751697E-2</v>
      </c>
      <c r="AM1183" s="17">
        <v>7.1086494478689602E-2</v>
      </c>
      <c r="AN1183" s="17">
        <v>0.106650803971759</v>
      </c>
      <c r="AO1183" s="17"/>
      <c r="AP1183" s="17">
        <v>7.3837666204880206E-2</v>
      </c>
      <c r="AQ1183" s="17">
        <v>4.5277297682062498E-2</v>
      </c>
      <c r="AR1183" s="17"/>
      <c r="AS1183" s="17">
        <v>7.3118862496437398E-2</v>
      </c>
      <c r="AT1183" s="17">
        <v>8.9804575760392205E-2</v>
      </c>
      <c r="AU1183" s="17">
        <v>6.9001427871885901E-2</v>
      </c>
      <c r="AV1183" s="17"/>
      <c r="AW1183" s="17">
        <v>0.11570282565248199</v>
      </c>
      <c r="AX1183" s="17">
        <v>5.4813107980659498E-2</v>
      </c>
      <c r="AY1183" s="17"/>
      <c r="AZ1183" s="17">
        <v>5.0326215518685297E-2</v>
      </c>
      <c r="BA1183" s="17">
        <v>6.9288356557585001E-2</v>
      </c>
      <c r="BB1183" s="17"/>
      <c r="BC1183" s="17">
        <v>5.1907572577793298E-2</v>
      </c>
      <c r="BD1183" s="17">
        <v>7.5258822333942002E-2</v>
      </c>
      <c r="BE1183" s="17"/>
      <c r="BF1183" s="17">
        <v>0.101973626515071</v>
      </c>
      <c r="BG1183" s="17">
        <v>4.3024059164933903E-2</v>
      </c>
      <c r="BH1183" s="17"/>
      <c r="BI1183" s="17">
        <v>5.4232814944528702E-2</v>
      </c>
      <c r="BJ1183" s="17">
        <v>4.12975388969819E-2</v>
      </c>
      <c r="BK1183" s="17">
        <v>6.5148199126725995E-2</v>
      </c>
      <c r="BL1183" s="17">
        <v>0.116415548558715</v>
      </c>
    </row>
    <row r="1184" spans="2:64" x14ac:dyDescent="0.25">
      <c r="B1184" t="s">
        <v>102</v>
      </c>
      <c r="C1184" s="17">
        <v>1.5793493492715499E-2</v>
      </c>
      <c r="D1184" s="17">
        <v>2.4948853586096099E-2</v>
      </c>
      <c r="E1184" s="17">
        <v>0</v>
      </c>
      <c r="F1184" s="17">
        <v>3.1202321916094799E-2</v>
      </c>
      <c r="G1184" s="17">
        <v>0</v>
      </c>
      <c r="H1184" s="17">
        <v>1.3356271489442999E-2</v>
      </c>
      <c r="I1184" s="17">
        <v>1.04224030206789E-2</v>
      </c>
      <c r="J1184" s="17">
        <v>0</v>
      </c>
      <c r="K1184" s="17">
        <v>2.6550416871431601E-2</v>
      </c>
      <c r="L1184" s="17">
        <v>2.1828923255087299E-2</v>
      </c>
      <c r="M1184" s="17">
        <v>4.2676283538981598E-2</v>
      </c>
      <c r="N1184" s="17">
        <v>0</v>
      </c>
      <c r="O1184" s="17">
        <v>0</v>
      </c>
      <c r="P1184" s="17">
        <v>0</v>
      </c>
      <c r="Q1184" s="17"/>
      <c r="R1184" s="17">
        <v>2.5744316374284801E-2</v>
      </c>
      <c r="S1184" s="17">
        <v>8.2208053191349592E-3</v>
      </c>
      <c r="T1184" s="17">
        <v>5.9781069789879198E-3</v>
      </c>
      <c r="U1184" s="17">
        <v>1.5577086821268101E-2</v>
      </c>
      <c r="V1184" s="17"/>
      <c r="W1184" s="17">
        <v>1.89797610829474E-2</v>
      </c>
      <c r="X1184" s="17">
        <v>1.16320625345701E-2</v>
      </c>
      <c r="Y1184" s="17">
        <v>0</v>
      </c>
      <c r="Z1184" s="17">
        <v>2.69431027293001E-2</v>
      </c>
      <c r="AA1184" s="17">
        <v>0</v>
      </c>
      <c r="AB1184" s="17">
        <v>0</v>
      </c>
      <c r="AC1184" s="17">
        <v>0</v>
      </c>
      <c r="AD1184" s="17">
        <v>4.5155646841752002E-2</v>
      </c>
      <c r="AE1184" s="17">
        <v>5.0964134574817299E-2</v>
      </c>
      <c r="AF1184" s="17">
        <v>8.6259563515811103E-3</v>
      </c>
      <c r="AG1184" s="17"/>
      <c r="AH1184" s="17">
        <v>1.9363472636548699E-2</v>
      </c>
      <c r="AI1184" s="17">
        <v>1.8564510689365699E-2</v>
      </c>
      <c r="AJ1184" s="17">
        <v>1.1947991578469999E-2</v>
      </c>
      <c r="AK1184" s="17">
        <v>1.50194505033035E-2</v>
      </c>
      <c r="AL1184" s="17">
        <v>5.0027436829649099E-3</v>
      </c>
      <c r="AM1184" s="17">
        <v>3.6553141874002403E-2</v>
      </c>
      <c r="AN1184" s="17">
        <v>1.15106684835705E-2</v>
      </c>
      <c r="AO1184" s="17"/>
      <c r="AP1184" s="17">
        <v>1.8718943697855601E-2</v>
      </c>
      <c r="AQ1184" s="17">
        <v>1.10471565087959E-2</v>
      </c>
      <c r="AR1184" s="17"/>
      <c r="AS1184" s="17">
        <v>2.3200105874031901E-2</v>
      </c>
      <c r="AT1184" s="17">
        <v>1.9399077038751E-2</v>
      </c>
      <c r="AU1184" s="17">
        <v>1.7030729083162E-2</v>
      </c>
      <c r="AV1184" s="17"/>
      <c r="AW1184" s="17">
        <v>3.7599726943946803E-2</v>
      </c>
      <c r="AX1184" s="17">
        <v>1.2431474977424001E-2</v>
      </c>
      <c r="AY1184" s="17"/>
      <c r="AZ1184" s="17">
        <v>2.1847696496423499E-2</v>
      </c>
      <c r="BA1184" s="17">
        <v>1.2751438560509301E-2</v>
      </c>
      <c r="BB1184" s="17"/>
      <c r="BC1184" s="17">
        <v>1.5987530478879301E-2</v>
      </c>
      <c r="BD1184" s="17">
        <v>1.5577086821268101E-2</v>
      </c>
      <c r="BE1184" s="17"/>
      <c r="BF1184" s="17">
        <v>2.53758455467019E-2</v>
      </c>
      <c r="BG1184" s="17">
        <v>1.09017914539963E-2</v>
      </c>
      <c r="BH1184" s="17"/>
      <c r="BI1184" s="17">
        <v>3.8264954884532202E-3</v>
      </c>
      <c r="BJ1184" s="17">
        <v>3.7090539941970701E-3</v>
      </c>
      <c r="BK1184" s="17">
        <v>2.8015227169957101E-2</v>
      </c>
      <c r="BL1184" s="17">
        <v>3.3865667666456198E-2</v>
      </c>
    </row>
    <row r="1185" spans="2:64" x14ac:dyDescent="0.25">
      <c r="B1185" t="s">
        <v>109</v>
      </c>
      <c r="C1185" s="17">
        <v>0.184352818757028</v>
      </c>
      <c r="D1185" s="17">
        <v>0.17349007381510501</v>
      </c>
      <c r="E1185" s="17">
        <v>0.287227411125001</v>
      </c>
      <c r="F1185" s="17">
        <v>0.245817665148509</v>
      </c>
      <c r="G1185" s="17">
        <v>0.24877956568765</v>
      </c>
      <c r="H1185" s="17">
        <v>0.17735501261949499</v>
      </c>
      <c r="I1185" s="17">
        <v>0.125590191571471</v>
      </c>
      <c r="J1185" s="17">
        <v>0.20834047958937499</v>
      </c>
      <c r="K1185" s="17">
        <v>0.33227364803502901</v>
      </c>
      <c r="L1185" s="17">
        <v>0.200829565535767</v>
      </c>
      <c r="M1185" s="17">
        <v>0.17214202254231301</v>
      </c>
      <c r="N1185" s="17">
        <v>0.16746676825143</v>
      </c>
      <c r="O1185" s="17">
        <v>0.12306257053782201</v>
      </c>
      <c r="P1185" s="17">
        <v>0</v>
      </c>
      <c r="Q1185" s="17"/>
      <c r="R1185" s="17">
        <v>0.205544161516094</v>
      </c>
      <c r="S1185" s="17">
        <v>0.19867351517520801</v>
      </c>
      <c r="T1185" s="17">
        <v>0.16608091883005199</v>
      </c>
      <c r="U1185" s="17">
        <v>0.17349480645277501</v>
      </c>
      <c r="V1185" s="17"/>
      <c r="W1185" s="17">
        <v>0.18032030895159201</v>
      </c>
      <c r="X1185" s="17">
        <v>0.157791544977012</v>
      </c>
      <c r="Y1185" s="17">
        <v>0.113052994673454</v>
      </c>
      <c r="Z1185" s="17">
        <v>0.19167681851792301</v>
      </c>
      <c r="AA1185" s="17">
        <v>0.15209907915044199</v>
      </c>
      <c r="AB1185" s="17">
        <v>0.19487987296222301</v>
      </c>
      <c r="AC1185" s="17">
        <v>0.206460638425181</v>
      </c>
      <c r="AD1185" s="17">
        <v>0.10242792432593301</v>
      </c>
      <c r="AE1185" s="17">
        <v>0.21007661089795401</v>
      </c>
      <c r="AF1185" s="17">
        <v>0.19819042391879799</v>
      </c>
      <c r="AG1185" s="17"/>
      <c r="AH1185" s="17">
        <v>0.19287060124626601</v>
      </c>
      <c r="AI1185" s="17">
        <v>4.8058129843195303E-2</v>
      </c>
      <c r="AJ1185" s="17">
        <v>0.13776287297682599</v>
      </c>
      <c r="AK1185" s="17">
        <v>0.18828233318986501</v>
      </c>
      <c r="AL1185" s="17">
        <v>0.20012256149272101</v>
      </c>
      <c r="AM1185" s="17">
        <v>0.165715286527373</v>
      </c>
      <c r="AN1185" s="17">
        <v>0.17367960386103501</v>
      </c>
      <c r="AO1185" s="17"/>
      <c r="AP1185" s="17">
        <v>0.15061859190165</v>
      </c>
      <c r="AQ1185" s="17">
        <v>0.23908422668401499</v>
      </c>
      <c r="AR1185" s="17"/>
      <c r="AS1185" s="17">
        <v>0.11394124701782</v>
      </c>
      <c r="AT1185" s="17">
        <v>0.19108923206706999</v>
      </c>
      <c r="AU1185" s="17">
        <v>0.13909751679499599</v>
      </c>
      <c r="AV1185" s="17"/>
      <c r="AW1185" s="17">
        <v>0.119892694776948</v>
      </c>
      <c r="AX1185" s="17">
        <v>0.19429108392343999</v>
      </c>
      <c r="AY1185" s="17"/>
      <c r="AZ1185" s="17">
        <v>0.22524746617609101</v>
      </c>
      <c r="BA1185" s="17">
        <v>0.16380448831521699</v>
      </c>
      <c r="BB1185" s="17"/>
      <c r="BC1185" s="17">
        <v>0.19408845199400099</v>
      </c>
      <c r="BD1185" s="17">
        <v>0.17349480645277501</v>
      </c>
      <c r="BE1185" s="17"/>
      <c r="BF1185" s="17">
        <v>0.162431488234344</v>
      </c>
      <c r="BG1185" s="17">
        <v>0.195543455106549</v>
      </c>
      <c r="BH1185" s="17"/>
      <c r="BI1185" s="17">
        <v>0.25607133879335098</v>
      </c>
      <c r="BJ1185" s="17">
        <v>0.17481692561126899</v>
      </c>
      <c r="BK1185" s="17">
        <v>0.13016007063566201</v>
      </c>
      <c r="BL1185" s="17">
        <v>0.21335148522482</v>
      </c>
    </row>
    <row r="1186" spans="2:64" x14ac:dyDescent="0.25">
      <c r="C1186" s="17"/>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c r="AD1186" s="17"/>
      <c r="AE1186" s="17"/>
      <c r="AF1186" s="17"/>
      <c r="AG1186" s="17"/>
      <c r="AH1186" s="17"/>
      <c r="AI1186" s="17"/>
      <c r="AJ1186" s="17"/>
      <c r="AK1186" s="17"/>
      <c r="AL1186" s="17"/>
      <c r="AM1186" s="17"/>
      <c r="AN1186" s="17"/>
      <c r="AO1186" s="17"/>
      <c r="AP1186" s="17"/>
      <c r="AQ1186" s="17"/>
      <c r="AR1186" s="17"/>
      <c r="AS1186" s="17"/>
      <c r="AT1186" s="17"/>
      <c r="AU1186" s="17"/>
      <c r="AV1186" s="17"/>
      <c r="AW1186" s="17"/>
      <c r="AX1186" s="17"/>
      <c r="AY1186" s="17"/>
      <c r="AZ1186" s="17"/>
      <c r="BA1186" s="17"/>
      <c r="BB1186" s="17"/>
      <c r="BC1186" s="17"/>
      <c r="BD1186" s="17"/>
      <c r="BE1186" s="17"/>
      <c r="BF1186" s="17"/>
      <c r="BG1186" s="17"/>
      <c r="BH1186" s="17"/>
      <c r="BI1186" s="17"/>
      <c r="BJ1186" s="17"/>
      <c r="BK1186" s="17"/>
      <c r="BL1186" s="17"/>
    </row>
    <row r="1187" spans="2:64" x14ac:dyDescent="0.25">
      <c r="B1187" s="6" t="s">
        <v>555</v>
      </c>
      <c r="C1187" s="17"/>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c r="AD1187" s="17"/>
      <c r="AE1187" s="17"/>
      <c r="AF1187" s="17"/>
      <c r="AG1187" s="17"/>
      <c r="AH1187" s="17"/>
      <c r="AI1187" s="17"/>
      <c r="AJ1187" s="17"/>
      <c r="AK1187" s="17"/>
      <c r="AL1187" s="17"/>
      <c r="AM1187" s="17"/>
      <c r="AN1187" s="17"/>
      <c r="AO1187" s="17"/>
      <c r="AP1187" s="17"/>
      <c r="AQ1187" s="17"/>
      <c r="AR1187" s="17"/>
      <c r="AS1187" s="17"/>
      <c r="AT1187" s="17"/>
      <c r="AU1187" s="17"/>
      <c r="AV1187" s="17"/>
      <c r="AW1187" s="17"/>
      <c r="AX1187" s="17"/>
      <c r="AY1187" s="17"/>
      <c r="AZ1187" s="17"/>
      <c r="BA1187" s="17"/>
      <c r="BB1187" s="17"/>
      <c r="BC1187" s="17"/>
      <c r="BD1187" s="17"/>
      <c r="BE1187" s="17"/>
      <c r="BF1187" s="17"/>
      <c r="BG1187" s="17"/>
      <c r="BH1187" s="17"/>
      <c r="BI1187" s="17"/>
      <c r="BJ1187" s="17"/>
      <c r="BK1187" s="17"/>
      <c r="BL1187" s="17"/>
    </row>
    <row r="1188" spans="2:64" x14ac:dyDescent="0.25">
      <c r="B1188" s="24" t="s">
        <v>82</v>
      </c>
      <c r="C1188" s="17"/>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c r="AD1188" s="17"/>
      <c r="AE1188" s="17"/>
      <c r="AF1188" s="17"/>
      <c r="AG1188" s="17"/>
      <c r="AH1188" s="17"/>
      <c r="AI1188" s="17"/>
      <c r="AJ1188" s="17"/>
      <c r="AK1188" s="17"/>
      <c r="AL1188" s="17"/>
      <c r="AM1188" s="17"/>
      <c r="AN1188" s="17"/>
      <c r="AO1188" s="17"/>
      <c r="AP1188" s="17"/>
      <c r="AQ1188" s="17"/>
      <c r="AR1188" s="17"/>
      <c r="AS1188" s="17"/>
      <c r="AT1188" s="17"/>
      <c r="AU1188" s="17"/>
      <c r="AV1188" s="17"/>
      <c r="AW1188" s="17"/>
      <c r="AX1188" s="17"/>
      <c r="AY1188" s="17"/>
      <c r="AZ1188" s="17"/>
      <c r="BA1188" s="17"/>
      <c r="BB1188" s="17"/>
      <c r="BC1188" s="17"/>
      <c r="BD1188" s="17"/>
      <c r="BE1188" s="17"/>
      <c r="BF1188" s="17"/>
      <c r="BG1188" s="17"/>
      <c r="BH1188" s="17"/>
      <c r="BI1188" s="17"/>
      <c r="BJ1188" s="17"/>
      <c r="BK1188" s="17"/>
      <c r="BL1188" s="17"/>
    </row>
    <row r="1189" spans="2:64" x14ac:dyDescent="0.25">
      <c r="B1189" t="s">
        <v>548</v>
      </c>
      <c r="C1189" s="17">
        <v>0.43052496541818602</v>
      </c>
      <c r="D1189" s="17">
        <v>0.38499223324906401</v>
      </c>
      <c r="E1189" s="17">
        <v>0.467158286105336</v>
      </c>
      <c r="F1189" s="17">
        <v>0.334454985034773</v>
      </c>
      <c r="G1189" s="17">
        <v>0.32884423300440502</v>
      </c>
      <c r="H1189" s="17">
        <v>0.43513063771320998</v>
      </c>
      <c r="I1189" s="17">
        <v>0.491182707634502</v>
      </c>
      <c r="J1189" s="17">
        <v>0.53982496531050095</v>
      </c>
      <c r="K1189" s="17">
        <v>0.447751889128018</v>
      </c>
      <c r="L1189" s="17">
        <v>0.45266644118647098</v>
      </c>
      <c r="M1189" s="17">
        <v>0.45565348107213199</v>
      </c>
      <c r="N1189" s="17">
        <v>0.422552948435509</v>
      </c>
      <c r="O1189" s="17">
        <v>0.45553453395966298</v>
      </c>
      <c r="P1189" s="17">
        <v>0.64803048213396297</v>
      </c>
      <c r="Q1189" s="17"/>
      <c r="R1189" s="17">
        <v>0.424395501195452</v>
      </c>
      <c r="S1189" s="17">
        <v>0.38047733292129698</v>
      </c>
      <c r="T1189" s="17">
        <v>0.51537784472298498</v>
      </c>
      <c r="U1189" s="17">
        <v>0.42692565716804998</v>
      </c>
      <c r="V1189" s="17"/>
      <c r="W1189" s="17">
        <v>0.393516753111674</v>
      </c>
      <c r="X1189" s="17">
        <v>0.54189131829983594</v>
      </c>
      <c r="Y1189" s="17">
        <v>0.39110790734970202</v>
      </c>
      <c r="Z1189" s="17">
        <v>0.43867855440533998</v>
      </c>
      <c r="AA1189" s="17">
        <v>0.38929359804903402</v>
      </c>
      <c r="AB1189" s="17">
        <v>0.525615454973274</v>
      </c>
      <c r="AC1189" s="17">
        <v>0.38556635080593199</v>
      </c>
      <c r="AD1189" s="17">
        <v>0.47919694229703402</v>
      </c>
      <c r="AE1189" s="17">
        <v>0.48450989793077898</v>
      </c>
      <c r="AF1189" s="17">
        <v>0.39632716959023501</v>
      </c>
      <c r="AG1189" s="17"/>
      <c r="AH1189" s="17">
        <v>0.461373153021574</v>
      </c>
      <c r="AI1189" s="17">
        <v>0.36824295536957302</v>
      </c>
      <c r="AJ1189" s="17">
        <v>0.51235888237124605</v>
      </c>
      <c r="AK1189" s="17">
        <v>0.491385288628998</v>
      </c>
      <c r="AL1189" s="17">
        <v>0.41082244050525901</v>
      </c>
      <c r="AM1189" s="17">
        <v>0.36578136443107401</v>
      </c>
      <c r="AN1189" s="17">
        <v>0.32293241636498998</v>
      </c>
      <c r="AO1189" s="17"/>
      <c r="AP1189" s="17">
        <v>0.39258817844004201</v>
      </c>
      <c r="AQ1189" s="17">
        <v>0.49207473125220003</v>
      </c>
      <c r="AR1189" s="17"/>
      <c r="AS1189" s="17">
        <v>0.36069681852730401</v>
      </c>
      <c r="AT1189" s="17">
        <v>0.40692675504507803</v>
      </c>
      <c r="AU1189" s="17">
        <v>0.40733267567973003</v>
      </c>
      <c r="AV1189" s="17"/>
      <c r="AW1189" s="17">
        <v>0.31772791404531198</v>
      </c>
      <c r="AX1189" s="17">
        <v>0.44791567051331399</v>
      </c>
      <c r="AY1189" s="17"/>
      <c r="AZ1189" s="17">
        <v>0.42124515934193901</v>
      </c>
      <c r="BA1189" s="17">
        <v>0.43518778888592702</v>
      </c>
      <c r="BB1189" s="17"/>
      <c r="BC1189" s="17">
        <v>0.433752217704169</v>
      </c>
      <c r="BD1189" s="17">
        <v>0.42692565716804998</v>
      </c>
      <c r="BE1189" s="17"/>
      <c r="BF1189" s="17">
        <v>0.36895899450626202</v>
      </c>
      <c r="BG1189" s="17">
        <v>0.46195382377455302</v>
      </c>
      <c r="BH1189" s="17"/>
      <c r="BI1189" s="17">
        <v>0.43523695670475399</v>
      </c>
      <c r="BJ1189" s="17">
        <v>0.49290607319671198</v>
      </c>
      <c r="BK1189" s="17">
        <v>0.42107159440713898</v>
      </c>
      <c r="BL1189" s="17">
        <v>0.307159206239497</v>
      </c>
    </row>
    <row r="1190" spans="2:64" x14ac:dyDescent="0.25">
      <c r="B1190" t="s">
        <v>549</v>
      </c>
      <c r="C1190" s="17">
        <v>0.29582725989789899</v>
      </c>
      <c r="D1190" s="17">
        <v>0.37945510076136202</v>
      </c>
      <c r="E1190" s="17">
        <v>0.184941747865838</v>
      </c>
      <c r="F1190" s="17">
        <v>0.36945586030618699</v>
      </c>
      <c r="G1190" s="17">
        <v>0.26051070802291398</v>
      </c>
      <c r="H1190" s="17">
        <v>0.23172019857805701</v>
      </c>
      <c r="I1190" s="17">
        <v>0.26706612769910398</v>
      </c>
      <c r="J1190" s="17">
        <v>0.21951434616830201</v>
      </c>
      <c r="K1190" s="17">
        <v>0.35391662165059301</v>
      </c>
      <c r="L1190" s="17">
        <v>0.33170551960012901</v>
      </c>
      <c r="M1190" s="17">
        <v>0.17228428933717299</v>
      </c>
      <c r="N1190" s="17">
        <v>0.34109068116456398</v>
      </c>
      <c r="O1190" s="17">
        <v>0.23091191953524101</v>
      </c>
      <c r="P1190" s="17">
        <v>0</v>
      </c>
      <c r="Q1190" s="17"/>
      <c r="R1190" s="17">
        <v>0.103362420424669</v>
      </c>
      <c r="S1190" s="17">
        <v>0.258421431559475</v>
      </c>
      <c r="T1190" s="17">
        <v>0.31749525926390298</v>
      </c>
      <c r="U1190" s="17">
        <v>0.40366660660600301</v>
      </c>
      <c r="V1190" s="17"/>
      <c r="W1190" s="17">
        <v>0.118541616102004</v>
      </c>
      <c r="X1190" s="17">
        <v>0.188996269135256</v>
      </c>
      <c r="Y1190" s="17">
        <v>0.219222332657068</v>
      </c>
      <c r="Z1190" s="17">
        <v>0.23244750552437199</v>
      </c>
      <c r="AA1190" s="17">
        <v>0.21049145504167299</v>
      </c>
      <c r="AB1190" s="17">
        <v>0.369219604511828</v>
      </c>
      <c r="AC1190" s="17">
        <v>0.39302270266774902</v>
      </c>
      <c r="AD1190" s="17">
        <v>0.39198555113851902</v>
      </c>
      <c r="AE1190" s="17">
        <v>0.41775196804499898</v>
      </c>
      <c r="AF1190" s="17">
        <v>0.45306326580648698</v>
      </c>
      <c r="AG1190" s="17"/>
      <c r="AH1190" s="17">
        <v>0.14922393029380501</v>
      </c>
      <c r="AI1190" s="17">
        <v>0.35009664892611397</v>
      </c>
      <c r="AJ1190" s="17">
        <v>0.35004492562769401</v>
      </c>
      <c r="AK1190" s="17">
        <v>0.22171467330452299</v>
      </c>
      <c r="AL1190" s="17">
        <v>0.41356373402832602</v>
      </c>
      <c r="AM1190" s="17">
        <v>0.306909286188979</v>
      </c>
      <c r="AN1190" s="17">
        <v>0.37303381365850302</v>
      </c>
      <c r="AO1190" s="17"/>
      <c r="AP1190" s="17">
        <v>0.38519817660164002</v>
      </c>
      <c r="AQ1190" s="17">
        <v>0.150829239937602</v>
      </c>
      <c r="AR1190" s="17"/>
      <c r="AS1190" s="17">
        <v>0.44320900949356201</v>
      </c>
      <c r="AT1190" s="17">
        <v>0.47721024929976502</v>
      </c>
      <c r="AU1190" s="17">
        <v>0.325033110996373</v>
      </c>
      <c r="AV1190" s="17"/>
      <c r="AW1190" s="17">
        <v>0.51391321350933705</v>
      </c>
      <c r="AX1190" s="17">
        <v>0.26220343322437201</v>
      </c>
      <c r="AY1190" s="17"/>
      <c r="AZ1190" s="17">
        <v>0.24353616577357701</v>
      </c>
      <c r="BA1190" s="17">
        <v>0.32210196206661201</v>
      </c>
      <c r="BB1190" s="17"/>
      <c r="BC1190" s="17">
        <v>0.19913513074516101</v>
      </c>
      <c r="BD1190" s="17">
        <v>0.40366660660600301</v>
      </c>
      <c r="BE1190" s="17"/>
      <c r="BF1190" s="17">
        <v>0.40376748096182202</v>
      </c>
      <c r="BG1190" s="17">
        <v>0.24072477603345699</v>
      </c>
      <c r="BH1190" s="17"/>
      <c r="BI1190" s="17">
        <v>0.11731396261242601</v>
      </c>
      <c r="BJ1190" s="17">
        <v>0.22463359729615401</v>
      </c>
      <c r="BK1190" s="17">
        <v>0.41040111189283501</v>
      </c>
      <c r="BL1190" s="17">
        <v>0.48229008842051602</v>
      </c>
    </row>
    <row r="1191" spans="2:64" x14ac:dyDescent="0.25">
      <c r="B1191" t="s">
        <v>550</v>
      </c>
      <c r="C1191" s="17">
        <v>0.29517960167073598</v>
      </c>
      <c r="D1191" s="17">
        <v>0.30808668672030298</v>
      </c>
      <c r="E1191" s="17">
        <v>0.19192776105585799</v>
      </c>
      <c r="F1191" s="17">
        <v>0.30325501994360898</v>
      </c>
      <c r="G1191" s="17">
        <v>0.27854006967268702</v>
      </c>
      <c r="H1191" s="17">
        <v>0.31017440555293202</v>
      </c>
      <c r="I1191" s="17">
        <v>0.316204337297119</v>
      </c>
      <c r="J1191" s="17">
        <v>0.31924982945999197</v>
      </c>
      <c r="K1191" s="17">
        <v>0.25194368335030498</v>
      </c>
      <c r="L1191" s="17">
        <v>0.30385839760501099</v>
      </c>
      <c r="M1191" s="17">
        <v>0.30448129717938299</v>
      </c>
      <c r="N1191" s="17">
        <v>0.31304725070553802</v>
      </c>
      <c r="O1191" s="17">
        <v>0.255788147186926</v>
      </c>
      <c r="P1191" s="17">
        <v>0</v>
      </c>
      <c r="Q1191" s="17"/>
      <c r="R1191" s="17">
        <v>0.35031962152442198</v>
      </c>
      <c r="S1191" s="17">
        <v>0.222619409512191</v>
      </c>
      <c r="T1191" s="17">
        <v>0.170222426078939</v>
      </c>
      <c r="U1191" s="17">
        <v>0.322655535755003</v>
      </c>
      <c r="V1191" s="17"/>
      <c r="W1191" s="17">
        <v>0.30068084128477401</v>
      </c>
      <c r="X1191" s="17">
        <v>0.30359477355472803</v>
      </c>
      <c r="Y1191" s="17">
        <v>0.26167345541522002</v>
      </c>
      <c r="Z1191" s="17">
        <v>0.28251692914536802</v>
      </c>
      <c r="AA1191" s="17">
        <v>0.36147184429988899</v>
      </c>
      <c r="AB1191" s="17">
        <v>0.20581594747191101</v>
      </c>
      <c r="AC1191" s="17">
        <v>0.28352733586823597</v>
      </c>
      <c r="AD1191" s="17">
        <v>0.27338834154602698</v>
      </c>
      <c r="AE1191" s="17">
        <v>0.30801678081975098</v>
      </c>
      <c r="AF1191" s="17">
        <v>0.32662712231063801</v>
      </c>
      <c r="AG1191" s="17"/>
      <c r="AH1191" s="17">
        <v>0.34372833005422898</v>
      </c>
      <c r="AI1191" s="17">
        <v>0.30385590079911601</v>
      </c>
      <c r="AJ1191" s="17">
        <v>0.31256322608193499</v>
      </c>
      <c r="AK1191" s="17">
        <v>0.25430801242506201</v>
      </c>
      <c r="AL1191" s="17">
        <v>0.247643111094459</v>
      </c>
      <c r="AM1191" s="17">
        <v>0.34374000333764698</v>
      </c>
      <c r="AN1191" s="17">
        <v>0.35506039620967</v>
      </c>
      <c r="AO1191" s="17"/>
      <c r="AP1191" s="17">
        <v>0.314248245533087</v>
      </c>
      <c r="AQ1191" s="17">
        <v>0.26424206958147101</v>
      </c>
      <c r="AR1191" s="17"/>
      <c r="AS1191" s="17">
        <v>0.33812522627854902</v>
      </c>
      <c r="AT1191" s="17">
        <v>0.37839565944764503</v>
      </c>
      <c r="AU1191" s="17">
        <v>0.28633350326159002</v>
      </c>
      <c r="AV1191" s="17"/>
      <c r="AW1191" s="17">
        <v>0.41799261178804498</v>
      </c>
      <c r="AX1191" s="17">
        <v>0.276244666627666</v>
      </c>
      <c r="AY1191" s="17"/>
      <c r="AZ1191" s="17">
        <v>0.342921793514741</v>
      </c>
      <c r="BA1191" s="17">
        <v>0.271190586091899</v>
      </c>
      <c r="BB1191" s="17"/>
      <c r="BC1191" s="17">
        <v>0.27054382031479801</v>
      </c>
      <c r="BD1191" s="17">
        <v>0.322655535755003</v>
      </c>
      <c r="BE1191" s="17"/>
      <c r="BF1191" s="17">
        <v>0.35331018301080103</v>
      </c>
      <c r="BG1191" s="17">
        <v>0.26550447789621001</v>
      </c>
      <c r="BH1191" s="17"/>
      <c r="BI1191" s="17">
        <v>0.20316234164163799</v>
      </c>
      <c r="BJ1191" s="17">
        <v>0.247422926244105</v>
      </c>
      <c r="BK1191" s="17">
        <v>0.34583515054669001</v>
      </c>
      <c r="BL1191" s="17">
        <v>0.44328364837256101</v>
      </c>
    </row>
    <row r="1192" spans="2:64" x14ac:dyDescent="0.25">
      <c r="B1192" t="s">
        <v>551</v>
      </c>
      <c r="C1192" s="17">
        <v>0.28438986638578601</v>
      </c>
      <c r="D1192" s="17">
        <v>0.28253643436727</v>
      </c>
      <c r="E1192" s="17">
        <v>0.29288496339745002</v>
      </c>
      <c r="F1192" s="17">
        <v>0.29111950879701998</v>
      </c>
      <c r="G1192" s="17">
        <v>0.33789984783355398</v>
      </c>
      <c r="H1192" s="17">
        <v>0.38879890547912099</v>
      </c>
      <c r="I1192" s="17">
        <v>0.34833798536427601</v>
      </c>
      <c r="J1192" s="17">
        <v>0.15108083509373599</v>
      </c>
      <c r="K1192" s="17">
        <v>0.13641025968600601</v>
      </c>
      <c r="L1192" s="17">
        <v>0.265733505644976</v>
      </c>
      <c r="M1192" s="17">
        <v>0.21643643974430801</v>
      </c>
      <c r="N1192" s="17">
        <v>0.36612253112637799</v>
      </c>
      <c r="O1192" s="17">
        <v>0.25309182772543698</v>
      </c>
      <c r="P1192" s="17">
        <v>0.296060964267926</v>
      </c>
      <c r="Q1192" s="17"/>
      <c r="R1192" s="17">
        <v>0.249522315305749</v>
      </c>
      <c r="S1192" s="17">
        <v>0.28686593952398798</v>
      </c>
      <c r="T1192" s="17">
        <v>0.28138498156743103</v>
      </c>
      <c r="U1192" s="17">
        <v>0.30284104889392599</v>
      </c>
      <c r="V1192" s="17"/>
      <c r="W1192" s="17">
        <v>0.27172462729520402</v>
      </c>
      <c r="X1192" s="17">
        <v>0.21762854706135101</v>
      </c>
      <c r="Y1192" s="17">
        <v>0.34353946886089798</v>
      </c>
      <c r="Z1192" s="17">
        <v>0.31717854701599502</v>
      </c>
      <c r="AA1192" s="17">
        <v>0.228059751437938</v>
      </c>
      <c r="AB1192" s="17">
        <v>0.31451409986707901</v>
      </c>
      <c r="AC1192" s="17">
        <v>0.248005928664913</v>
      </c>
      <c r="AD1192" s="17">
        <v>0.21929285048949501</v>
      </c>
      <c r="AE1192" s="17">
        <v>0.30171990032256601</v>
      </c>
      <c r="AF1192" s="17">
        <v>0.37896267084930901</v>
      </c>
      <c r="AG1192" s="17"/>
      <c r="AH1192" s="17">
        <v>0.250551310233671</v>
      </c>
      <c r="AI1192" s="17">
        <v>0.42531415494095498</v>
      </c>
      <c r="AJ1192" s="17">
        <v>0.29015827887589002</v>
      </c>
      <c r="AK1192" s="17">
        <v>0.21373676483141801</v>
      </c>
      <c r="AL1192" s="17">
        <v>0.298579966126365</v>
      </c>
      <c r="AM1192" s="17">
        <v>0.33886624599929499</v>
      </c>
      <c r="AN1192" s="17">
        <v>0.38971036465683101</v>
      </c>
      <c r="AO1192" s="17"/>
      <c r="AP1192" s="17">
        <v>0.34954259229263401</v>
      </c>
      <c r="AQ1192" s="17">
        <v>0.178684155848821</v>
      </c>
      <c r="AR1192" s="17"/>
      <c r="AS1192" s="17">
        <v>0.29542526060225399</v>
      </c>
      <c r="AT1192" s="17">
        <v>0.44921373958114602</v>
      </c>
      <c r="AU1192" s="17">
        <v>0.34038509168540898</v>
      </c>
      <c r="AV1192" s="17"/>
      <c r="AW1192" s="17">
        <v>0.40519506487566898</v>
      </c>
      <c r="AX1192" s="17">
        <v>0.26576448961107701</v>
      </c>
      <c r="AY1192" s="17"/>
      <c r="AZ1192" s="17">
        <v>0.27843579652246198</v>
      </c>
      <c r="BA1192" s="17">
        <v>0.28738160742640401</v>
      </c>
      <c r="BB1192" s="17"/>
      <c r="BC1192" s="17">
        <v>0.26784595939303701</v>
      </c>
      <c r="BD1192" s="17">
        <v>0.30284104889392599</v>
      </c>
      <c r="BE1192" s="17"/>
      <c r="BF1192" s="17">
        <v>0.34750354753206603</v>
      </c>
      <c r="BG1192" s="17">
        <v>0.25217091627886601</v>
      </c>
      <c r="BH1192" s="17"/>
      <c r="BI1192" s="17">
        <v>0.13342674990251499</v>
      </c>
      <c r="BJ1192" s="17">
        <v>0.29013275224760798</v>
      </c>
      <c r="BK1192" s="17">
        <v>0.33921900431024099</v>
      </c>
      <c r="BL1192" s="17">
        <v>0.39012317944958202</v>
      </c>
    </row>
    <row r="1193" spans="2:64" x14ac:dyDescent="0.25">
      <c r="B1193" t="s">
        <v>552</v>
      </c>
      <c r="C1193" s="17">
        <v>0.25514929822175902</v>
      </c>
      <c r="D1193" s="17">
        <v>0.34647614560447998</v>
      </c>
      <c r="E1193" s="17">
        <v>0.14940349632782399</v>
      </c>
      <c r="F1193" s="17">
        <v>0.26174937282548599</v>
      </c>
      <c r="G1193" s="17">
        <v>0.21193463107086699</v>
      </c>
      <c r="H1193" s="17">
        <v>0.167066116771354</v>
      </c>
      <c r="I1193" s="17">
        <v>0.283660117281056</v>
      </c>
      <c r="J1193" s="17">
        <v>0.207769045157944</v>
      </c>
      <c r="K1193" s="17">
        <v>0.194616125871617</v>
      </c>
      <c r="L1193" s="17">
        <v>0.198859648006461</v>
      </c>
      <c r="M1193" s="17">
        <v>0.20355635427115101</v>
      </c>
      <c r="N1193" s="17">
        <v>0.29502822414299501</v>
      </c>
      <c r="O1193" s="17">
        <v>0.23091191953524101</v>
      </c>
      <c r="P1193" s="17">
        <v>0</v>
      </c>
      <c r="Q1193" s="17"/>
      <c r="R1193" s="17">
        <v>7.7016873333837194E-2</v>
      </c>
      <c r="S1193" s="17">
        <v>0.17451847624028499</v>
      </c>
      <c r="T1193" s="17">
        <v>0.25883688642637698</v>
      </c>
      <c r="U1193" s="17">
        <v>0.37399464463732901</v>
      </c>
      <c r="V1193" s="17"/>
      <c r="W1193" s="17">
        <v>0.10264966201810501</v>
      </c>
      <c r="X1193" s="17">
        <v>0.16944904267699901</v>
      </c>
      <c r="Y1193" s="17">
        <v>0.11896298637565</v>
      </c>
      <c r="Z1193" s="17">
        <v>0.215061278043578</v>
      </c>
      <c r="AA1193" s="17">
        <v>0.28587508994584498</v>
      </c>
      <c r="AB1193" s="17">
        <v>0.176245074775599</v>
      </c>
      <c r="AC1193" s="17">
        <v>0.27531503114915301</v>
      </c>
      <c r="AD1193" s="17">
        <v>0.22576109568111399</v>
      </c>
      <c r="AE1193" s="17">
        <v>0.411474659503694</v>
      </c>
      <c r="AF1193" s="17">
        <v>0.42108458940384103</v>
      </c>
      <c r="AG1193" s="17"/>
      <c r="AH1193" s="17">
        <v>0.23943831755043099</v>
      </c>
      <c r="AI1193" s="17">
        <v>0.21786409173309301</v>
      </c>
      <c r="AJ1193" s="17">
        <v>0.290366063116063</v>
      </c>
      <c r="AK1193" s="17">
        <v>0.13155629111004999</v>
      </c>
      <c r="AL1193" s="17">
        <v>0.33090172627164699</v>
      </c>
      <c r="AM1193" s="17">
        <v>0.33355477884877199</v>
      </c>
      <c r="AN1193" s="17">
        <v>0.28452853424692198</v>
      </c>
      <c r="AO1193" s="17"/>
      <c r="AP1193" s="17">
        <v>0.323037565565921</v>
      </c>
      <c r="AQ1193" s="17">
        <v>0.145005364305651</v>
      </c>
      <c r="AR1193" s="17"/>
      <c r="AS1193" s="17">
        <v>0.35912037541499903</v>
      </c>
      <c r="AT1193" s="17">
        <v>0.40990693730417899</v>
      </c>
      <c r="AU1193" s="17">
        <v>0.270280536400619</v>
      </c>
      <c r="AV1193" s="17"/>
      <c r="AW1193" s="17">
        <v>0.41218480251529299</v>
      </c>
      <c r="AX1193" s="17">
        <v>0.23093804348243199</v>
      </c>
      <c r="AY1193" s="17"/>
      <c r="AZ1193" s="17">
        <v>0.19359278210998601</v>
      </c>
      <c r="BA1193" s="17">
        <v>0.28607959628618901</v>
      </c>
      <c r="BB1193" s="17"/>
      <c r="BC1193" s="17">
        <v>0.14858884570046699</v>
      </c>
      <c r="BD1193" s="17">
        <v>0.37399464463732901</v>
      </c>
      <c r="BE1193" s="17"/>
      <c r="BF1193" s="17">
        <v>0.33491479610945202</v>
      </c>
      <c r="BG1193" s="17">
        <v>0.21442974978121199</v>
      </c>
      <c r="BH1193" s="17"/>
      <c r="BI1193" s="17">
        <v>8.3607502347782206E-2</v>
      </c>
      <c r="BJ1193" s="17">
        <v>0.20880177703871799</v>
      </c>
      <c r="BK1193" s="17">
        <v>0.32056999555007598</v>
      </c>
      <c r="BL1193" s="17">
        <v>0.47892513569114098</v>
      </c>
    </row>
    <row r="1194" spans="2:64" x14ac:dyDescent="0.25">
      <c r="B1194" t="s">
        <v>553</v>
      </c>
      <c r="C1194" s="17">
        <v>0.226712890259234</v>
      </c>
      <c r="D1194" s="17">
        <v>0.18458707838131</v>
      </c>
      <c r="E1194" s="17">
        <v>0.174537799693635</v>
      </c>
      <c r="F1194" s="17">
        <v>0.221414818214063</v>
      </c>
      <c r="G1194" s="17">
        <v>0.36982386937714501</v>
      </c>
      <c r="H1194" s="17">
        <v>0.27431515483685398</v>
      </c>
      <c r="I1194" s="17">
        <v>0.23557846499667601</v>
      </c>
      <c r="J1194" s="17">
        <v>0.135032791617754</v>
      </c>
      <c r="K1194" s="17">
        <v>0.27182803410241002</v>
      </c>
      <c r="L1194" s="17">
        <v>0.22745716621220599</v>
      </c>
      <c r="M1194" s="17">
        <v>0.24183296385967801</v>
      </c>
      <c r="N1194" s="17">
        <v>0.25381348185732699</v>
      </c>
      <c r="O1194" s="17">
        <v>0.22991529352694801</v>
      </c>
      <c r="P1194" s="17">
        <v>0</v>
      </c>
      <c r="Q1194" s="17"/>
      <c r="R1194" s="17">
        <v>0.28916804175880401</v>
      </c>
      <c r="S1194" s="17">
        <v>0.235772951872397</v>
      </c>
      <c r="T1194" s="17">
        <v>0.225376392654242</v>
      </c>
      <c r="U1194" s="17">
        <v>0.19117046633963899</v>
      </c>
      <c r="V1194" s="17"/>
      <c r="W1194" s="17">
        <v>0.33147278175860601</v>
      </c>
      <c r="X1194" s="17">
        <v>0.31745738768003101</v>
      </c>
      <c r="Y1194" s="17">
        <v>0.24913165823835601</v>
      </c>
      <c r="Z1194" s="17">
        <v>0.24136071686584201</v>
      </c>
      <c r="AA1194" s="17">
        <v>0.30073818863014301</v>
      </c>
      <c r="AB1194" s="17">
        <v>0.12496006970529</v>
      </c>
      <c r="AC1194" s="17">
        <v>0.18720282227666599</v>
      </c>
      <c r="AD1194" s="17">
        <v>0.23255425041525701</v>
      </c>
      <c r="AE1194" s="17">
        <v>0.250639994731788</v>
      </c>
      <c r="AF1194" s="17">
        <v>0.16394456939617999</v>
      </c>
      <c r="AG1194" s="17"/>
      <c r="AH1194" s="17">
        <v>0.28332452247651702</v>
      </c>
      <c r="AI1194" s="17">
        <v>0.36580132128992499</v>
      </c>
      <c r="AJ1194" s="17">
        <v>0.25920118272438297</v>
      </c>
      <c r="AK1194" s="17">
        <v>0.213226107498381</v>
      </c>
      <c r="AL1194" s="17">
        <v>0.14918391424771299</v>
      </c>
      <c r="AM1194" s="17">
        <v>0.313935100657243</v>
      </c>
      <c r="AN1194" s="17">
        <v>0.21346754053047101</v>
      </c>
      <c r="AO1194" s="17"/>
      <c r="AP1194" s="17">
        <v>0.231176098628189</v>
      </c>
      <c r="AQ1194" s="17">
        <v>0.21947164892438301</v>
      </c>
      <c r="AR1194" s="17"/>
      <c r="AS1194" s="17">
        <v>0.19475523559222199</v>
      </c>
      <c r="AT1194" s="17">
        <v>0.24169791454345299</v>
      </c>
      <c r="AU1194" s="17">
        <v>0.25509199941191002</v>
      </c>
      <c r="AV1194" s="17"/>
      <c r="AW1194" s="17">
        <v>0.229465685384447</v>
      </c>
      <c r="AX1194" s="17">
        <v>0.22628847270906599</v>
      </c>
      <c r="AY1194" s="17"/>
      <c r="AZ1194" s="17">
        <v>0.259474656476473</v>
      </c>
      <c r="BA1194" s="17">
        <v>0.210251088028965</v>
      </c>
      <c r="BB1194" s="17"/>
      <c r="BC1194" s="17">
        <v>0.258581338547753</v>
      </c>
      <c r="BD1194" s="17">
        <v>0.19117046633963899</v>
      </c>
      <c r="BE1194" s="17"/>
      <c r="BF1194" s="17">
        <v>0.24384649215142301</v>
      </c>
      <c r="BG1194" s="17">
        <v>0.21796634506506499</v>
      </c>
      <c r="BH1194" s="17"/>
      <c r="BI1194" s="17">
        <v>0.13742317917063601</v>
      </c>
      <c r="BJ1194" s="17">
        <v>0.26030693538939398</v>
      </c>
      <c r="BK1194" s="17">
        <v>0.24108519084199601</v>
      </c>
      <c r="BL1194" s="17">
        <v>0.26227343785495399</v>
      </c>
    </row>
    <row r="1195" spans="2:64" x14ac:dyDescent="0.25">
      <c r="B1195" t="s">
        <v>554</v>
      </c>
      <c r="C1195" s="17">
        <v>0.18417066721203601</v>
      </c>
      <c r="D1195" s="17">
        <v>0.21819989788553201</v>
      </c>
      <c r="E1195" s="17">
        <v>0.155061048600274</v>
      </c>
      <c r="F1195" s="17">
        <v>0.110707409107032</v>
      </c>
      <c r="G1195" s="17">
        <v>0.171113441475331</v>
      </c>
      <c r="H1195" s="17">
        <v>0.20194027995786901</v>
      </c>
      <c r="I1195" s="17">
        <v>0.18557492950198501</v>
      </c>
      <c r="J1195" s="17">
        <v>0.17758926791801499</v>
      </c>
      <c r="K1195" s="17">
        <v>0.203069573343267</v>
      </c>
      <c r="L1195" s="17">
        <v>0.25053259055376498</v>
      </c>
      <c r="M1195" s="17">
        <v>0.187946830236426</v>
      </c>
      <c r="N1195" s="17">
        <v>0.133891441678018</v>
      </c>
      <c r="O1195" s="17">
        <v>0.130324642766423</v>
      </c>
      <c r="P1195" s="17">
        <v>0.296060964267926</v>
      </c>
      <c r="Q1195" s="17"/>
      <c r="R1195" s="17">
        <v>9.3157697482101801E-2</v>
      </c>
      <c r="S1195" s="17">
        <v>0.17639747355085</v>
      </c>
      <c r="T1195" s="17">
        <v>0.22526037933672999</v>
      </c>
      <c r="U1195" s="17">
        <v>0.223733432936846</v>
      </c>
      <c r="V1195" s="17"/>
      <c r="W1195" s="17">
        <v>9.1086686150635796E-2</v>
      </c>
      <c r="X1195" s="17">
        <v>0.14514715772735201</v>
      </c>
      <c r="Y1195" s="17">
        <v>0.17221372221895001</v>
      </c>
      <c r="Z1195" s="17">
        <v>0.20865834782982401</v>
      </c>
      <c r="AA1195" s="17">
        <v>0.20734500255899799</v>
      </c>
      <c r="AB1195" s="17">
        <v>0.19390198971970299</v>
      </c>
      <c r="AC1195" s="17">
        <v>0.21467769889174501</v>
      </c>
      <c r="AD1195" s="17">
        <v>0.30053510896171198</v>
      </c>
      <c r="AE1195" s="17">
        <v>0.226032549801162</v>
      </c>
      <c r="AF1195" s="17">
        <v>0.19793048312426201</v>
      </c>
      <c r="AG1195" s="17"/>
      <c r="AH1195" s="17">
        <v>0.18572238019682</v>
      </c>
      <c r="AI1195" s="17">
        <v>0.25229735100367101</v>
      </c>
      <c r="AJ1195" s="17">
        <v>0.14789402974264701</v>
      </c>
      <c r="AK1195" s="17">
        <v>0.190935013564315</v>
      </c>
      <c r="AL1195" s="17">
        <v>0.199062420675302</v>
      </c>
      <c r="AM1195" s="17">
        <v>0.16902423284325399</v>
      </c>
      <c r="AN1195" s="17">
        <v>0.21970380440628701</v>
      </c>
      <c r="AO1195" s="17"/>
      <c r="AP1195" s="17">
        <v>0.22486792620850499</v>
      </c>
      <c r="AQ1195" s="17">
        <v>0.11814222988649201</v>
      </c>
      <c r="AR1195" s="17"/>
      <c r="AS1195" s="17">
        <v>0.26271753881298598</v>
      </c>
      <c r="AT1195" s="17">
        <v>0.21803682435632901</v>
      </c>
      <c r="AU1195" s="17">
        <v>0.21055692828963599</v>
      </c>
      <c r="AV1195" s="17"/>
      <c r="AW1195" s="17">
        <v>0.24108788076989901</v>
      </c>
      <c r="AX1195" s="17">
        <v>0.17539534495162401</v>
      </c>
      <c r="AY1195" s="17"/>
      <c r="AZ1195" s="17">
        <v>0.156591394606588</v>
      </c>
      <c r="BA1195" s="17">
        <v>0.198028422263308</v>
      </c>
      <c r="BB1195" s="17"/>
      <c r="BC1195" s="17">
        <v>0.14869745479118099</v>
      </c>
      <c r="BD1195" s="17">
        <v>0.223733432936846</v>
      </c>
      <c r="BE1195" s="17"/>
      <c r="BF1195" s="17">
        <v>0.19907483924188399</v>
      </c>
      <c r="BG1195" s="17">
        <v>0.17656222532917901</v>
      </c>
      <c r="BH1195" s="17"/>
      <c r="BI1195" s="17">
        <v>7.0739803135832696E-2</v>
      </c>
      <c r="BJ1195" s="17">
        <v>0.183734493160018</v>
      </c>
      <c r="BK1195" s="17">
        <v>0.23344851369522199</v>
      </c>
      <c r="BL1195" s="17">
        <v>0.26401018306704299</v>
      </c>
    </row>
    <row r="1196" spans="2:64" x14ac:dyDescent="0.25">
      <c r="B1196" t="s">
        <v>102</v>
      </c>
      <c r="C1196" s="17">
        <v>1.9550397845357299E-2</v>
      </c>
      <c r="D1196" s="17">
        <v>1.3087376499642299E-2</v>
      </c>
      <c r="E1196" s="17">
        <v>0</v>
      </c>
      <c r="F1196" s="17">
        <v>3.1202321916094799E-2</v>
      </c>
      <c r="G1196" s="17">
        <v>0</v>
      </c>
      <c r="H1196" s="17">
        <v>1.3356271489442999E-2</v>
      </c>
      <c r="I1196" s="17">
        <v>2.7127175977048602E-2</v>
      </c>
      <c r="J1196" s="17">
        <v>2.2838530085074499E-2</v>
      </c>
      <c r="K1196" s="17">
        <v>4.4647386271213403E-2</v>
      </c>
      <c r="L1196" s="17">
        <v>0</v>
      </c>
      <c r="M1196" s="17">
        <v>3.2489403561592703E-2</v>
      </c>
      <c r="N1196" s="17">
        <v>3.9077756272214402E-2</v>
      </c>
      <c r="O1196" s="17">
        <v>1.15210597379176E-2</v>
      </c>
      <c r="P1196" s="17">
        <v>0</v>
      </c>
      <c r="Q1196" s="17"/>
      <c r="R1196" s="17">
        <v>4.3455295048796902E-2</v>
      </c>
      <c r="S1196" s="17">
        <v>2.5824269011343898E-2</v>
      </c>
      <c r="T1196" s="17">
        <v>0</v>
      </c>
      <c r="U1196" s="17">
        <v>1.01621410528568E-2</v>
      </c>
      <c r="V1196" s="17"/>
      <c r="W1196" s="17">
        <v>3.8528962364907403E-2</v>
      </c>
      <c r="X1196" s="17">
        <v>1.85923099999349E-2</v>
      </c>
      <c r="Y1196" s="17">
        <v>7.1881726623008596E-2</v>
      </c>
      <c r="Z1196" s="17">
        <v>0</v>
      </c>
      <c r="AA1196" s="17">
        <v>3.50523804497688E-2</v>
      </c>
      <c r="AB1196" s="17">
        <v>0</v>
      </c>
      <c r="AC1196" s="17">
        <v>0</v>
      </c>
      <c r="AD1196" s="17">
        <v>1.4960087145412901E-2</v>
      </c>
      <c r="AE1196" s="17">
        <v>2.72763554649844E-2</v>
      </c>
      <c r="AF1196" s="17">
        <v>8.3351513889388194E-3</v>
      </c>
      <c r="AG1196" s="17"/>
      <c r="AH1196" s="17">
        <v>2.9744060806635299E-2</v>
      </c>
      <c r="AI1196" s="17">
        <v>0</v>
      </c>
      <c r="AJ1196" s="17">
        <v>2.1839650791996401E-2</v>
      </c>
      <c r="AK1196" s="17">
        <v>1.5694840819783101E-2</v>
      </c>
      <c r="AL1196" s="17">
        <v>1.37627164616038E-2</v>
      </c>
      <c r="AM1196" s="17">
        <v>3.6714006826286297E-2</v>
      </c>
      <c r="AN1196" s="17">
        <v>2.0068055916680601E-2</v>
      </c>
      <c r="AO1196" s="17"/>
      <c r="AP1196" s="17">
        <v>1.21962368086466E-2</v>
      </c>
      <c r="AQ1196" s="17">
        <v>3.1482006338611E-2</v>
      </c>
      <c r="AR1196" s="17"/>
      <c r="AS1196" s="17">
        <v>0</v>
      </c>
      <c r="AT1196" s="17">
        <v>6.8517324269092E-3</v>
      </c>
      <c r="AU1196" s="17">
        <v>1.87344144460782E-2</v>
      </c>
      <c r="AV1196" s="17"/>
      <c r="AW1196" s="17">
        <v>0</v>
      </c>
      <c r="AX1196" s="17">
        <v>2.2564618512324299E-2</v>
      </c>
      <c r="AY1196" s="17"/>
      <c r="AZ1196" s="17">
        <v>2.6706708639219999E-2</v>
      </c>
      <c r="BA1196" s="17">
        <v>1.5954566893944401E-2</v>
      </c>
      <c r="BB1196" s="17"/>
      <c r="BC1196" s="17">
        <v>2.7968202348167E-2</v>
      </c>
      <c r="BD1196" s="17">
        <v>1.01621410528568E-2</v>
      </c>
      <c r="BE1196" s="17"/>
      <c r="BF1196" s="17">
        <v>1.58513761429643E-2</v>
      </c>
      <c r="BG1196" s="17">
        <v>2.14387141899165E-2</v>
      </c>
      <c r="BH1196" s="17"/>
      <c r="BI1196" s="17">
        <v>2.83583427544985E-2</v>
      </c>
      <c r="BJ1196" s="17">
        <v>2.5056651177244701E-2</v>
      </c>
      <c r="BK1196" s="17">
        <v>1.6788256510891601E-2</v>
      </c>
      <c r="BL1196" s="17">
        <v>0</v>
      </c>
    </row>
    <row r="1197" spans="2:64" x14ac:dyDescent="0.25">
      <c r="B1197" t="s">
        <v>109</v>
      </c>
      <c r="C1197" s="17">
        <v>8.1469825002727994E-2</v>
      </c>
      <c r="D1197" s="17">
        <v>4.8620582000302802E-2</v>
      </c>
      <c r="E1197" s="17">
        <v>0.12518034933470901</v>
      </c>
      <c r="F1197" s="17">
        <v>0.110707409107032</v>
      </c>
      <c r="G1197" s="17">
        <v>0.135648596131869</v>
      </c>
      <c r="H1197" s="17">
        <v>7.8510635009382004E-2</v>
      </c>
      <c r="I1197" s="17">
        <v>3.0024055350009501E-2</v>
      </c>
      <c r="J1197" s="17">
        <v>5.7973121726270199E-2</v>
      </c>
      <c r="K1197" s="17">
        <v>0.13343079842758701</v>
      </c>
      <c r="L1197" s="17">
        <v>0.115247578793727</v>
      </c>
      <c r="M1197" s="17">
        <v>9.4594675051040106E-2</v>
      </c>
      <c r="N1197" s="17">
        <v>6.5829395617170994E-2</v>
      </c>
      <c r="O1197" s="17">
        <v>0.108169550254585</v>
      </c>
      <c r="P1197" s="17">
        <v>0.35196951786603697</v>
      </c>
      <c r="Q1197" s="17"/>
      <c r="R1197" s="17">
        <v>0.14634346467590201</v>
      </c>
      <c r="S1197" s="17">
        <v>8.5104254198316395E-2</v>
      </c>
      <c r="T1197" s="17">
        <v>5.82885198241E-2</v>
      </c>
      <c r="U1197" s="17">
        <v>5.2237591389529603E-2</v>
      </c>
      <c r="V1197" s="17"/>
      <c r="W1197" s="17">
        <v>0.113988212722169</v>
      </c>
      <c r="X1197" s="17">
        <v>8.8637288130241798E-2</v>
      </c>
      <c r="Y1197" s="17">
        <v>0.163860881364879</v>
      </c>
      <c r="Z1197" s="17">
        <v>3.8129576275881802E-2</v>
      </c>
      <c r="AA1197" s="17">
        <v>3.1773007678939799E-2</v>
      </c>
      <c r="AB1197" s="17">
        <v>5.09025710833848E-2</v>
      </c>
      <c r="AC1197" s="17">
        <v>9.0686829749563699E-2</v>
      </c>
      <c r="AD1197" s="17">
        <v>3.1542636141867399E-2</v>
      </c>
      <c r="AE1197" s="17">
        <v>2.4640660076595801E-2</v>
      </c>
      <c r="AF1197" s="17">
        <v>5.6268358012123501E-2</v>
      </c>
      <c r="AG1197" s="17"/>
      <c r="AH1197" s="17">
        <v>8.1222653903339298E-2</v>
      </c>
      <c r="AI1197" s="17">
        <v>7.6395635062919201E-2</v>
      </c>
      <c r="AJ1197" s="17">
        <v>0</v>
      </c>
      <c r="AK1197" s="17">
        <v>0.105945286705936</v>
      </c>
      <c r="AL1197" s="17">
        <v>8.1314908899815297E-2</v>
      </c>
      <c r="AM1197" s="17">
        <v>3.5595551306478401E-2</v>
      </c>
      <c r="AN1197" s="17">
        <v>9.6325523641669603E-2</v>
      </c>
      <c r="AO1197" s="17"/>
      <c r="AP1197" s="17">
        <v>3.8678647224129198E-2</v>
      </c>
      <c r="AQ1197" s="17">
        <v>0.15089549812448699</v>
      </c>
      <c r="AR1197" s="17"/>
      <c r="AS1197" s="17">
        <v>5.1301921142975201E-2</v>
      </c>
      <c r="AT1197" s="17">
        <v>1.30559298149414E-2</v>
      </c>
      <c r="AU1197" s="17">
        <v>2.7695802159966101E-2</v>
      </c>
      <c r="AV1197" s="17"/>
      <c r="AW1197" s="17">
        <v>6.5069142468157804E-3</v>
      </c>
      <c r="AX1197" s="17">
        <v>9.3027377777037804E-2</v>
      </c>
      <c r="AY1197" s="17"/>
      <c r="AZ1197" s="17">
        <v>8.7492862749387904E-2</v>
      </c>
      <c r="BA1197" s="17">
        <v>7.8443429674908804E-2</v>
      </c>
      <c r="BB1197" s="17"/>
      <c r="BC1197" s="17">
        <v>0.107680359415563</v>
      </c>
      <c r="BD1197" s="17">
        <v>5.2237591389529603E-2</v>
      </c>
      <c r="BE1197" s="17"/>
      <c r="BF1197" s="17">
        <v>3.04782347083619E-2</v>
      </c>
      <c r="BG1197" s="17">
        <v>0.107500559919915</v>
      </c>
      <c r="BH1197" s="17"/>
      <c r="BI1197" s="17">
        <v>0.24141973029671199</v>
      </c>
      <c r="BJ1197" s="17">
        <v>6.2119977646221999E-2</v>
      </c>
      <c r="BK1197" s="17">
        <v>1.6006111508631401E-2</v>
      </c>
      <c r="BL1197" s="17">
        <v>1.441389551979E-2</v>
      </c>
    </row>
    <row r="1198" spans="2:64" x14ac:dyDescent="0.25">
      <c r="C1198" s="17"/>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c r="AD1198" s="17"/>
      <c r="AE1198" s="17"/>
      <c r="AF1198" s="17"/>
      <c r="AG1198" s="17"/>
      <c r="AH1198" s="17"/>
      <c r="AI1198" s="17"/>
      <c r="AJ1198" s="17"/>
      <c r="AK1198" s="17"/>
      <c r="AL1198" s="17"/>
      <c r="AM1198" s="17"/>
      <c r="AN1198" s="17"/>
      <c r="AO1198" s="17"/>
      <c r="AP1198" s="17"/>
      <c r="AQ1198" s="17"/>
      <c r="AR1198" s="17"/>
      <c r="AS1198" s="17"/>
      <c r="AT1198" s="17"/>
      <c r="AU1198" s="17"/>
      <c r="AV1198" s="17"/>
      <c r="AW1198" s="17"/>
      <c r="AX1198" s="17"/>
      <c r="AY1198" s="17"/>
      <c r="AZ1198" s="17"/>
      <c r="BA1198" s="17"/>
      <c r="BB1198" s="17"/>
      <c r="BC1198" s="17"/>
      <c r="BD1198" s="17"/>
      <c r="BE1198" s="17"/>
      <c r="BF1198" s="17"/>
      <c r="BG1198" s="17"/>
      <c r="BH1198" s="17"/>
      <c r="BI1198" s="17"/>
      <c r="BJ1198" s="17"/>
      <c r="BK1198" s="17"/>
      <c r="BL1198" s="17"/>
    </row>
    <row r="1199" spans="2:64" x14ac:dyDescent="0.25">
      <c r="B1199" s="6" t="s">
        <v>556</v>
      </c>
      <c r="C1199" s="17"/>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c r="AD1199" s="17"/>
      <c r="AE1199" s="17"/>
      <c r="AF1199" s="17"/>
      <c r="AG1199" s="17"/>
      <c r="AH1199" s="17"/>
      <c r="AI1199" s="17"/>
      <c r="AJ1199" s="17"/>
      <c r="AK1199" s="17"/>
      <c r="AL1199" s="17"/>
      <c r="AM1199" s="17"/>
      <c r="AN1199" s="17"/>
      <c r="AO1199" s="17"/>
      <c r="AP1199" s="17"/>
      <c r="AQ1199" s="17"/>
      <c r="AR1199" s="17"/>
      <c r="AS1199" s="17"/>
      <c r="AT1199" s="17"/>
      <c r="AU1199" s="17"/>
      <c r="AV1199" s="17"/>
      <c r="AW1199" s="17"/>
      <c r="AX1199" s="17"/>
      <c r="AY1199" s="17"/>
      <c r="AZ1199" s="17"/>
      <c r="BA1199" s="17"/>
      <c r="BB1199" s="17"/>
      <c r="BC1199" s="17"/>
      <c r="BD1199" s="17"/>
      <c r="BE1199" s="17"/>
      <c r="BF1199" s="17"/>
      <c r="BG1199" s="17"/>
      <c r="BH1199" s="17"/>
      <c r="BI1199" s="17"/>
      <c r="BJ1199" s="17"/>
      <c r="BK1199" s="17"/>
      <c r="BL1199" s="17"/>
    </row>
    <row r="1200" spans="2:64" x14ac:dyDescent="0.25">
      <c r="B1200" s="24" t="s">
        <v>82</v>
      </c>
      <c r="C1200" s="17"/>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c r="AD1200" s="17"/>
      <c r="AE1200" s="17"/>
      <c r="AF1200" s="17"/>
      <c r="AG1200" s="17"/>
      <c r="AH1200" s="17"/>
      <c r="AI1200" s="17"/>
      <c r="AJ1200" s="17"/>
      <c r="AK1200" s="17"/>
      <c r="AL1200" s="17"/>
      <c r="AM1200" s="17"/>
      <c r="AN1200" s="17"/>
      <c r="AO1200" s="17"/>
      <c r="AP1200" s="17"/>
      <c r="AQ1200" s="17"/>
      <c r="AR1200" s="17"/>
      <c r="AS1200" s="17"/>
      <c r="AT1200" s="17"/>
      <c r="AU1200" s="17"/>
      <c r="AV1200" s="17"/>
      <c r="AW1200" s="17"/>
      <c r="AX1200" s="17"/>
      <c r="AY1200" s="17"/>
      <c r="AZ1200" s="17"/>
      <c r="BA1200" s="17"/>
      <c r="BB1200" s="17"/>
      <c r="BC1200" s="17"/>
      <c r="BD1200" s="17"/>
      <c r="BE1200" s="17"/>
      <c r="BF1200" s="17"/>
      <c r="BG1200" s="17"/>
      <c r="BH1200" s="17"/>
      <c r="BI1200" s="17"/>
      <c r="BJ1200" s="17"/>
      <c r="BK1200" s="17"/>
      <c r="BL1200" s="17"/>
    </row>
    <row r="1201" spans="2:64" x14ac:dyDescent="0.25">
      <c r="B1201" t="s">
        <v>489</v>
      </c>
      <c r="C1201" s="17">
        <v>6.86573594900102E-2</v>
      </c>
      <c r="D1201" s="17">
        <v>6.2691072233221401E-2</v>
      </c>
      <c r="E1201" s="17">
        <v>4.2524264728033001E-2</v>
      </c>
      <c r="F1201" s="17">
        <v>8.4472376228025794E-2</v>
      </c>
      <c r="G1201" s="17">
        <v>0.141514167299501</v>
      </c>
      <c r="H1201" s="17">
        <v>5.91180012572338E-2</v>
      </c>
      <c r="I1201" s="17">
        <v>3.7549578997727498E-2</v>
      </c>
      <c r="J1201" s="17">
        <v>5.1182635117178299E-2</v>
      </c>
      <c r="K1201" s="17">
        <v>5.4093319012465099E-2</v>
      </c>
      <c r="L1201" s="17">
        <v>6.3753063486951894E-2</v>
      </c>
      <c r="M1201" s="17">
        <v>3.2489403561592703E-2</v>
      </c>
      <c r="N1201" s="17">
        <v>9.1621082845203705E-2</v>
      </c>
      <c r="O1201" s="17">
        <v>9.9048554171776299E-2</v>
      </c>
      <c r="P1201" s="17">
        <v>0.296060964267926</v>
      </c>
      <c r="Q1201" s="17"/>
      <c r="R1201" s="17">
        <v>7.60889426542396E-2</v>
      </c>
      <c r="S1201" s="17">
        <v>4.4995640466101897E-2</v>
      </c>
      <c r="T1201" s="17">
        <v>6.0836264219741899E-2</v>
      </c>
      <c r="U1201" s="17">
        <v>7.4358595320593496E-2</v>
      </c>
      <c r="V1201" s="17"/>
      <c r="W1201" s="17">
        <v>5.8946819631835297E-2</v>
      </c>
      <c r="X1201" s="17">
        <v>2.9514538730972401E-2</v>
      </c>
      <c r="Y1201" s="17">
        <v>0.12145506733901799</v>
      </c>
      <c r="Z1201" s="17">
        <v>0.10047496596095799</v>
      </c>
      <c r="AA1201" s="17">
        <v>5.6622702245759902E-2</v>
      </c>
      <c r="AB1201" s="17">
        <v>9.2167605925840307E-2</v>
      </c>
      <c r="AC1201" s="17">
        <v>2.3632597257959301E-2</v>
      </c>
      <c r="AD1201" s="17">
        <v>0.11912516748839599</v>
      </c>
      <c r="AE1201" s="17">
        <v>4.6449503563695101E-2</v>
      </c>
      <c r="AF1201" s="17">
        <v>7.8002592366069795E-2</v>
      </c>
      <c r="AG1201" s="17"/>
      <c r="AH1201" s="17">
        <v>8.8261718670922307E-2</v>
      </c>
      <c r="AI1201" s="17">
        <v>7.8830590006486706E-2</v>
      </c>
      <c r="AJ1201" s="17">
        <v>5.5018775647542498E-2</v>
      </c>
      <c r="AK1201" s="17">
        <v>6.3402741611851596E-2</v>
      </c>
      <c r="AL1201" s="17">
        <v>9.1740502004675303E-2</v>
      </c>
      <c r="AM1201" s="17">
        <v>7.7014162832702099E-2</v>
      </c>
      <c r="AN1201" s="17">
        <v>6.0531626531579098E-2</v>
      </c>
      <c r="AO1201" s="17"/>
      <c r="AP1201" s="17">
        <v>7.0380520679078906E-2</v>
      </c>
      <c r="AQ1201" s="17">
        <v>6.5861651784385494E-2</v>
      </c>
      <c r="AR1201" s="17"/>
      <c r="AS1201" s="17">
        <v>7.1149832849370306E-2</v>
      </c>
      <c r="AT1201" s="17">
        <v>8.6562916439837601E-2</v>
      </c>
      <c r="AU1201" s="17">
        <v>5.7776910373844102E-2</v>
      </c>
      <c r="AV1201" s="17"/>
      <c r="AW1201" s="17">
        <v>7.0767511216930395E-2</v>
      </c>
      <c r="AX1201" s="17">
        <v>6.8332022737478099E-2</v>
      </c>
      <c r="AY1201" s="17"/>
      <c r="AZ1201" s="17">
        <v>6.6784500405512301E-2</v>
      </c>
      <c r="BA1201" s="17">
        <v>6.9598414854661006E-2</v>
      </c>
      <c r="BB1201" s="17"/>
      <c r="BC1201" s="17">
        <v>6.3545453232333099E-2</v>
      </c>
      <c r="BD1201" s="17">
        <v>7.4358595320593496E-2</v>
      </c>
      <c r="BE1201" s="17"/>
      <c r="BF1201" s="17">
        <v>0.100538859371087</v>
      </c>
      <c r="BG1201" s="17">
        <v>5.2382148864575998E-2</v>
      </c>
      <c r="BH1201" s="17"/>
      <c r="BI1201" s="17">
        <v>4.7595708067271598E-2</v>
      </c>
      <c r="BJ1201" s="17">
        <v>6.9115412711841295E-2</v>
      </c>
      <c r="BK1201" s="17">
        <v>7.5938351698206105E-2</v>
      </c>
      <c r="BL1201" s="17">
        <v>8.7855411719948096E-2</v>
      </c>
    </row>
    <row r="1202" spans="2:64" x14ac:dyDescent="0.25">
      <c r="B1202" t="s">
        <v>490</v>
      </c>
      <c r="C1202" s="17">
        <v>0.36883054018150901</v>
      </c>
      <c r="D1202" s="17">
        <v>0.43254998958948998</v>
      </c>
      <c r="E1202" s="17">
        <v>0.34000279646611198</v>
      </c>
      <c r="F1202" s="17">
        <v>0.32452040696059498</v>
      </c>
      <c r="G1202" s="17">
        <v>0.318925828089341</v>
      </c>
      <c r="H1202" s="17">
        <v>0.26302771325782898</v>
      </c>
      <c r="I1202" s="17">
        <v>0.37077203118861801</v>
      </c>
      <c r="J1202" s="17">
        <v>0.25393546057886701</v>
      </c>
      <c r="K1202" s="17">
        <v>0.47067088370985199</v>
      </c>
      <c r="L1202" s="17">
        <v>0.42958905584296497</v>
      </c>
      <c r="M1202" s="17">
        <v>0.35410819336972799</v>
      </c>
      <c r="N1202" s="17">
        <v>0.40005831418855903</v>
      </c>
      <c r="O1202" s="17">
        <v>0.26812100318647097</v>
      </c>
      <c r="P1202" s="17">
        <v>0.35196951786603697</v>
      </c>
      <c r="Q1202" s="17"/>
      <c r="R1202" s="17">
        <v>0.21390446936659499</v>
      </c>
      <c r="S1202" s="17">
        <v>0.38056784706471097</v>
      </c>
      <c r="T1202" s="17">
        <v>0.423876172461219</v>
      </c>
      <c r="U1202" s="17">
        <v>0.43222647871321401</v>
      </c>
      <c r="V1202" s="17"/>
      <c r="W1202" s="17">
        <v>0.226021372908739</v>
      </c>
      <c r="X1202" s="17">
        <v>0.267948151322212</v>
      </c>
      <c r="Y1202" s="17">
        <v>0.36424984425421297</v>
      </c>
      <c r="Z1202" s="17">
        <v>0.326041395310807</v>
      </c>
      <c r="AA1202" s="17">
        <v>0.35757760503181002</v>
      </c>
      <c r="AB1202" s="17">
        <v>0.53522773117039202</v>
      </c>
      <c r="AC1202" s="17">
        <v>0.464012408209654</v>
      </c>
      <c r="AD1202" s="17">
        <v>0.42033592551846399</v>
      </c>
      <c r="AE1202" s="17">
        <v>0.35307120288274901</v>
      </c>
      <c r="AF1202" s="17">
        <v>0.46098897316840798</v>
      </c>
      <c r="AG1202" s="17"/>
      <c r="AH1202" s="17">
        <v>0.24729855293776901</v>
      </c>
      <c r="AI1202" s="17">
        <v>0.480499344844313</v>
      </c>
      <c r="AJ1202" s="17">
        <v>0.45470891924263901</v>
      </c>
      <c r="AK1202" s="17">
        <v>0.29039817243074101</v>
      </c>
      <c r="AL1202" s="17">
        <v>0.43503677448014599</v>
      </c>
      <c r="AM1202" s="17">
        <v>0.41914357432228599</v>
      </c>
      <c r="AN1202" s="17">
        <v>0.419593186208918</v>
      </c>
      <c r="AO1202" s="17"/>
      <c r="AP1202" s="17">
        <v>0.39920120015797</v>
      </c>
      <c r="AQ1202" s="17">
        <v>0.3195562826949</v>
      </c>
      <c r="AR1202" s="17"/>
      <c r="AS1202" s="17">
        <v>0.451832166893051</v>
      </c>
      <c r="AT1202" s="17">
        <v>0.337601464427635</v>
      </c>
      <c r="AU1202" s="17">
        <v>0.40053227461301699</v>
      </c>
      <c r="AV1202" s="17"/>
      <c r="AW1202" s="17">
        <v>0.40063750135097198</v>
      </c>
      <c r="AX1202" s="17">
        <v>0.36392663999140701</v>
      </c>
      <c r="AY1202" s="17"/>
      <c r="AZ1202" s="17">
        <v>0.33695614436444599</v>
      </c>
      <c r="BA1202" s="17">
        <v>0.38484646547291401</v>
      </c>
      <c r="BB1202" s="17"/>
      <c r="BC1202" s="17">
        <v>0.31198776003319401</v>
      </c>
      <c r="BD1202" s="17">
        <v>0.43222647871321401</v>
      </c>
      <c r="BE1202" s="17"/>
      <c r="BF1202" s="17">
        <v>0.371608839417436</v>
      </c>
      <c r="BG1202" s="17">
        <v>0.36741224413477702</v>
      </c>
      <c r="BH1202" s="17"/>
      <c r="BI1202" s="17">
        <v>0.22583408954499901</v>
      </c>
      <c r="BJ1202" s="17">
        <v>0.38878033187441402</v>
      </c>
      <c r="BK1202" s="17">
        <v>0.44882768986513799</v>
      </c>
      <c r="BL1202" s="17">
        <v>0.37437386669732903</v>
      </c>
    </row>
    <row r="1203" spans="2:64" x14ac:dyDescent="0.25">
      <c r="B1203" t="s">
        <v>491</v>
      </c>
      <c r="C1203" s="17">
        <v>0.274554804746176</v>
      </c>
      <c r="D1203" s="17">
        <v>0.248206026400484</v>
      </c>
      <c r="E1203" s="17">
        <v>0.32933437130815901</v>
      </c>
      <c r="F1203" s="17">
        <v>0.27481905399219198</v>
      </c>
      <c r="G1203" s="17">
        <v>0.25066888187652903</v>
      </c>
      <c r="H1203" s="17">
        <v>0.27748293719364198</v>
      </c>
      <c r="I1203" s="17">
        <v>0.19391948154991101</v>
      </c>
      <c r="J1203" s="17">
        <v>0.40581185208389098</v>
      </c>
      <c r="K1203" s="17">
        <v>0.20295539678058799</v>
      </c>
      <c r="L1203" s="17">
        <v>0.28111480897866198</v>
      </c>
      <c r="M1203" s="17">
        <v>0.35438075999302998</v>
      </c>
      <c r="N1203" s="17">
        <v>0.23285853068530499</v>
      </c>
      <c r="O1203" s="17">
        <v>0.32329004286360502</v>
      </c>
      <c r="P1203" s="17">
        <v>0.35196951786603697</v>
      </c>
      <c r="Q1203" s="17"/>
      <c r="R1203" s="17">
        <v>0.40055824446929</v>
      </c>
      <c r="S1203" s="17">
        <v>0.30488917545368299</v>
      </c>
      <c r="T1203" s="17">
        <v>0.24125804887795699</v>
      </c>
      <c r="U1203" s="17">
        <v>0.20722194401622501</v>
      </c>
      <c r="V1203" s="17"/>
      <c r="W1203" s="17">
        <v>0.41385726678939599</v>
      </c>
      <c r="X1203" s="17">
        <v>0.401886343784083</v>
      </c>
      <c r="Y1203" s="17">
        <v>0.19047201373151099</v>
      </c>
      <c r="Z1203" s="17">
        <v>0.33443839476336501</v>
      </c>
      <c r="AA1203" s="17">
        <v>0.340987224319729</v>
      </c>
      <c r="AB1203" s="17">
        <v>0.16407219833499601</v>
      </c>
      <c r="AC1203" s="17">
        <v>0.16419252817455701</v>
      </c>
      <c r="AD1203" s="17">
        <v>0.14616457770091901</v>
      </c>
      <c r="AE1203" s="17">
        <v>0.24034801899925501</v>
      </c>
      <c r="AF1203" s="17">
        <v>0.19763292890757</v>
      </c>
      <c r="AG1203" s="17"/>
      <c r="AH1203" s="17">
        <v>0.34342150304954899</v>
      </c>
      <c r="AI1203" s="17">
        <v>0.228944346307279</v>
      </c>
      <c r="AJ1203" s="17">
        <v>0.235542818442772</v>
      </c>
      <c r="AK1203" s="17">
        <v>0.409525800643744</v>
      </c>
      <c r="AL1203" s="17">
        <v>0.20774080302321099</v>
      </c>
      <c r="AM1203" s="17">
        <v>0.162815096562822</v>
      </c>
      <c r="AN1203" s="17">
        <v>0.223870116814819</v>
      </c>
      <c r="AO1203" s="17"/>
      <c r="AP1203" s="17">
        <v>0.22862738650336401</v>
      </c>
      <c r="AQ1203" s="17">
        <v>0.349068807205966</v>
      </c>
      <c r="AR1203" s="17"/>
      <c r="AS1203" s="17">
        <v>0.25786063641496798</v>
      </c>
      <c r="AT1203" s="17">
        <v>0.14076539970524701</v>
      </c>
      <c r="AU1203" s="17">
        <v>0.23782081025018101</v>
      </c>
      <c r="AV1203" s="17"/>
      <c r="AW1203" s="17">
        <v>0.133316981924647</v>
      </c>
      <c r="AX1203" s="17">
        <v>0.29633042117472702</v>
      </c>
      <c r="AY1203" s="17"/>
      <c r="AZ1203" s="17">
        <v>0.28453679040505903</v>
      </c>
      <c r="BA1203" s="17">
        <v>0.26953915715586302</v>
      </c>
      <c r="BB1203" s="17"/>
      <c r="BC1203" s="17">
        <v>0.334927552399649</v>
      </c>
      <c r="BD1203" s="17">
        <v>0.20722194401622501</v>
      </c>
      <c r="BE1203" s="17"/>
      <c r="BF1203" s="17">
        <v>0.21553034349976299</v>
      </c>
      <c r="BG1203" s="17">
        <v>0.30468624594001797</v>
      </c>
      <c r="BH1203" s="17"/>
      <c r="BI1203" s="17">
        <v>0.43432917730198101</v>
      </c>
      <c r="BJ1203" s="17">
        <v>0.27174191707634898</v>
      </c>
      <c r="BK1203" s="17">
        <v>0.206194074627124</v>
      </c>
      <c r="BL1203" s="17">
        <v>0.178583410067194</v>
      </c>
    </row>
    <row r="1204" spans="2:64" x14ac:dyDescent="0.25">
      <c r="B1204" t="s">
        <v>492</v>
      </c>
      <c r="C1204" s="17">
        <v>0.19312318607343801</v>
      </c>
      <c r="D1204" s="17">
        <v>0.18822225553847999</v>
      </c>
      <c r="E1204" s="17">
        <v>0.150314652700519</v>
      </c>
      <c r="F1204" s="17">
        <v>0.25378351898699703</v>
      </c>
      <c r="G1204" s="17">
        <v>0.15092056226700401</v>
      </c>
      <c r="H1204" s="17">
        <v>0.27625581826411499</v>
      </c>
      <c r="I1204" s="17">
        <v>0.31348050095963698</v>
      </c>
      <c r="J1204" s="17">
        <v>0.1221652956302</v>
      </c>
      <c r="K1204" s="17">
        <v>0.136296083123327</v>
      </c>
      <c r="L1204" s="17">
        <v>0.13625746114176701</v>
      </c>
      <c r="M1204" s="17">
        <v>0.19103991562893799</v>
      </c>
      <c r="N1204" s="17">
        <v>0.19965396739771801</v>
      </c>
      <c r="O1204" s="17">
        <v>0.181701560820619</v>
      </c>
      <c r="P1204" s="17">
        <v>0</v>
      </c>
      <c r="Q1204" s="17"/>
      <c r="R1204" s="17">
        <v>0.10725978073402299</v>
      </c>
      <c r="S1204" s="17">
        <v>0.207250354181886</v>
      </c>
      <c r="T1204" s="17">
        <v>0.19288865317030801</v>
      </c>
      <c r="U1204" s="17">
        <v>0.234081847509614</v>
      </c>
      <c r="V1204" s="17"/>
      <c r="W1204" s="17">
        <v>8.9838533894457007E-2</v>
      </c>
      <c r="X1204" s="17">
        <v>0.21365580551837801</v>
      </c>
      <c r="Y1204" s="17">
        <v>0.14484200509312101</v>
      </c>
      <c r="Z1204" s="17">
        <v>0.17530466351011201</v>
      </c>
      <c r="AA1204" s="17">
        <v>0.22013023214698799</v>
      </c>
      <c r="AB1204" s="17">
        <v>0.197324804886849</v>
      </c>
      <c r="AC1204" s="17">
        <v>0.25051329817592599</v>
      </c>
      <c r="AD1204" s="17">
        <v>0.23648919633628299</v>
      </c>
      <c r="AE1204" s="17">
        <v>0.322887780296364</v>
      </c>
      <c r="AF1204" s="17">
        <v>0.21997245911878699</v>
      </c>
      <c r="AG1204" s="17"/>
      <c r="AH1204" s="17">
        <v>0.13279716820724699</v>
      </c>
      <c r="AI1204" s="17">
        <v>0.143367627672254</v>
      </c>
      <c r="AJ1204" s="17">
        <v>0.23261183202119401</v>
      </c>
      <c r="AK1204" s="17">
        <v>0.164588337336698</v>
      </c>
      <c r="AL1204" s="17">
        <v>0.20147657476352501</v>
      </c>
      <c r="AM1204" s="17">
        <v>0.26474241123466802</v>
      </c>
      <c r="AN1204" s="17">
        <v>0.20151691773880401</v>
      </c>
      <c r="AO1204" s="17"/>
      <c r="AP1204" s="17">
        <v>0.24362414855433201</v>
      </c>
      <c r="AQ1204" s="17">
        <v>0.111188930099623</v>
      </c>
      <c r="AR1204" s="17"/>
      <c r="AS1204" s="17">
        <v>0.175992376789633</v>
      </c>
      <c r="AT1204" s="17">
        <v>0.35306629208094897</v>
      </c>
      <c r="AU1204" s="17">
        <v>0.24625195355832899</v>
      </c>
      <c r="AV1204" s="17"/>
      <c r="AW1204" s="17">
        <v>0.32486739447822799</v>
      </c>
      <c r="AX1204" s="17">
        <v>0.172811266138713</v>
      </c>
      <c r="AY1204" s="17"/>
      <c r="AZ1204" s="17">
        <v>0.16235884824345501</v>
      </c>
      <c r="BA1204" s="17">
        <v>0.20858134061078101</v>
      </c>
      <c r="BB1204" s="17"/>
      <c r="BC1204" s="17">
        <v>0.15639836992419201</v>
      </c>
      <c r="BD1204" s="17">
        <v>0.234081847509614</v>
      </c>
      <c r="BE1204" s="17"/>
      <c r="BF1204" s="17">
        <v>0.229979582171702</v>
      </c>
      <c r="BG1204" s="17">
        <v>0.174308336971885</v>
      </c>
      <c r="BH1204" s="17"/>
      <c r="BI1204" s="17">
        <v>0.112215375396902</v>
      </c>
      <c r="BJ1204" s="17">
        <v>0.18488506049415601</v>
      </c>
      <c r="BK1204" s="17">
        <v>0.20672894468591901</v>
      </c>
      <c r="BL1204" s="17">
        <v>0.30595807679378401</v>
      </c>
    </row>
    <row r="1205" spans="2:64" x14ac:dyDescent="0.25">
      <c r="B1205" t="s">
        <v>493</v>
      </c>
      <c r="C1205" s="17">
        <v>3.3351748123802497E-2</v>
      </c>
      <c r="D1205" s="17">
        <v>4.1265877322076303E-2</v>
      </c>
      <c r="E1205" s="17">
        <v>0</v>
      </c>
      <c r="F1205" s="17">
        <v>0</v>
      </c>
      <c r="G1205" s="17">
        <v>0.101125625850843</v>
      </c>
      <c r="H1205" s="17">
        <v>3.6657991863784101E-2</v>
      </c>
      <c r="I1205" s="17">
        <v>2.7127175977048602E-2</v>
      </c>
      <c r="J1205" s="17">
        <v>3.51345916411957E-2</v>
      </c>
      <c r="K1205" s="17">
        <v>1.8777688919824301E-2</v>
      </c>
      <c r="L1205" s="17">
        <v>1.29809841220365E-2</v>
      </c>
      <c r="M1205" s="17">
        <v>3.1634796626266198E-2</v>
      </c>
      <c r="N1205" s="17">
        <v>3.2748442368596101E-2</v>
      </c>
      <c r="O1205" s="17">
        <v>3.9043191827079701E-2</v>
      </c>
      <c r="P1205" s="17">
        <v>0</v>
      </c>
      <c r="Q1205" s="17"/>
      <c r="R1205" s="17">
        <v>3.9140035461737499E-2</v>
      </c>
      <c r="S1205" s="17">
        <v>2.80025733652274E-2</v>
      </c>
      <c r="T1205" s="17">
        <v>5.0855350886626099E-2</v>
      </c>
      <c r="U1205" s="17">
        <v>2.7297418497782298E-2</v>
      </c>
      <c r="V1205" s="17"/>
      <c r="W1205" s="17">
        <v>3.1456159111651498E-2</v>
      </c>
      <c r="X1205" s="17">
        <v>4.99829907772293E-2</v>
      </c>
      <c r="Y1205" s="17">
        <v>8.1914590855950098E-2</v>
      </c>
      <c r="Z1205" s="17">
        <v>1.24640527055841E-2</v>
      </c>
      <c r="AA1205" s="17">
        <v>1.0610866614268201E-2</v>
      </c>
      <c r="AB1205" s="17">
        <v>0</v>
      </c>
      <c r="AC1205" s="17">
        <v>7.84183016395988E-2</v>
      </c>
      <c r="AD1205" s="17">
        <v>4.9655019011256997E-2</v>
      </c>
      <c r="AE1205" s="17">
        <v>3.7243494257937597E-2</v>
      </c>
      <c r="AF1205" s="17">
        <v>1.9397886814629499E-2</v>
      </c>
      <c r="AG1205" s="17"/>
      <c r="AH1205" s="17">
        <v>5.1045969875770897E-2</v>
      </c>
      <c r="AI1205" s="17">
        <v>3.8887342010639703E-2</v>
      </c>
      <c r="AJ1205" s="17">
        <v>1.1947991578469999E-2</v>
      </c>
      <c r="AK1205" s="17">
        <v>2.59048429410066E-2</v>
      </c>
      <c r="AL1205" s="17">
        <v>2.53860590209859E-2</v>
      </c>
      <c r="AM1205" s="17">
        <v>4.75566361713467E-2</v>
      </c>
      <c r="AN1205" s="17">
        <v>3.2654222787895801E-2</v>
      </c>
      <c r="AO1205" s="17"/>
      <c r="AP1205" s="17">
        <v>3.9278414477084397E-2</v>
      </c>
      <c r="AQ1205" s="17">
        <v>2.37361492479411E-2</v>
      </c>
      <c r="AR1205" s="17"/>
      <c r="AS1205" s="17">
        <v>1.7913978387978199E-2</v>
      </c>
      <c r="AT1205" s="17">
        <v>7.3644404676661293E-2</v>
      </c>
      <c r="AU1205" s="17">
        <v>3.9325142150628101E-2</v>
      </c>
      <c r="AV1205" s="17"/>
      <c r="AW1205" s="17">
        <v>6.39036967824064E-2</v>
      </c>
      <c r="AX1205" s="17">
        <v>2.8641341932005002E-2</v>
      </c>
      <c r="AY1205" s="17"/>
      <c r="AZ1205" s="17">
        <v>5.16984539909391E-2</v>
      </c>
      <c r="BA1205" s="17">
        <v>2.4133080193659302E-2</v>
      </c>
      <c r="BB1205" s="17"/>
      <c r="BC1205" s="17">
        <v>3.8780249315644402E-2</v>
      </c>
      <c r="BD1205" s="17">
        <v>2.7297418497782298E-2</v>
      </c>
      <c r="BE1205" s="17"/>
      <c r="BF1205" s="17">
        <v>5.7571637801462502E-2</v>
      </c>
      <c r="BG1205" s="17">
        <v>2.0987718598872399E-2</v>
      </c>
      <c r="BH1205" s="17"/>
      <c r="BI1205" s="17">
        <v>2.24850760717673E-2</v>
      </c>
      <c r="BJ1205" s="17">
        <v>2.6498550297057701E-2</v>
      </c>
      <c r="BK1205" s="17">
        <v>3.9425580278123699E-2</v>
      </c>
      <c r="BL1205" s="17">
        <v>5.3229234721744699E-2</v>
      </c>
    </row>
    <row r="1206" spans="2:64" x14ac:dyDescent="0.25">
      <c r="B1206" t="s">
        <v>80</v>
      </c>
      <c r="C1206" s="17">
        <v>6.1482361385064403E-2</v>
      </c>
      <c r="D1206" s="17">
        <v>2.7064778916248498E-2</v>
      </c>
      <c r="E1206" s="17">
        <v>0.13782391479717701</v>
      </c>
      <c r="F1206" s="17">
        <v>6.2404643832189702E-2</v>
      </c>
      <c r="G1206" s="17">
        <v>3.68449346167831E-2</v>
      </c>
      <c r="H1206" s="17">
        <v>8.7457538163396201E-2</v>
      </c>
      <c r="I1206" s="17">
        <v>5.71512313270581E-2</v>
      </c>
      <c r="J1206" s="17">
        <v>0.131770164948667</v>
      </c>
      <c r="K1206" s="17">
        <v>0.117206628453943</v>
      </c>
      <c r="L1206" s="17">
        <v>7.6304626427617803E-2</v>
      </c>
      <c r="M1206" s="17">
        <v>3.63469308204451E-2</v>
      </c>
      <c r="N1206" s="17">
        <v>4.3059662514617902E-2</v>
      </c>
      <c r="O1206" s="17">
        <v>8.8795647130449504E-2</v>
      </c>
      <c r="P1206" s="17">
        <v>0</v>
      </c>
      <c r="Q1206" s="17"/>
      <c r="R1206" s="17">
        <v>0.16304852731411501</v>
      </c>
      <c r="S1206" s="17">
        <v>3.4294409468390102E-2</v>
      </c>
      <c r="T1206" s="17">
        <v>3.0285510384148399E-2</v>
      </c>
      <c r="U1206" s="17">
        <v>2.4813715942570799E-2</v>
      </c>
      <c r="V1206" s="17"/>
      <c r="W1206" s="17">
        <v>0.17987984766392201</v>
      </c>
      <c r="X1206" s="17">
        <v>3.7012169867124002E-2</v>
      </c>
      <c r="Y1206" s="17">
        <v>9.7066478726186997E-2</v>
      </c>
      <c r="Z1206" s="17">
        <v>5.1276527749174801E-2</v>
      </c>
      <c r="AA1206" s="17">
        <v>1.40713696414459E-2</v>
      </c>
      <c r="AB1206" s="17">
        <v>1.12076596819235E-2</v>
      </c>
      <c r="AC1206" s="17">
        <v>1.9230866542305498E-2</v>
      </c>
      <c r="AD1206" s="17">
        <v>2.8230113944681601E-2</v>
      </c>
      <c r="AE1206" s="17">
        <v>0</v>
      </c>
      <c r="AF1206" s="17">
        <v>2.4005159624536698E-2</v>
      </c>
      <c r="AG1206" s="17"/>
      <c r="AH1206" s="17">
        <v>0.137175087258742</v>
      </c>
      <c r="AI1206" s="17">
        <v>2.9470749159027601E-2</v>
      </c>
      <c r="AJ1206" s="17">
        <v>1.01696630673828E-2</v>
      </c>
      <c r="AK1206" s="17">
        <v>4.61801050359592E-2</v>
      </c>
      <c r="AL1206" s="17">
        <v>3.8619286707456603E-2</v>
      </c>
      <c r="AM1206" s="17">
        <v>2.87281188761749E-2</v>
      </c>
      <c r="AN1206" s="17">
        <v>6.1833929917984198E-2</v>
      </c>
      <c r="AO1206" s="17"/>
      <c r="AP1206" s="17">
        <v>1.8888329628171299E-2</v>
      </c>
      <c r="AQ1206" s="17">
        <v>0.130588178967184</v>
      </c>
      <c r="AR1206" s="17"/>
      <c r="AS1206" s="17">
        <v>2.5251008664999401E-2</v>
      </c>
      <c r="AT1206" s="17">
        <v>8.3595226696697895E-3</v>
      </c>
      <c r="AU1206" s="17">
        <v>1.82929090540008E-2</v>
      </c>
      <c r="AV1206" s="17"/>
      <c r="AW1206" s="17">
        <v>6.5069142468157804E-3</v>
      </c>
      <c r="AX1206" s="17">
        <v>6.9958308025669894E-2</v>
      </c>
      <c r="AY1206" s="17"/>
      <c r="AZ1206" s="17">
        <v>9.7665262590588997E-2</v>
      </c>
      <c r="BA1206" s="17">
        <v>4.3301541712122797E-2</v>
      </c>
      <c r="BB1206" s="17"/>
      <c r="BC1206" s="17">
        <v>9.4360615094988706E-2</v>
      </c>
      <c r="BD1206" s="17">
        <v>2.4813715942570799E-2</v>
      </c>
      <c r="BE1206" s="17"/>
      <c r="BF1206" s="17">
        <v>2.4770737738549799E-2</v>
      </c>
      <c r="BG1206" s="17">
        <v>8.0223305489871902E-2</v>
      </c>
      <c r="BH1206" s="17"/>
      <c r="BI1206" s="17">
        <v>0.15754057361707899</v>
      </c>
      <c r="BJ1206" s="17">
        <v>5.8978727546181303E-2</v>
      </c>
      <c r="BK1206" s="17">
        <v>2.2885358845489201E-2</v>
      </c>
      <c r="BL1206" s="17">
        <v>0</v>
      </c>
    </row>
    <row r="1207" spans="2:64" x14ac:dyDescent="0.25">
      <c r="C1207" s="17"/>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c r="AD1207" s="17"/>
      <c r="AE1207" s="17"/>
      <c r="AF1207" s="17"/>
      <c r="AG1207" s="17"/>
      <c r="AH1207" s="17"/>
      <c r="AI1207" s="17"/>
      <c r="AJ1207" s="17"/>
      <c r="AK1207" s="17"/>
      <c r="AL1207" s="17"/>
      <c r="AM1207" s="17"/>
      <c r="AN1207" s="17"/>
      <c r="AO1207" s="17"/>
      <c r="AP1207" s="17"/>
      <c r="AQ1207" s="17"/>
      <c r="AR1207" s="17"/>
      <c r="AS1207" s="17"/>
      <c r="AT1207" s="17"/>
      <c r="AU1207" s="17"/>
      <c r="AV1207" s="17"/>
      <c r="AW1207" s="17"/>
      <c r="AX1207" s="17"/>
      <c r="AY1207" s="17"/>
      <c r="AZ1207" s="17"/>
      <c r="BA1207" s="17"/>
      <c r="BB1207" s="17"/>
      <c r="BC1207" s="17"/>
      <c r="BD1207" s="17"/>
      <c r="BE1207" s="17"/>
      <c r="BF1207" s="17"/>
      <c r="BG1207" s="17"/>
      <c r="BH1207" s="17"/>
      <c r="BI1207" s="17"/>
      <c r="BJ1207" s="17"/>
      <c r="BK1207" s="17"/>
      <c r="BL1207" s="17"/>
    </row>
    <row r="1208" spans="2:64" x14ac:dyDescent="0.25">
      <c r="B1208" s="6" t="s">
        <v>562</v>
      </c>
      <c r="C1208" s="17"/>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c r="AD1208" s="17"/>
      <c r="AE1208" s="17"/>
      <c r="AF1208" s="17"/>
      <c r="AG1208" s="17"/>
      <c r="AH1208" s="17"/>
      <c r="AI1208" s="17"/>
      <c r="AJ1208" s="17"/>
      <c r="AK1208" s="17"/>
      <c r="AL1208" s="17"/>
      <c r="AM1208" s="17"/>
      <c r="AN1208" s="17"/>
      <c r="AO1208" s="17"/>
      <c r="AP1208" s="17"/>
      <c r="AQ1208" s="17"/>
      <c r="AR1208" s="17"/>
      <c r="AS1208" s="17"/>
      <c r="AT1208" s="17"/>
      <c r="AU1208" s="17"/>
      <c r="AV1208" s="17"/>
      <c r="AW1208" s="17"/>
      <c r="AX1208" s="17"/>
      <c r="AY1208" s="17"/>
      <c r="AZ1208" s="17"/>
      <c r="BA1208" s="17"/>
      <c r="BB1208" s="17"/>
      <c r="BC1208" s="17"/>
      <c r="BD1208" s="17"/>
      <c r="BE1208" s="17"/>
      <c r="BF1208" s="17"/>
      <c r="BG1208" s="17"/>
      <c r="BH1208" s="17"/>
      <c r="BI1208" s="17"/>
      <c r="BJ1208" s="17"/>
      <c r="BK1208" s="17"/>
      <c r="BL1208" s="17"/>
    </row>
    <row r="1209" spans="2:64" x14ac:dyDescent="0.25">
      <c r="B1209" s="24" t="s">
        <v>563</v>
      </c>
      <c r="C1209" s="17"/>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c r="AD1209" s="17"/>
      <c r="AE1209" s="17"/>
      <c r="AF1209" s="17"/>
      <c r="AG1209" s="17"/>
      <c r="AH1209" s="17"/>
      <c r="AI1209" s="17"/>
      <c r="AJ1209" s="17"/>
      <c r="AK1209" s="17"/>
      <c r="AL1209" s="17"/>
      <c r="AM1209" s="17"/>
      <c r="AN1209" s="17"/>
      <c r="AO1209" s="17"/>
      <c r="AP1209" s="17"/>
      <c r="AQ1209" s="17"/>
      <c r="AR1209" s="17"/>
      <c r="AS1209" s="17"/>
      <c r="AT1209" s="17"/>
      <c r="AU1209" s="17"/>
      <c r="AV1209" s="17"/>
      <c r="AW1209" s="17"/>
      <c r="AX1209" s="17"/>
      <c r="AY1209" s="17"/>
      <c r="AZ1209" s="17"/>
      <c r="BA1209" s="17"/>
      <c r="BB1209" s="17"/>
      <c r="BC1209" s="17"/>
      <c r="BD1209" s="17"/>
      <c r="BE1209" s="17"/>
      <c r="BF1209" s="17"/>
      <c r="BG1209" s="17"/>
      <c r="BH1209" s="17"/>
      <c r="BI1209" s="17"/>
      <c r="BJ1209" s="17"/>
      <c r="BK1209" s="17"/>
      <c r="BL1209" s="17"/>
    </row>
    <row r="1210" spans="2:64" x14ac:dyDescent="0.25">
      <c r="B1210" t="s">
        <v>557</v>
      </c>
      <c r="C1210" s="17">
        <v>0.396998266000125</v>
      </c>
      <c r="D1210" s="17">
        <v>0.41206826907008998</v>
      </c>
      <c r="E1210" s="17">
        <v>0.43841241855991497</v>
      </c>
      <c r="F1210" s="17">
        <v>0.59817419652099402</v>
      </c>
      <c r="G1210" s="17">
        <v>0.147303228966147</v>
      </c>
      <c r="H1210" s="17">
        <v>0.36702646407217399</v>
      </c>
      <c r="I1210" s="17">
        <v>0.268286248161969</v>
      </c>
      <c r="J1210" s="17">
        <v>0.58805079953232398</v>
      </c>
      <c r="K1210" s="17">
        <v>0.41362195523988199</v>
      </c>
      <c r="L1210" s="17">
        <v>0.40960834116025502</v>
      </c>
      <c r="M1210" s="17">
        <v>0.39096725860290299</v>
      </c>
      <c r="N1210" s="17">
        <v>0.42802129871850197</v>
      </c>
      <c r="O1210" s="17">
        <v>0.32252798447657599</v>
      </c>
      <c r="P1210" s="17">
        <v>1</v>
      </c>
      <c r="Q1210" s="17"/>
      <c r="R1210" s="17">
        <v>0.34110912967691898</v>
      </c>
      <c r="S1210" s="17">
        <v>0.35169333170407502</v>
      </c>
      <c r="T1210" s="17">
        <v>0.37887792852288299</v>
      </c>
      <c r="U1210" s="17">
        <v>0.430678148587194</v>
      </c>
      <c r="V1210" s="17"/>
      <c r="W1210" s="17">
        <v>0.25852307421390602</v>
      </c>
      <c r="X1210" s="17">
        <v>0.28833678724561801</v>
      </c>
      <c r="Y1210" s="17">
        <v>0.35587031917788697</v>
      </c>
      <c r="Z1210" s="17">
        <v>0.28196700947695003</v>
      </c>
      <c r="AA1210" s="17">
        <v>0.49219367703325301</v>
      </c>
      <c r="AB1210" s="17">
        <v>0.482459663158535</v>
      </c>
      <c r="AC1210" s="17">
        <v>0.42862562219049799</v>
      </c>
      <c r="AD1210" s="17">
        <v>0.32061281400277902</v>
      </c>
      <c r="AE1210" s="17">
        <v>0.42692553131150202</v>
      </c>
      <c r="AF1210" s="17">
        <v>0.496873717542965</v>
      </c>
      <c r="AG1210" s="17"/>
      <c r="AH1210" s="17">
        <v>0.39026772483016597</v>
      </c>
      <c r="AI1210" s="17">
        <v>0.38070913471878298</v>
      </c>
      <c r="AJ1210" s="17">
        <v>0.38100925410655601</v>
      </c>
      <c r="AK1210" s="17">
        <v>0.29142226423571499</v>
      </c>
      <c r="AL1210" s="17">
        <v>0.39302551532185098</v>
      </c>
      <c r="AM1210" s="17">
        <v>0.46545298992360901</v>
      </c>
      <c r="AN1210" s="17">
        <v>0.52460558035833404</v>
      </c>
      <c r="AO1210" s="17"/>
      <c r="AP1210" s="17">
        <v>0.46578255339097102</v>
      </c>
      <c r="AQ1210" s="17">
        <v>0.26103100004883001</v>
      </c>
      <c r="AR1210" s="17"/>
      <c r="AS1210" s="17">
        <v>0.381741473609854</v>
      </c>
      <c r="AT1210" s="17">
        <v>0.58836744770132599</v>
      </c>
      <c r="AU1210" s="17">
        <v>0.477322300168601</v>
      </c>
      <c r="AV1210" s="17"/>
      <c r="AW1210" s="17">
        <v>0.47106270739838901</v>
      </c>
      <c r="AX1210" s="17">
        <v>0.38454510261824398</v>
      </c>
      <c r="AY1210" s="17"/>
      <c r="AZ1210" s="17">
        <v>0.33911930554520903</v>
      </c>
      <c r="BA1210" s="17">
        <v>0.42283585896896098</v>
      </c>
      <c r="BB1210" s="17"/>
      <c r="BC1210" s="17">
        <v>0.35626131877969502</v>
      </c>
      <c r="BD1210" s="17">
        <v>0.430678148587194</v>
      </c>
      <c r="BE1210" s="17"/>
      <c r="BF1210" s="17">
        <v>0.45843860143348097</v>
      </c>
      <c r="BG1210" s="17">
        <v>0.36172199302187302</v>
      </c>
      <c r="BH1210" s="17"/>
      <c r="BI1210" s="17">
        <v>0.18371974144652201</v>
      </c>
      <c r="BJ1210" s="17">
        <v>0.31802616186680099</v>
      </c>
      <c r="BK1210" s="17">
        <v>0.47309888045069698</v>
      </c>
      <c r="BL1210" s="17">
        <v>0.58543184745135701</v>
      </c>
    </row>
    <row r="1211" spans="2:64" x14ac:dyDescent="0.25">
      <c r="B1211" t="s">
        <v>558</v>
      </c>
      <c r="C1211" s="17">
        <v>0.31377098094151701</v>
      </c>
      <c r="D1211" s="17">
        <v>0.36868437122529801</v>
      </c>
      <c r="E1211" s="17">
        <v>0.59464031612243295</v>
      </c>
      <c r="F1211" s="17">
        <v>0</v>
      </c>
      <c r="G1211" s="17">
        <v>0.163033568383844</v>
      </c>
      <c r="H1211" s="17">
        <v>0.36547662856933799</v>
      </c>
      <c r="I1211" s="17">
        <v>0.21079568095277401</v>
      </c>
      <c r="J1211" s="17">
        <v>0.389693927165706</v>
      </c>
      <c r="K1211" s="17">
        <v>0.31540679536633898</v>
      </c>
      <c r="L1211" s="17">
        <v>0.30582137661564002</v>
      </c>
      <c r="M1211" s="17">
        <v>0.32828894035682599</v>
      </c>
      <c r="N1211" s="17">
        <v>0.32090624560280001</v>
      </c>
      <c r="O1211" s="17">
        <v>0.27462276087557902</v>
      </c>
      <c r="P1211" s="17">
        <v>0</v>
      </c>
      <c r="Q1211" s="17"/>
      <c r="R1211" s="17">
        <v>0.30080101639383799</v>
      </c>
      <c r="S1211" s="17">
        <v>0.34029893593156402</v>
      </c>
      <c r="T1211" s="17">
        <v>0.20894911771865901</v>
      </c>
      <c r="U1211" s="17">
        <v>0.33751625914132299</v>
      </c>
      <c r="V1211" s="17"/>
      <c r="W1211" s="17">
        <v>0.36684363524105501</v>
      </c>
      <c r="X1211" s="17">
        <v>0.36058148591952699</v>
      </c>
      <c r="Y1211" s="17">
        <v>0.15632781646628799</v>
      </c>
      <c r="Z1211" s="17">
        <v>0.30636597752010802</v>
      </c>
      <c r="AA1211" s="17">
        <v>0.332866150147687</v>
      </c>
      <c r="AB1211" s="17">
        <v>0.18922299326919401</v>
      </c>
      <c r="AC1211" s="17">
        <v>0.375242954001753</v>
      </c>
      <c r="AD1211" s="17">
        <v>0.241251043797378</v>
      </c>
      <c r="AE1211" s="17">
        <v>0.62170938476110504</v>
      </c>
      <c r="AF1211" s="17">
        <v>0.328460801499174</v>
      </c>
      <c r="AG1211" s="17"/>
      <c r="AH1211" s="17">
        <v>0.36475566610742699</v>
      </c>
      <c r="AI1211" s="17">
        <v>0.381933512116017</v>
      </c>
      <c r="AJ1211" s="17">
        <v>0.35676942517579902</v>
      </c>
      <c r="AK1211" s="17">
        <v>0.31567621367521798</v>
      </c>
      <c r="AL1211" s="17">
        <v>0.31899207641849098</v>
      </c>
      <c r="AM1211" s="17">
        <v>0.287808822914144</v>
      </c>
      <c r="AN1211" s="17">
        <v>0.30937610956016598</v>
      </c>
      <c r="AO1211" s="17"/>
      <c r="AP1211" s="17">
        <v>0.35854163444454401</v>
      </c>
      <c r="AQ1211" s="17">
        <v>0.22527194166136999</v>
      </c>
      <c r="AR1211" s="17"/>
      <c r="AS1211" s="17">
        <v>0.40179731531007501</v>
      </c>
      <c r="AT1211" s="17">
        <v>0.41942444258831502</v>
      </c>
      <c r="AU1211" s="17">
        <v>0.32168662791149899</v>
      </c>
      <c r="AV1211" s="17"/>
      <c r="AW1211" s="17">
        <v>0.44923184689690099</v>
      </c>
      <c r="AX1211" s="17">
        <v>0.29099464909122302</v>
      </c>
      <c r="AY1211" s="17"/>
      <c r="AZ1211" s="17">
        <v>0.35311513482550699</v>
      </c>
      <c r="BA1211" s="17">
        <v>0.29620746173232898</v>
      </c>
      <c r="BB1211" s="17"/>
      <c r="BC1211" s="17">
        <v>0.28505027081851603</v>
      </c>
      <c r="BD1211" s="17">
        <v>0.33751625914132299</v>
      </c>
      <c r="BE1211" s="17"/>
      <c r="BF1211" s="17">
        <v>0.40039826592800098</v>
      </c>
      <c r="BG1211" s="17">
        <v>0.264033496095543</v>
      </c>
      <c r="BH1211" s="17"/>
      <c r="BI1211" s="17">
        <v>0.123402862539714</v>
      </c>
      <c r="BJ1211" s="17">
        <v>0.28561162918373101</v>
      </c>
      <c r="BK1211" s="17">
        <v>0.37870068254036499</v>
      </c>
      <c r="BL1211" s="17">
        <v>0.381193684042684</v>
      </c>
    </row>
    <row r="1212" spans="2:64" x14ac:dyDescent="0.25">
      <c r="B1212" t="s">
        <v>559</v>
      </c>
      <c r="C1212" s="17">
        <v>0.27483191258746298</v>
      </c>
      <c r="D1212" s="17">
        <v>0.26769477755143201</v>
      </c>
      <c r="E1212" s="17">
        <v>0.36029846977865598</v>
      </c>
      <c r="F1212" s="17">
        <v>0.37696769514849598</v>
      </c>
      <c r="G1212" s="17">
        <v>0.34051371515245799</v>
      </c>
      <c r="H1212" s="17">
        <v>0.21040138087862001</v>
      </c>
      <c r="I1212" s="17">
        <v>0.36040224405566501</v>
      </c>
      <c r="J1212" s="17">
        <v>0.19000224026051299</v>
      </c>
      <c r="K1212" s="17">
        <v>0.43270190704809097</v>
      </c>
      <c r="L1212" s="17">
        <v>0.18350975639393299</v>
      </c>
      <c r="M1212" s="17">
        <v>0.183045881746739</v>
      </c>
      <c r="N1212" s="17">
        <v>0.33327505505599297</v>
      </c>
      <c r="O1212" s="17">
        <v>0.20700636306234299</v>
      </c>
      <c r="P1212" s="17">
        <v>0</v>
      </c>
      <c r="Q1212" s="17"/>
      <c r="R1212" s="17">
        <v>0.34662662925317</v>
      </c>
      <c r="S1212" s="17">
        <v>0.34990982445893398</v>
      </c>
      <c r="T1212" s="17">
        <v>0.32996929138486097</v>
      </c>
      <c r="U1212" s="17">
        <v>0.218873503917418</v>
      </c>
      <c r="V1212" s="17"/>
      <c r="W1212" s="17">
        <v>0.41940278620948102</v>
      </c>
      <c r="X1212" s="17">
        <v>0.28498814916620502</v>
      </c>
      <c r="Y1212" s="17">
        <v>0.42921904507154002</v>
      </c>
      <c r="Z1212" s="17">
        <v>0.34598272469340402</v>
      </c>
      <c r="AA1212" s="17">
        <v>0.30882451378505399</v>
      </c>
      <c r="AB1212" s="17">
        <v>0.27280584398792901</v>
      </c>
      <c r="AC1212" s="17">
        <v>0.21636370906184699</v>
      </c>
      <c r="AD1212" s="17">
        <v>0.31236917620451499</v>
      </c>
      <c r="AE1212" s="17">
        <v>0.21646373692804599</v>
      </c>
      <c r="AF1212" s="17">
        <v>0.20778372311134899</v>
      </c>
      <c r="AG1212" s="17"/>
      <c r="AH1212" s="17">
        <v>0.40896265614410199</v>
      </c>
      <c r="AI1212" s="17">
        <v>0.295969662869424</v>
      </c>
      <c r="AJ1212" s="17">
        <v>0.27037890580115198</v>
      </c>
      <c r="AK1212" s="17">
        <v>0.39578233644655297</v>
      </c>
      <c r="AL1212" s="17">
        <v>0.23938575705672899</v>
      </c>
      <c r="AM1212" s="17">
        <v>0.22202703759605899</v>
      </c>
      <c r="AN1212" s="17">
        <v>0.20439373860281099</v>
      </c>
      <c r="AO1212" s="17"/>
      <c r="AP1212" s="17">
        <v>0.30441139559367397</v>
      </c>
      <c r="AQ1212" s="17">
        <v>0.216361561506343</v>
      </c>
      <c r="AR1212" s="17"/>
      <c r="AS1212" s="17">
        <v>0.262807302350125</v>
      </c>
      <c r="AT1212" s="17">
        <v>0.33555113967999101</v>
      </c>
      <c r="AU1212" s="17">
        <v>0.30591338200419499</v>
      </c>
      <c r="AV1212" s="17"/>
      <c r="AW1212" s="17">
        <v>0.29233999970226299</v>
      </c>
      <c r="AX1212" s="17">
        <v>0.271888110335956</v>
      </c>
      <c r="AY1212" s="17"/>
      <c r="AZ1212" s="17">
        <v>0.33505771466850798</v>
      </c>
      <c r="BA1212" s="17">
        <v>0.247946672283195</v>
      </c>
      <c r="BB1212" s="17"/>
      <c r="BC1212" s="17">
        <v>0.34251548406778898</v>
      </c>
      <c r="BD1212" s="17">
        <v>0.218873503917418</v>
      </c>
      <c r="BE1212" s="17"/>
      <c r="BF1212" s="17">
        <v>0.31280517666415197</v>
      </c>
      <c r="BG1212" s="17">
        <v>0.25302937488977101</v>
      </c>
      <c r="BH1212" s="17"/>
      <c r="BI1212" s="17">
        <v>0.28651141385401702</v>
      </c>
      <c r="BJ1212" s="17">
        <v>0.34167707934986702</v>
      </c>
      <c r="BK1212" s="17">
        <v>0.228158797371914</v>
      </c>
      <c r="BL1212" s="17">
        <v>0.25097072382979502</v>
      </c>
    </row>
    <row r="1213" spans="2:64" x14ac:dyDescent="0.25">
      <c r="B1213" t="s">
        <v>560</v>
      </c>
      <c r="C1213" s="17">
        <v>0.223468708311612</v>
      </c>
      <c r="D1213" s="17">
        <v>0.25954524770561399</v>
      </c>
      <c r="E1213" s="17">
        <v>0.26739458102612401</v>
      </c>
      <c r="F1213" s="17">
        <v>0.194392396293874</v>
      </c>
      <c r="G1213" s="17">
        <v>0</v>
      </c>
      <c r="H1213" s="17">
        <v>0.17797589723107801</v>
      </c>
      <c r="I1213" s="17">
        <v>0.233120917510756</v>
      </c>
      <c r="J1213" s="17">
        <v>0.23030159231326799</v>
      </c>
      <c r="K1213" s="17">
        <v>0.28281218612766201</v>
      </c>
      <c r="L1213" s="17">
        <v>0.25769648246075599</v>
      </c>
      <c r="M1213" s="17">
        <v>0.20939360071754101</v>
      </c>
      <c r="N1213" s="17">
        <v>0.18748325583865799</v>
      </c>
      <c r="O1213" s="17">
        <v>0.24455260884042199</v>
      </c>
      <c r="P1213" s="17">
        <v>0</v>
      </c>
      <c r="Q1213" s="17"/>
      <c r="R1213" s="17">
        <v>0.181472315730797</v>
      </c>
      <c r="S1213" s="17">
        <v>0.33811310989517301</v>
      </c>
      <c r="T1213" s="17">
        <v>0.19624911321492799</v>
      </c>
      <c r="U1213" s="17">
        <v>0.21251268237137</v>
      </c>
      <c r="V1213" s="17"/>
      <c r="W1213" s="17">
        <v>0.190145524814999</v>
      </c>
      <c r="X1213" s="17">
        <v>0.30183098902183297</v>
      </c>
      <c r="Y1213" s="17">
        <v>0.142563131735545</v>
      </c>
      <c r="Z1213" s="17">
        <v>0.21516524881356899</v>
      </c>
      <c r="AA1213" s="17">
        <v>0.30777451426601599</v>
      </c>
      <c r="AB1213" s="17">
        <v>0.15608495782753801</v>
      </c>
      <c r="AC1213" s="17">
        <v>0.28268727511650898</v>
      </c>
      <c r="AD1213" s="17">
        <v>0.24932126386363901</v>
      </c>
      <c r="AE1213" s="17">
        <v>9.4789151553157106E-2</v>
      </c>
      <c r="AF1213" s="17">
        <v>0.235325067719234</v>
      </c>
      <c r="AG1213" s="17"/>
      <c r="AH1213" s="17">
        <v>0.23766898275751699</v>
      </c>
      <c r="AI1213" s="17">
        <v>0.27386277177554402</v>
      </c>
      <c r="AJ1213" s="17">
        <v>7.8362191689654803E-2</v>
      </c>
      <c r="AK1213" s="17">
        <v>0.25147490815402201</v>
      </c>
      <c r="AL1213" s="17">
        <v>0.22711560606479</v>
      </c>
      <c r="AM1213" s="17">
        <v>0.25903744675623802</v>
      </c>
      <c r="AN1213" s="17">
        <v>0.23274575294396099</v>
      </c>
      <c r="AO1213" s="17"/>
      <c r="AP1213" s="17">
        <v>0.25140227989355901</v>
      </c>
      <c r="AQ1213" s="17">
        <v>0.168251863006944</v>
      </c>
      <c r="AR1213" s="17"/>
      <c r="AS1213" s="17">
        <v>0.20473553434264299</v>
      </c>
      <c r="AT1213" s="17">
        <v>0.30711857346746102</v>
      </c>
      <c r="AU1213" s="17">
        <v>0.28100655573369998</v>
      </c>
      <c r="AV1213" s="17"/>
      <c r="AW1213" s="17">
        <v>0.36037198952442001</v>
      </c>
      <c r="AX1213" s="17">
        <v>0.20044984937914201</v>
      </c>
      <c r="AY1213" s="17"/>
      <c r="AZ1213" s="17">
        <v>0.19363829422889201</v>
      </c>
      <c r="BA1213" s="17">
        <v>0.2367852242114</v>
      </c>
      <c r="BB1213" s="17"/>
      <c r="BC1213" s="17">
        <v>0.236720389023962</v>
      </c>
      <c r="BD1213" s="17">
        <v>0.21251268237137</v>
      </c>
      <c r="BE1213" s="17"/>
      <c r="BF1213" s="17">
        <v>0.23831117120022</v>
      </c>
      <c r="BG1213" s="17">
        <v>0.21494683471122999</v>
      </c>
      <c r="BH1213" s="17"/>
      <c r="BI1213" s="17">
        <v>0.14607689004697499</v>
      </c>
      <c r="BJ1213" s="17">
        <v>0.152580965172016</v>
      </c>
      <c r="BK1213" s="17">
        <v>0.28628159511654</v>
      </c>
      <c r="BL1213" s="17">
        <v>0.279845846595972</v>
      </c>
    </row>
    <row r="1214" spans="2:64" x14ac:dyDescent="0.25">
      <c r="B1214" t="s">
        <v>561</v>
      </c>
      <c r="C1214" s="17">
        <v>0.141653130823229</v>
      </c>
      <c r="D1214" s="17">
        <v>0.11954770813422901</v>
      </c>
      <c r="E1214" s="17">
        <v>7.8113948781258796E-2</v>
      </c>
      <c r="F1214" s="17">
        <v>0.12829093303050601</v>
      </c>
      <c r="G1214" s="17">
        <v>0.361888544109429</v>
      </c>
      <c r="H1214" s="17">
        <v>0.181963396533251</v>
      </c>
      <c r="I1214" s="17">
        <v>0.178176093692718</v>
      </c>
      <c r="J1214" s="17">
        <v>0.125109250709449</v>
      </c>
      <c r="K1214" s="17">
        <v>6.0540764236674698E-2</v>
      </c>
      <c r="L1214" s="17">
        <v>0.219183323704216</v>
      </c>
      <c r="M1214" s="17">
        <v>0.13754300053818</v>
      </c>
      <c r="N1214" s="17">
        <v>9.5287882923678804E-2</v>
      </c>
      <c r="O1214" s="17">
        <v>0.131913871506186</v>
      </c>
      <c r="P1214" s="17">
        <v>0</v>
      </c>
      <c r="Q1214" s="17"/>
      <c r="R1214" s="17">
        <v>0.18382773812793199</v>
      </c>
      <c r="S1214" s="17">
        <v>0.14489875095201801</v>
      </c>
      <c r="T1214" s="17">
        <v>0.111153881444335</v>
      </c>
      <c r="U1214" s="17">
        <v>0.13585285553500401</v>
      </c>
      <c r="V1214" s="17"/>
      <c r="W1214" s="17">
        <v>0.19900174544421101</v>
      </c>
      <c r="X1214" s="17">
        <v>0.107797831101147</v>
      </c>
      <c r="Y1214" s="17">
        <v>7.9327884281437402E-2</v>
      </c>
      <c r="Z1214" s="17">
        <v>0.165597326945777</v>
      </c>
      <c r="AA1214" s="17">
        <v>7.9563912672039203E-2</v>
      </c>
      <c r="AB1214" s="17">
        <v>0.21819814526540099</v>
      </c>
      <c r="AC1214" s="17">
        <v>0.13252378589184499</v>
      </c>
      <c r="AD1214" s="17">
        <v>0.125465807301093</v>
      </c>
      <c r="AE1214" s="17">
        <v>5.2186151013891298E-2</v>
      </c>
      <c r="AF1214" s="17">
        <v>0.11602434972999399</v>
      </c>
      <c r="AG1214" s="17"/>
      <c r="AH1214" s="17">
        <v>0.146354726899147</v>
      </c>
      <c r="AI1214" s="17">
        <v>7.8258414843567103E-2</v>
      </c>
      <c r="AJ1214" s="17">
        <v>0.134333436649235</v>
      </c>
      <c r="AK1214" s="17">
        <v>0.15691348944251299</v>
      </c>
      <c r="AL1214" s="17">
        <v>0.147002213173581</v>
      </c>
      <c r="AM1214" s="17">
        <v>0.13509489660048801</v>
      </c>
      <c r="AN1214" s="17">
        <v>7.8523878406202799E-2</v>
      </c>
      <c r="AO1214" s="17"/>
      <c r="AP1214" s="17">
        <v>6.8265320301044E-2</v>
      </c>
      <c r="AQ1214" s="17">
        <v>0.286720272307945</v>
      </c>
      <c r="AR1214" s="17"/>
      <c r="AS1214" s="17">
        <v>0.12636069150006499</v>
      </c>
      <c r="AT1214" s="17">
        <v>1.66540138536014E-2</v>
      </c>
      <c r="AU1214" s="17">
        <v>5.4715275193220801E-2</v>
      </c>
      <c r="AV1214" s="17"/>
      <c r="AW1214" s="17">
        <v>4.0967578340985703E-2</v>
      </c>
      <c r="AX1214" s="17">
        <v>0.158582356394702</v>
      </c>
      <c r="AY1214" s="17"/>
      <c r="AZ1214" s="17">
        <v>0.15566468933875099</v>
      </c>
      <c r="BA1214" s="17">
        <v>0.135398268211018</v>
      </c>
      <c r="BB1214" s="17"/>
      <c r="BC1214" s="17">
        <v>0.14866875825808001</v>
      </c>
      <c r="BD1214" s="17">
        <v>0.13585285553500401</v>
      </c>
      <c r="BE1214" s="17"/>
      <c r="BF1214" s="17">
        <v>6.3589653285450701E-2</v>
      </c>
      <c r="BG1214" s="17">
        <v>0.18647366319550701</v>
      </c>
      <c r="BH1214" s="17"/>
      <c r="BI1214" s="17">
        <v>0.36843545341623402</v>
      </c>
      <c r="BJ1214" s="17">
        <v>0.19716978024902199</v>
      </c>
      <c r="BK1214" s="17">
        <v>4.2260207275284803E-2</v>
      </c>
      <c r="BL1214" s="17">
        <v>6.7847280343378294E-2</v>
      </c>
    </row>
    <row r="1215" spans="2:64" x14ac:dyDescent="0.25">
      <c r="B1215" t="s">
        <v>102</v>
      </c>
      <c r="C1215" s="17">
        <v>1.7540756295278001E-2</v>
      </c>
      <c r="D1215" s="17">
        <v>0</v>
      </c>
      <c r="E1215" s="17">
        <v>0</v>
      </c>
      <c r="F1215" s="17">
        <v>0</v>
      </c>
      <c r="G1215" s="17">
        <v>6.7282086177134298E-2</v>
      </c>
      <c r="H1215" s="17">
        <v>0</v>
      </c>
      <c r="I1215" s="17">
        <v>0</v>
      </c>
      <c r="J1215" s="17">
        <v>0</v>
      </c>
      <c r="K1215" s="17">
        <v>9.3135373475351904E-2</v>
      </c>
      <c r="L1215" s="17">
        <v>1.86093077998358E-2</v>
      </c>
      <c r="M1215" s="17">
        <v>0</v>
      </c>
      <c r="N1215" s="17">
        <v>3.6858988213711003E-2</v>
      </c>
      <c r="O1215" s="17">
        <v>2.63827743012372E-2</v>
      </c>
      <c r="P1215" s="17">
        <v>0</v>
      </c>
      <c r="Q1215" s="17"/>
      <c r="R1215" s="17">
        <v>1.6569728934302301E-2</v>
      </c>
      <c r="S1215" s="17">
        <v>2.1573901231148201E-2</v>
      </c>
      <c r="T1215" s="17">
        <v>1.32129825346032E-2</v>
      </c>
      <c r="U1215" s="17">
        <v>1.78673891142739E-2</v>
      </c>
      <c r="V1215" s="17"/>
      <c r="W1215" s="17">
        <v>0</v>
      </c>
      <c r="X1215" s="17">
        <v>0</v>
      </c>
      <c r="Y1215" s="17">
        <v>5.5878834521552297E-2</v>
      </c>
      <c r="Z1215" s="17">
        <v>3.3947232365349703E-2</v>
      </c>
      <c r="AA1215" s="17">
        <v>2.84670315246481E-2</v>
      </c>
      <c r="AB1215" s="17">
        <v>0</v>
      </c>
      <c r="AC1215" s="17">
        <v>0</v>
      </c>
      <c r="AD1215" s="17">
        <v>2.7731540493547101E-2</v>
      </c>
      <c r="AE1215" s="17">
        <v>0</v>
      </c>
      <c r="AF1215" s="17">
        <v>1.0734327199208299E-2</v>
      </c>
      <c r="AG1215" s="17"/>
      <c r="AH1215" s="17">
        <v>0</v>
      </c>
      <c r="AI1215" s="17">
        <v>0</v>
      </c>
      <c r="AJ1215" s="17">
        <v>2.28945529968268E-2</v>
      </c>
      <c r="AK1215" s="17">
        <v>1.5702301054014E-2</v>
      </c>
      <c r="AL1215" s="17">
        <v>1.39784789224403E-2</v>
      </c>
      <c r="AM1215" s="17">
        <v>1.59425567968088E-2</v>
      </c>
      <c r="AN1215" s="17">
        <v>0</v>
      </c>
      <c r="AO1215" s="17"/>
      <c r="AP1215" s="17">
        <v>7.55183029351049E-3</v>
      </c>
      <c r="AQ1215" s="17">
        <v>3.7286064559253602E-2</v>
      </c>
      <c r="AR1215" s="17"/>
      <c r="AS1215" s="17">
        <v>0</v>
      </c>
      <c r="AT1215" s="17">
        <v>0</v>
      </c>
      <c r="AU1215" s="17">
        <v>6.3592697619307302E-3</v>
      </c>
      <c r="AV1215" s="17"/>
      <c r="AW1215" s="17">
        <v>0</v>
      </c>
      <c r="AX1215" s="17">
        <v>2.04900515287662E-2</v>
      </c>
      <c r="AY1215" s="17"/>
      <c r="AZ1215" s="17">
        <v>2.3561696517765199E-2</v>
      </c>
      <c r="BA1215" s="17">
        <v>1.4852964366473599E-2</v>
      </c>
      <c r="BB1215" s="17"/>
      <c r="BC1215" s="17">
        <v>1.7145682949238301E-2</v>
      </c>
      <c r="BD1215" s="17">
        <v>1.78673891142739E-2</v>
      </c>
      <c r="BE1215" s="17"/>
      <c r="BF1215" s="17">
        <v>8.6576333159478092E-3</v>
      </c>
      <c r="BG1215" s="17">
        <v>2.2641045362842501E-2</v>
      </c>
      <c r="BH1215" s="17"/>
      <c r="BI1215" s="17">
        <v>3.7410600102184097E-2</v>
      </c>
      <c r="BJ1215" s="17">
        <v>2.9807023948024699E-2</v>
      </c>
      <c r="BK1215" s="17">
        <v>7.0310013924661597E-3</v>
      </c>
      <c r="BL1215" s="17">
        <v>0</v>
      </c>
    </row>
    <row r="1216" spans="2:64" x14ac:dyDescent="0.25">
      <c r="C1216" s="17"/>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c r="AD1216" s="17"/>
      <c r="AE1216" s="17"/>
      <c r="AF1216" s="17"/>
      <c r="AG1216" s="17"/>
      <c r="AH1216" s="17"/>
      <c r="AI1216" s="17"/>
      <c r="AJ1216" s="17"/>
      <c r="AK1216" s="17"/>
      <c r="AL1216" s="17"/>
      <c r="AM1216" s="17"/>
      <c r="AN1216" s="17"/>
      <c r="AO1216" s="17"/>
      <c r="AP1216" s="17"/>
      <c r="AQ1216" s="17"/>
      <c r="AR1216" s="17"/>
      <c r="AS1216" s="17"/>
      <c r="AT1216" s="17"/>
      <c r="AU1216" s="17"/>
      <c r="AV1216" s="17"/>
      <c r="AW1216" s="17"/>
      <c r="AX1216" s="17"/>
      <c r="AY1216" s="17"/>
      <c r="AZ1216" s="17"/>
      <c r="BA1216" s="17"/>
      <c r="BB1216" s="17"/>
      <c r="BC1216" s="17"/>
      <c r="BD1216" s="17"/>
      <c r="BE1216" s="17"/>
      <c r="BF1216" s="17"/>
      <c r="BG1216" s="17"/>
      <c r="BH1216" s="17"/>
      <c r="BI1216" s="17"/>
      <c r="BJ1216" s="17"/>
      <c r="BK1216" s="17"/>
      <c r="BL1216" s="17"/>
    </row>
    <row r="1217" spans="2:64" x14ac:dyDescent="0.25">
      <c r="B1217" s="6" t="s">
        <v>566</v>
      </c>
      <c r="C1217" s="17"/>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c r="AD1217" s="17"/>
      <c r="AE1217" s="17"/>
      <c r="AF1217" s="17"/>
      <c r="AG1217" s="17"/>
      <c r="AH1217" s="17"/>
      <c r="AI1217" s="17"/>
      <c r="AJ1217" s="17"/>
      <c r="AK1217" s="17"/>
      <c r="AL1217" s="17"/>
      <c r="AM1217" s="17"/>
      <c r="AN1217" s="17"/>
      <c r="AO1217" s="17"/>
      <c r="AP1217" s="17"/>
      <c r="AQ1217" s="17"/>
      <c r="AR1217" s="17"/>
      <c r="AS1217" s="17"/>
      <c r="AT1217" s="17"/>
      <c r="AU1217" s="17"/>
      <c r="AV1217" s="17"/>
      <c r="AW1217" s="17"/>
      <c r="AX1217" s="17"/>
      <c r="AY1217" s="17"/>
      <c r="AZ1217" s="17"/>
      <c r="BA1217" s="17"/>
      <c r="BB1217" s="17"/>
      <c r="BC1217" s="17"/>
      <c r="BD1217" s="17"/>
      <c r="BE1217" s="17"/>
      <c r="BF1217" s="17"/>
      <c r="BG1217" s="17"/>
      <c r="BH1217" s="17"/>
      <c r="BI1217" s="17"/>
      <c r="BJ1217" s="17"/>
      <c r="BK1217" s="17"/>
      <c r="BL1217" s="17"/>
    </row>
    <row r="1218" spans="2:64" x14ac:dyDescent="0.25">
      <c r="B1218" s="24" t="s">
        <v>82</v>
      </c>
      <c r="C1218" s="17"/>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c r="AD1218" s="17"/>
      <c r="AE1218" s="17"/>
      <c r="AF1218" s="17"/>
      <c r="AG1218" s="17"/>
      <c r="AH1218" s="17"/>
      <c r="AI1218" s="17"/>
      <c r="AJ1218" s="17"/>
      <c r="AK1218" s="17"/>
      <c r="AL1218" s="17"/>
      <c r="AM1218" s="17"/>
      <c r="AN1218" s="17"/>
      <c r="AO1218" s="17"/>
      <c r="AP1218" s="17"/>
      <c r="AQ1218" s="17"/>
      <c r="AR1218" s="17"/>
      <c r="AS1218" s="17"/>
      <c r="AT1218" s="17"/>
      <c r="AU1218" s="17"/>
      <c r="AV1218" s="17"/>
      <c r="AW1218" s="17"/>
      <c r="AX1218" s="17"/>
      <c r="AY1218" s="17"/>
      <c r="AZ1218" s="17"/>
      <c r="BA1218" s="17"/>
      <c r="BB1218" s="17"/>
      <c r="BC1218" s="17"/>
      <c r="BD1218" s="17"/>
      <c r="BE1218" s="17"/>
      <c r="BF1218" s="17"/>
      <c r="BG1218" s="17"/>
      <c r="BH1218" s="17"/>
      <c r="BI1218" s="17"/>
      <c r="BJ1218" s="17"/>
      <c r="BK1218" s="17"/>
      <c r="BL1218" s="17"/>
    </row>
    <row r="1219" spans="2:64" x14ac:dyDescent="0.25">
      <c r="B1219" t="s">
        <v>564</v>
      </c>
      <c r="C1219" s="17">
        <v>0.47973687789682701</v>
      </c>
      <c r="D1219" s="17">
        <v>0.62888164228644805</v>
      </c>
      <c r="E1219" s="17">
        <v>0.43097335518037699</v>
      </c>
      <c r="F1219" s="17">
        <v>0.27505126282891401</v>
      </c>
      <c r="G1219" s="17">
        <v>0.37596364191445197</v>
      </c>
      <c r="H1219" s="17">
        <v>0.46576646853200998</v>
      </c>
      <c r="I1219" s="17">
        <v>0.51514484668921201</v>
      </c>
      <c r="J1219" s="17">
        <v>0.55695265079616896</v>
      </c>
      <c r="K1219" s="17">
        <v>0.32313948104333701</v>
      </c>
      <c r="L1219" s="17">
        <v>0.42641243868288098</v>
      </c>
      <c r="M1219" s="17">
        <v>0.350845829667008</v>
      </c>
      <c r="N1219" s="17">
        <v>0.54120076948127305</v>
      </c>
      <c r="O1219" s="17">
        <v>0.37361896309764903</v>
      </c>
      <c r="P1219" s="17">
        <v>0.35196951786603697</v>
      </c>
      <c r="Q1219" s="17"/>
      <c r="R1219" s="17">
        <v>0.13008741819129799</v>
      </c>
      <c r="S1219" s="17">
        <v>0.374082558192538</v>
      </c>
      <c r="T1219" s="17">
        <v>0.49062962604808602</v>
      </c>
      <c r="U1219" s="17">
        <v>0.69528714910104095</v>
      </c>
      <c r="V1219" s="17"/>
      <c r="W1219" s="17">
        <v>0.18806068284296701</v>
      </c>
      <c r="X1219" s="17">
        <v>0.18689930068879301</v>
      </c>
      <c r="Y1219" s="17">
        <v>0.30968979459770801</v>
      </c>
      <c r="Z1219" s="17">
        <v>0.42219783332345601</v>
      </c>
      <c r="AA1219" s="17">
        <v>0.456866569652295</v>
      </c>
      <c r="AB1219" s="17">
        <v>0.442912026905047</v>
      </c>
      <c r="AC1219" s="17">
        <v>0.68080574419033202</v>
      </c>
      <c r="AD1219" s="17">
        <v>0.52696737775060098</v>
      </c>
      <c r="AE1219" s="17">
        <v>0.629772166809908</v>
      </c>
      <c r="AF1219" s="17">
        <v>0.75938809286556996</v>
      </c>
      <c r="AG1219" s="17"/>
      <c r="AH1219" s="17">
        <v>0.33663318131012199</v>
      </c>
      <c r="AI1219" s="17">
        <v>0.51902990263158399</v>
      </c>
      <c r="AJ1219" s="17">
        <v>0.57046276552133401</v>
      </c>
      <c r="AK1219" s="17">
        <v>0.33647311842955702</v>
      </c>
      <c r="AL1219" s="17">
        <v>0.57233514472659597</v>
      </c>
      <c r="AM1219" s="17">
        <v>0.58448250145967395</v>
      </c>
      <c r="AN1219" s="17">
        <v>0.53642268896596401</v>
      </c>
      <c r="AO1219" s="17"/>
      <c r="AP1219" s="17">
        <v>0.625629701048939</v>
      </c>
      <c r="AQ1219" s="17">
        <v>0.24303604429568201</v>
      </c>
      <c r="AR1219" s="17"/>
      <c r="AS1219" s="17">
        <v>0.67511205580329403</v>
      </c>
      <c r="AT1219" s="17">
        <v>0.75859103922559901</v>
      </c>
      <c r="AU1219" s="17">
        <v>0.53424895479821999</v>
      </c>
      <c r="AV1219" s="17"/>
      <c r="AW1219" s="17">
        <v>0.72988712195168703</v>
      </c>
      <c r="AX1219" s="17">
        <v>0.44116947679117502</v>
      </c>
      <c r="AY1219" s="17"/>
      <c r="AZ1219" s="17">
        <v>0.40243552361455698</v>
      </c>
      <c r="BA1219" s="17">
        <v>0.51857848362372005</v>
      </c>
      <c r="BB1219" s="17"/>
      <c r="BC1219" s="17">
        <v>0.28646776696090898</v>
      </c>
      <c r="BD1219" s="17">
        <v>0.69528714910104095</v>
      </c>
      <c r="BE1219" s="17"/>
      <c r="BF1219" s="17">
        <v>0.61073012085067102</v>
      </c>
      <c r="BG1219" s="17">
        <v>0.412866039713713</v>
      </c>
      <c r="BH1219" s="17"/>
      <c r="BI1219" s="17">
        <v>0.155474137675403</v>
      </c>
      <c r="BJ1219" s="17">
        <v>0.40484292685912499</v>
      </c>
      <c r="BK1219" s="17">
        <v>0.64300755097757001</v>
      </c>
      <c r="BL1219" s="17">
        <v>0.80198812185691504</v>
      </c>
    </row>
    <row r="1220" spans="2:64" x14ac:dyDescent="0.25">
      <c r="B1220" t="s">
        <v>565</v>
      </c>
      <c r="C1220" s="17">
        <v>0.31054758949425398</v>
      </c>
      <c r="D1220" s="17">
        <v>0.449239661326992</v>
      </c>
      <c r="E1220" s="17">
        <v>0.14940349632782399</v>
      </c>
      <c r="F1220" s="17">
        <v>0.28301711666740198</v>
      </c>
      <c r="G1220" s="17">
        <v>0.18095526762171599</v>
      </c>
      <c r="H1220" s="17">
        <v>0.32290222884598302</v>
      </c>
      <c r="I1220" s="17">
        <v>0.39386884434665198</v>
      </c>
      <c r="J1220" s="17">
        <v>0.21822943450623999</v>
      </c>
      <c r="K1220" s="17">
        <v>0.24417095539869799</v>
      </c>
      <c r="L1220" s="17">
        <v>0.19414377336142299</v>
      </c>
      <c r="M1220" s="17">
        <v>0.17192155764488501</v>
      </c>
      <c r="N1220" s="17">
        <v>0.32459352182408702</v>
      </c>
      <c r="O1220" s="17">
        <v>0.32589778218362903</v>
      </c>
      <c r="P1220" s="17">
        <v>0</v>
      </c>
      <c r="Q1220" s="17"/>
      <c r="R1220" s="17">
        <v>6.3548802518026304E-2</v>
      </c>
      <c r="S1220" s="17">
        <v>0.16093753618539799</v>
      </c>
      <c r="T1220" s="17">
        <v>0.267395224449403</v>
      </c>
      <c r="U1220" s="17">
        <v>0.50032398134814704</v>
      </c>
      <c r="V1220" s="17"/>
      <c r="W1220" s="17">
        <v>8.0373172139920707E-2</v>
      </c>
      <c r="X1220" s="17">
        <v>9.5605207377057105E-2</v>
      </c>
      <c r="Y1220" s="17">
        <v>0.15392090982877399</v>
      </c>
      <c r="Z1220" s="17">
        <v>0.26425112934039502</v>
      </c>
      <c r="AA1220" s="17">
        <v>0.236393118575383</v>
      </c>
      <c r="AB1220" s="17">
        <v>0.317599035135469</v>
      </c>
      <c r="AC1220" s="17">
        <v>0.31721349802430898</v>
      </c>
      <c r="AD1220" s="17">
        <v>0.47770301218913402</v>
      </c>
      <c r="AE1220" s="17">
        <v>0.41815009940898801</v>
      </c>
      <c r="AF1220" s="17">
        <v>0.604672788027104</v>
      </c>
      <c r="AG1220" s="17"/>
      <c r="AH1220" s="17">
        <v>0.17853348083880999</v>
      </c>
      <c r="AI1220" s="17">
        <v>0.26540264950832798</v>
      </c>
      <c r="AJ1220" s="17">
        <v>0.37002298034136599</v>
      </c>
      <c r="AK1220" s="17">
        <v>0.169913422028245</v>
      </c>
      <c r="AL1220" s="17">
        <v>0.41924124362104798</v>
      </c>
      <c r="AM1220" s="17">
        <v>0.438044953331164</v>
      </c>
      <c r="AN1220" s="17">
        <v>0.44728373729695198</v>
      </c>
      <c r="AO1220" s="17"/>
      <c r="AP1220" s="17">
        <v>0.43665320572210298</v>
      </c>
      <c r="AQ1220" s="17">
        <v>0.10595010595802801</v>
      </c>
      <c r="AR1220" s="17"/>
      <c r="AS1220" s="17">
        <v>0.47174876295540502</v>
      </c>
      <c r="AT1220" s="17">
        <v>0.67559516032471301</v>
      </c>
      <c r="AU1220" s="17">
        <v>0.31808708090760301</v>
      </c>
      <c r="AV1220" s="17"/>
      <c r="AW1220" s="17">
        <v>0.701985505968303</v>
      </c>
      <c r="AX1220" s="17">
        <v>0.25019688630123799</v>
      </c>
      <c r="AY1220" s="17"/>
      <c r="AZ1220" s="17">
        <v>0.25113537906650402</v>
      </c>
      <c r="BA1220" s="17">
        <v>0.340400438441394</v>
      </c>
      <c r="BB1220" s="17"/>
      <c r="BC1220" s="17">
        <v>0.14038814443617201</v>
      </c>
      <c r="BD1220" s="17">
        <v>0.50032398134814704</v>
      </c>
      <c r="BE1220" s="17"/>
      <c r="BF1220" s="17">
        <v>0.47425846480686501</v>
      </c>
      <c r="BG1220" s="17">
        <v>0.22697470279426701</v>
      </c>
      <c r="BH1220" s="17"/>
      <c r="BI1220" s="17">
        <v>5.9983768580047399E-2</v>
      </c>
      <c r="BJ1220" s="17">
        <v>0.15944292277350999</v>
      </c>
      <c r="BK1220" s="17">
        <v>0.44719408242689201</v>
      </c>
      <c r="BL1220" s="17">
        <v>0.72687849756545497</v>
      </c>
    </row>
    <row r="1221" spans="2:64" x14ac:dyDescent="0.25">
      <c r="B1221" t="s">
        <v>121</v>
      </c>
      <c r="C1221" s="17">
        <v>0.42083261425441598</v>
      </c>
      <c r="D1221" s="17">
        <v>0.25033640298404097</v>
      </c>
      <c r="E1221" s="17">
        <v>0.53914594555405804</v>
      </c>
      <c r="F1221" s="17">
        <v>0.52063671914070098</v>
      </c>
      <c r="G1221" s="17">
        <v>0.53601918081128697</v>
      </c>
      <c r="H1221" s="17">
        <v>0.43414756787923497</v>
      </c>
      <c r="I1221" s="17">
        <v>0.33682980280653102</v>
      </c>
      <c r="J1221" s="17">
        <v>0.39186471408665202</v>
      </c>
      <c r="K1221" s="17">
        <v>0.59720926834236798</v>
      </c>
      <c r="L1221" s="17">
        <v>0.51786437655714301</v>
      </c>
      <c r="M1221" s="17">
        <v>0.55710951884420501</v>
      </c>
      <c r="N1221" s="17">
        <v>0.365657624217125</v>
      </c>
      <c r="O1221" s="17">
        <v>0.535530256492041</v>
      </c>
      <c r="P1221" s="17">
        <v>0.64803048213396297</v>
      </c>
      <c r="Q1221" s="17"/>
      <c r="R1221" s="17">
        <v>0.82176419091525199</v>
      </c>
      <c r="S1221" s="17">
        <v>0.51112064075082198</v>
      </c>
      <c r="T1221" s="17">
        <v>0.39822121871850902</v>
      </c>
      <c r="U1221" s="17">
        <v>0.18620721714626001</v>
      </c>
      <c r="V1221" s="17"/>
      <c r="W1221" s="17">
        <v>0.77934212895969401</v>
      </c>
      <c r="X1221" s="17">
        <v>0.741589276783997</v>
      </c>
      <c r="Y1221" s="17">
        <v>0.59410632366673</v>
      </c>
      <c r="Z1221" s="17">
        <v>0.420331266604622</v>
      </c>
      <c r="AA1221" s="17">
        <v>0.37957981573141197</v>
      </c>
      <c r="AB1221" s="17">
        <v>0.46838917003017899</v>
      </c>
      <c r="AC1221" s="17">
        <v>0.25324737420857502</v>
      </c>
      <c r="AD1221" s="17">
        <v>0.28032236748526301</v>
      </c>
      <c r="AE1221" s="17">
        <v>0.22807046845090501</v>
      </c>
      <c r="AF1221" s="17">
        <v>0.12427748094489401</v>
      </c>
      <c r="AG1221" s="17"/>
      <c r="AH1221" s="17">
        <v>0.56902616147955198</v>
      </c>
      <c r="AI1221" s="17">
        <v>0.33016665472957402</v>
      </c>
      <c r="AJ1221" s="17">
        <v>0.35181427703038898</v>
      </c>
      <c r="AK1221" s="17">
        <v>0.61249478523535195</v>
      </c>
      <c r="AL1221" s="17">
        <v>0.25528203242648601</v>
      </c>
      <c r="AM1221" s="17">
        <v>0.30265503446629599</v>
      </c>
      <c r="AN1221" s="17">
        <v>0.33712190845274798</v>
      </c>
      <c r="AO1221" s="17"/>
      <c r="AP1221" s="17">
        <v>0.238529992932527</v>
      </c>
      <c r="AQ1221" s="17">
        <v>0.71660578185961399</v>
      </c>
      <c r="AR1221" s="17"/>
      <c r="AS1221" s="17">
        <v>0.169113943706592</v>
      </c>
      <c r="AT1221" s="17">
        <v>9.0614292456821996E-2</v>
      </c>
      <c r="AU1221" s="17">
        <v>0.33899058157663398</v>
      </c>
      <c r="AV1221" s="17"/>
      <c r="AW1221" s="17">
        <v>6.5644598359976894E-2</v>
      </c>
      <c r="AX1221" s="17">
        <v>0.475594418420066</v>
      </c>
      <c r="AY1221" s="17"/>
      <c r="AZ1221" s="17">
        <v>0.51873799730512204</v>
      </c>
      <c r="BA1221" s="17">
        <v>0.37163810372734501</v>
      </c>
      <c r="BB1221" s="17"/>
      <c r="BC1221" s="17">
        <v>0.63120507933528303</v>
      </c>
      <c r="BD1221" s="17">
        <v>0.18620721714626001</v>
      </c>
      <c r="BE1221" s="17"/>
      <c r="BF1221" s="17">
        <v>0.23913820578504999</v>
      </c>
      <c r="BG1221" s="17">
        <v>0.51358592819300397</v>
      </c>
      <c r="BH1221" s="17"/>
      <c r="BI1221" s="17">
        <v>0.831972672279503</v>
      </c>
      <c r="BJ1221" s="17">
        <v>0.53767785800590395</v>
      </c>
      <c r="BK1221" s="17">
        <v>0.188035632556005</v>
      </c>
      <c r="BL1221" s="17">
        <v>3.5005620066570702E-2</v>
      </c>
    </row>
    <row r="1222" spans="2:64" x14ac:dyDescent="0.25">
      <c r="C1222" s="17"/>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c r="AD1222" s="17"/>
      <c r="AE1222" s="17"/>
      <c r="AF1222" s="17"/>
      <c r="AG1222" s="17"/>
      <c r="AH1222" s="17"/>
      <c r="AI1222" s="17"/>
      <c r="AJ1222" s="17"/>
      <c r="AK1222" s="17"/>
      <c r="AL1222" s="17"/>
      <c r="AM1222" s="17"/>
      <c r="AN1222" s="17"/>
      <c r="AO1222" s="17"/>
      <c r="AP1222" s="17"/>
      <c r="AQ1222" s="17"/>
      <c r="AR1222" s="17"/>
      <c r="AS1222" s="17"/>
      <c r="AT1222" s="17"/>
      <c r="AU1222" s="17"/>
      <c r="AV1222" s="17"/>
      <c r="AW1222" s="17"/>
      <c r="AX1222" s="17"/>
      <c r="AY1222" s="17"/>
      <c r="AZ1222" s="17"/>
      <c r="BA1222" s="17"/>
      <c r="BB1222" s="17"/>
      <c r="BC1222" s="17"/>
      <c r="BD1222" s="17"/>
      <c r="BE1222" s="17"/>
      <c r="BF1222" s="17"/>
      <c r="BG1222" s="17"/>
      <c r="BH1222" s="17"/>
      <c r="BI1222" s="17"/>
      <c r="BJ1222" s="17"/>
      <c r="BK1222" s="17"/>
      <c r="BL1222" s="17"/>
    </row>
    <row r="1223" spans="2:64" x14ac:dyDescent="0.25">
      <c r="B1223" s="6" t="s">
        <v>579</v>
      </c>
      <c r="C1223" s="17"/>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c r="AD1223" s="17"/>
      <c r="AE1223" s="17"/>
      <c r="AF1223" s="17"/>
      <c r="AG1223" s="17"/>
      <c r="AH1223" s="17"/>
      <c r="AI1223" s="17"/>
      <c r="AJ1223" s="17"/>
      <c r="AK1223" s="17"/>
      <c r="AL1223" s="17"/>
      <c r="AM1223" s="17"/>
      <c r="AN1223" s="17"/>
      <c r="AO1223" s="17"/>
      <c r="AP1223" s="17"/>
      <c r="AQ1223" s="17"/>
      <c r="AR1223" s="17"/>
      <c r="AS1223" s="17"/>
      <c r="AT1223" s="17"/>
      <c r="AU1223" s="17"/>
      <c r="AV1223" s="17"/>
      <c r="AW1223" s="17"/>
      <c r="AX1223" s="17"/>
      <c r="AY1223" s="17"/>
      <c r="AZ1223" s="17"/>
      <c r="BA1223" s="17"/>
      <c r="BB1223" s="17"/>
      <c r="BC1223" s="17"/>
      <c r="BD1223" s="17"/>
      <c r="BE1223" s="17"/>
      <c r="BF1223" s="17"/>
      <c r="BG1223" s="17"/>
      <c r="BH1223" s="17"/>
      <c r="BI1223" s="17"/>
      <c r="BJ1223" s="17"/>
      <c r="BK1223" s="17"/>
      <c r="BL1223" s="17"/>
    </row>
    <row r="1224" spans="2:64" x14ac:dyDescent="0.25">
      <c r="B1224" s="24" t="s">
        <v>82</v>
      </c>
      <c r="C1224" s="17"/>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c r="AD1224" s="17"/>
      <c r="AE1224" s="17"/>
      <c r="AF1224" s="17"/>
      <c r="AG1224" s="17"/>
      <c r="AH1224" s="17"/>
      <c r="AI1224" s="17"/>
      <c r="AJ1224" s="17"/>
      <c r="AK1224" s="17"/>
      <c r="AL1224" s="17"/>
      <c r="AM1224" s="17"/>
      <c r="AN1224" s="17"/>
      <c r="AO1224" s="17"/>
      <c r="AP1224" s="17"/>
      <c r="AQ1224" s="17"/>
      <c r="AR1224" s="17"/>
      <c r="AS1224" s="17"/>
      <c r="AT1224" s="17"/>
      <c r="AU1224" s="17"/>
      <c r="AV1224" s="17"/>
      <c r="AW1224" s="17"/>
      <c r="AX1224" s="17"/>
      <c r="AY1224" s="17"/>
      <c r="AZ1224" s="17"/>
      <c r="BA1224" s="17"/>
      <c r="BB1224" s="17"/>
      <c r="BC1224" s="17"/>
      <c r="BD1224" s="17"/>
      <c r="BE1224" s="17"/>
      <c r="BF1224" s="17"/>
      <c r="BG1224" s="17"/>
      <c r="BH1224" s="17"/>
      <c r="BI1224" s="17"/>
      <c r="BJ1224" s="17"/>
      <c r="BK1224" s="17"/>
      <c r="BL1224" s="17"/>
    </row>
    <row r="1225" spans="2:64" x14ac:dyDescent="0.25">
      <c r="B1225" t="s">
        <v>573</v>
      </c>
      <c r="C1225" s="17">
        <v>0.26703386436075799</v>
      </c>
      <c r="D1225" s="17">
        <v>0.28630685813463502</v>
      </c>
      <c r="E1225" s="17">
        <v>0.43530244653525602</v>
      </c>
      <c r="F1225" s="17">
        <v>0.22038026399849101</v>
      </c>
      <c r="G1225" s="17">
        <v>0.18776549688378699</v>
      </c>
      <c r="H1225" s="17">
        <v>0.23374706750308299</v>
      </c>
      <c r="I1225" s="17">
        <v>0.31706966319379498</v>
      </c>
      <c r="J1225" s="17">
        <v>0.26998350405485</v>
      </c>
      <c r="K1225" s="17">
        <v>0.27525986175551398</v>
      </c>
      <c r="L1225" s="17">
        <v>0.234723827040655</v>
      </c>
      <c r="M1225" s="17">
        <v>0.27063228819531698</v>
      </c>
      <c r="N1225" s="17">
        <v>0.23240240976631399</v>
      </c>
      <c r="O1225" s="17">
        <v>0.26509310278882797</v>
      </c>
      <c r="P1225" s="17">
        <v>0.35196951786603697</v>
      </c>
      <c r="Q1225" s="17"/>
      <c r="R1225" s="17">
        <v>0.20262125646432799</v>
      </c>
      <c r="S1225" s="17">
        <v>0.26830375197794998</v>
      </c>
      <c r="T1225" s="17">
        <v>0.25955959317291899</v>
      </c>
      <c r="U1225" s="17">
        <v>0.30268746605258801</v>
      </c>
      <c r="V1225" s="17"/>
      <c r="W1225" s="17">
        <v>0.25697683973580798</v>
      </c>
      <c r="X1225" s="17">
        <v>0.218471008337386</v>
      </c>
      <c r="Y1225" s="17">
        <v>0.17363633314705801</v>
      </c>
      <c r="Z1225" s="17">
        <v>0.23344595535811399</v>
      </c>
      <c r="AA1225" s="17">
        <v>0.26882668796777698</v>
      </c>
      <c r="AB1225" s="17">
        <v>0.323844114711348</v>
      </c>
      <c r="AC1225" s="17">
        <v>0.30908105706150302</v>
      </c>
      <c r="AD1225" s="17">
        <v>0.33075730720867003</v>
      </c>
      <c r="AE1225" s="17">
        <v>0.233081447651829</v>
      </c>
      <c r="AF1225" s="17">
        <v>0.28584406311074501</v>
      </c>
      <c r="AG1225" s="17"/>
      <c r="AH1225" s="17">
        <v>0.22201526395271101</v>
      </c>
      <c r="AI1225" s="17">
        <v>0.327068014677242</v>
      </c>
      <c r="AJ1225" s="17">
        <v>0.19413733679770101</v>
      </c>
      <c r="AK1225" s="17">
        <v>0.249728279089413</v>
      </c>
      <c r="AL1225" s="17">
        <v>0.24179263282022601</v>
      </c>
      <c r="AM1225" s="17">
        <v>0.343770298873606</v>
      </c>
      <c r="AN1225" s="17">
        <v>0.29634323727911799</v>
      </c>
      <c r="AO1225" s="17"/>
      <c r="AP1225" s="17">
        <v>0.314810804273638</v>
      </c>
      <c r="AQ1225" s="17">
        <v>0.189519143211661</v>
      </c>
      <c r="AR1225" s="17"/>
      <c r="AS1225" s="17">
        <v>0.32626801270862499</v>
      </c>
      <c r="AT1225" s="17">
        <v>0.39758329057560299</v>
      </c>
      <c r="AU1225" s="17">
        <v>0.27817686349995802</v>
      </c>
      <c r="AV1225" s="17"/>
      <c r="AW1225" s="17">
        <v>0.36657569992154798</v>
      </c>
      <c r="AX1225" s="17">
        <v>0.25168680798121701</v>
      </c>
      <c r="AY1225" s="17"/>
      <c r="AZ1225" s="17">
        <v>0.24475817689309601</v>
      </c>
      <c r="BA1225" s="17">
        <v>0.27822672738298898</v>
      </c>
      <c r="BB1225" s="17"/>
      <c r="BC1225" s="17">
        <v>0.23506573060640501</v>
      </c>
      <c r="BD1225" s="17">
        <v>0.30268746605258801</v>
      </c>
      <c r="BE1225" s="17"/>
      <c r="BF1225" s="17">
        <v>0.358874185581534</v>
      </c>
      <c r="BG1225" s="17">
        <v>0.22015023036137901</v>
      </c>
      <c r="BH1225" s="17"/>
      <c r="BI1225" s="17">
        <v>0.15980774582893201</v>
      </c>
      <c r="BJ1225" s="17">
        <v>0.25482801760019902</v>
      </c>
      <c r="BK1225" s="17">
        <v>0.29843786538560302</v>
      </c>
      <c r="BL1225" s="17">
        <v>0.38819990471812299</v>
      </c>
    </row>
    <row r="1226" spans="2:64" x14ac:dyDescent="0.25">
      <c r="B1226" t="s">
        <v>574</v>
      </c>
      <c r="C1226" s="17">
        <v>0.27583465364037302</v>
      </c>
      <c r="D1226" s="17">
        <v>0.347585558585771</v>
      </c>
      <c r="E1226" s="17">
        <v>0.155061048600274</v>
      </c>
      <c r="F1226" s="17">
        <v>0.20731293965671499</v>
      </c>
      <c r="G1226" s="17">
        <v>0.23893773954126499</v>
      </c>
      <c r="H1226" s="17">
        <v>0.21736538135773001</v>
      </c>
      <c r="I1226" s="17">
        <v>0.28797430650996703</v>
      </c>
      <c r="J1226" s="17">
        <v>0.22397980531879499</v>
      </c>
      <c r="K1226" s="17">
        <v>0.336812137520414</v>
      </c>
      <c r="L1226" s="17">
        <v>0.28674436849398899</v>
      </c>
      <c r="M1226" s="17">
        <v>0.214960572876154</v>
      </c>
      <c r="N1226" s="17">
        <v>0.29008636578366798</v>
      </c>
      <c r="O1226" s="17">
        <v>0.24267882005552699</v>
      </c>
      <c r="P1226" s="17">
        <v>0.296060964267926</v>
      </c>
      <c r="Q1226" s="17"/>
      <c r="R1226" s="17">
        <v>0.155058495374019</v>
      </c>
      <c r="S1226" s="17">
        <v>0.2400051457928</v>
      </c>
      <c r="T1226" s="17">
        <v>0.36000940281139598</v>
      </c>
      <c r="U1226" s="17">
        <v>0.328500568327877</v>
      </c>
      <c r="V1226" s="17"/>
      <c r="W1226" s="17">
        <v>0.12321058537731</v>
      </c>
      <c r="X1226" s="17">
        <v>0.215084354255862</v>
      </c>
      <c r="Y1226" s="17">
        <v>0.30246866636702702</v>
      </c>
      <c r="Z1226" s="17">
        <v>0.338930447120044</v>
      </c>
      <c r="AA1226" s="17">
        <v>0.24548666333257499</v>
      </c>
      <c r="AB1226" s="17">
        <v>0.26649544801642799</v>
      </c>
      <c r="AC1226" s="17">
        <v>0.36014302567196199</v>
      </c>
      <c r="AD1226" s="17">
        <v>0.302492099821706</v>
      </c>
      <c r="AE1226" s="17">
        <v>0.467266973270346</v>
      </c>
      <c r="AF1226" s="17">
        <v>0.32591247957000602</v>
      </c>
      <c r="AG1226" s="17"/>
      <c r="AH1226" s="17">
        <v>0.19559028785428201</v>
      </c>
      <c r="AI1226" s="17">
        <v>0.253060481609854</v>
      </c>
      <c r="AJ1226" s="17">
        <v>0.34504717456259898</v>
      </c>
      <c r="AK1226" s="17">
        <v>0.27721006183932101</v>
      </c>
      <c r="AL1226" s="17">
        <v>0.31232485527386999</v>
      </c>
      <c r="AM1226" s="17">
        <v>0.28807161776408502</v>
      </c>
      <c r="AN1226" s="17">
        <v>0.27473574293047398</v>
      </c>
      <c r="AO1226" s="17"/>
      <c r="AP1226" s="17">
        <v>0.30842316893422</v>
      </c>
      <c r="AQ1226" s="17">
        <v>0.22296208205517101</v>
      </c>
      <c r="AR1226" s="17"/>
      <c r="AS1226" s="17">
        <v>0.31088990358232599</v>
      </c>
      <c r="AT1226" s="17">
        <v>0.36150999167389097</v>
      </c>
      <c r="AU1226" s="17">
        <v>0.29573859046315598</v>
      </c>
      <c r="AV1226" s="17"/>
      <c r="AW1226" s="17">
        <v>0.34847873797829998</v>
      </c>
      <c r="AX1226" s="17">
        <v>0.26463461044553499</v>
      </c>
      <c r="AY1226" s="17"/>
      <c r="AZ1226" s="17">
        <v>0.22687551423946101</v>
      </c>
      <c r="BA1226" s="17">
        <v>0.30043514876746003</v>
      </c>
      <c r="BB1226" s="17"/>
      <c r="BC1226" s="17">
        <v>0.22861274827502301</v>
      </c>
      <c r="BD1226" s="17">
        <v>0.328500568327877</v>
      </c>
      <c r="BE1226" s="17"/>
      <c r="BF1226" s="17">
        <v>0.30803073782509699</v>
      </c>
      <c r="BG1226" s="17">
        <v>0.25939885063940998</v>
      </c>
      <c r="BH1226" s="17"/>
      <c r="BI1226" s="17">
        <v>0.21156847368303899</v>
      </c>
      <c r="BJ1226" s="17">
        <v>0.25418797905882801</v>
      </c>
      <c r="BK1226" s="17">
        <v>0.31452592591859102</v>
      </c>
      <c r="BL1226" s="17">
        <v>0.33985642753345202</v>
      </c>
    </row>
    <row r="1227" spans="2:64" x14ac:dyDescent="0.25">
      <c r="B1227" t="s">
        <v>575</v>
      </c>
      <c r="C1227" s="17">
        <v>0.237652095219822</v>
      </c>
      <c r="D1227" s="17">
        <v>0.19830831922829201</v>
      </c>
      <c r="E1227" s="17">
        <v>0.16861577043543599</v>
      </c>
      <c r="F1227" s="17">
        <v>0.29031952024310098</v>
      </c>
      <c r="G1227" s="17">
        <v>0.22598773774188699</v>
      </c>
      <c r="H1227" s="17">
        <v>0.33962635310678602</v>
      </c>
      <c r="I1227" s="17">
        <v>0.17521589925081099</v>
      </c>
      <c r="J1227" s="17">
        <v>0.244188548461202</v>
      </c>
      <c r="K1227" s="17">
        <v>0.225959809436237</v>
      </c>
      <c r="L1227" s="17">
        <v>0.249008115758657</v>
      </c>
      <c r="M1227" s="17">
        <v>0.29116235332771701</v>
      </c>
      <c r="N1227" s="17">
        <v>0.28975452678652303</v>
      </c>
      <c r="O1227" s="17">
        <v>0.20055905326193599</v>
      </c>
      <c r="P1227" s="17">
        <v>0</v>
      </c>
      <c r="Q1227" s="17"/>
      <c r="R1227" s="17">
        <v>0.240187998035468</v>
      </c>
      <c r="S1227" s="17">
        <v>0.29578773980947698</v>
      </c>
      <c r="T1227" s="17">
        <v>0.21396466282076401</v>
      </c>
      <c r="U1227" s="17">
        <v>0.22416374953575499</v>
      </c>
      <c r="V1227" s="17"/>
      <c r="W1227" s="17">
        <v>0.197806979078572</v>
      </c>
      <c r="X1227" s="17">
        <v>0.36839584594627101</v>
      </c>
      <c r="Y1227" s="17">
        <v>0.25107835722435601</v>
      </c>
      <c r="Z1227" s="17">
        <v>0.234422351138251</v>
      </c>
      <c r="AA1227" s="17">
        <v>0.24571122688191999</v>
      </c>
      <c r="AB1227" s="17">
        <v>0.223237404709828</v>
      </c>
      <c r="AC1227" s="17">
        <v>0.220007422117276</v>
      </c>
      <c r="AD1227" s="17">
        <v>0.21243401809894299</v>
      </c>
      <c r="AE1227" s="17">
        <v>0.17624583635284699</v>
      </c>
      <c r="AF1227" s="17">
        <v>0.24161712588488299</v>
      </c>
      <c r="AG1227" s="17"/>
      <c r="AH1227" s="17">
        <v>0.26745877988614702</v>
      </c>
      <c r="AI1227" s="17">
        <v>0.12295502693831201</v>
      </c>
      <c r="AJ1227" s="17">
        <v>0.25718445424016301</v>
      </c>
      <c r="AK1227" s="17">
        <v>0.27712403786064099</v>
      </c>
      <c r="AL1227" s="17">
        <v>0.220888157511101</v>
      </c>
      <c r="AM1227" s="17">
        <v>0.21146232884782101</v>
      </c>
      <c r="AN1227" s="17">
        <v>0.217215415005067</v>
      </c>
      <c r="AO1227" s="17"/>
      <c r="AP1227" s="17">
        <v>0.220304273936064</v>
      </c>
      <c r="AQ1227" s="17">
        <v>0.26579771383430401</v>
      </c>
      <c r="AR1227" s="17"/>
      <c r="AS1227" s="17">
        <v>0.23522931909915901</v>
      </c>
      <c r="AT1227" s="17">
        <v>0.12042365494478199</v>
      </c>
      <c r="AU1227" s="17">
        <v>0.23784582034865701</v>
      </c>
      <c r="AV1227" s="17"/>
      <c r="AW1227" s="17">
        <v>0.14050954845711</v>
      </c>
      <c r="AX1227" s="17">
        <v>0.25262923657572101</v>
      </c>
      <c r="AY1227" s="17"/>
      <c r="AZ1227" s="17">
        <v>0.28167403740367902</v>
      </c>
      <c r="BA1227" s="17">
        <v>0.21553239321054399</v>
      </c>
      <c r="BB1227" s="17"/>
      <c r="BC1227" s="17">
        <v>0.249746167585364</v>
      </c>
      <c r="BD1227" s="17">
        <v>0.22416374953575499</v>
      </c>
      <c r="BE1227" s="17"/>
      <c r="BF1227" s="17">
        <v>0.161627346454043</v>
      </c>
      <c r="BG1227" s="17">
        <v>0.27646202585433299</v>
      </c>
      <c r="BH1227" s="17"/>
      <c r="BI1227" s="17">
        <v>0.24355989510560899</v>
      </c>
      <c r="BJ1227" s="17">
        <v>0.28304279751862399</v>
      </c>
      <c r="BK1227" s="17">
        <v>0.23095131301226901</v>
      </c>
      <c r="BL1227" s="17">
        <v>0.14627628107264101</v>
      </c>
    </row>
    <row r="1228" spans="2:64" x14ac:dyDescent="0.25">
      <c r="B1228" t="s">
        <v>576</v>
      </c>
      <c r="C1228" s="17">
        <v>9.1637074922479494E-2</v>
      </c>
      <c r="D1228" s="17">
        <v>9.5395105642180997E-2</v>
      </c>
      <c r="E1228" s="17">
        <v>2.98806992655649E-2</v>
      </c>
      <c r="F1228" s="17">
        <v>9.4773344605123599E-2</v>
      </c>
      <c r="G1228" s="17">
        <v>8.8017177274261602E-2</v>
      </c>
      <c r="H1228" s="17">
        <v>9.4934282140126502E-2</v>
      </c>
      <c r="I1228" s="17">
        <v>0.112270909177831</v>
      </c>
      <c r="J1228" s="17">
        <v>0.10844227961281799</v>
      </c>
      <c r="K1228" s="17">
        <v>5.8320042748290002E-2</v>
      </c>
      <c r="L1228" s="17">
        <v>0.11476135410286301</v>
      </c>
      <c r="M1228" s="17">
        <v>0.131031770940471</v>
      </c>
      <c r="N1228" s="17">
        <v>5.08712474687881E-2</v>
      </c>
      <c r="O1228" s="17">
        <v>8.1594499377275698E-2</v>
      </c>
      <c r="P1228" s="17">
        <v>0.35196951786603697</v>
      </c>
      <c r="Q1228" s="17"/>
      <c r="R1228" s="17">
        <v>8.5814638680030905E-2</v>
      </c>
      <c r="S1228" s="17">
        <v>7.0899645362970998E-2</v>
      </c>
      <c r="T1228" s="17">
        <v>8.5862337878119296E-2</v>
      </c>
      <c r="U1228" s="17">
        <v>0.102865246782922</v>
      </c>
      <c r="V1228" s="17"/>
      <c r="W1228" s="17">
        <v>0.10767025608662199</v>
      </c>
      <c r="X1228" s="17">
        <v>3.7863421366200002E-2</v>
      </c>
      <c r="Y1228" s="17">
        <v>4.3253341828297397E-2</v>
      </c>
      <c r="Z1228" s="17">
        <v>5.5417216377653303E-2</v>
      </c>
      <c r="AA1228" s="17">
        <v>0.113099254284056</v>
      </c>
      <c r="AB1228" s="17">
        <v>8.7028186384964706E-2</v>
      </c>
      <c r="AC1228" s="17">
        <v>5.94199515155256E-2</v>
      </c>
      <c r="AD1228" s="17">
        <v>0.117618724422394</v>
      </c>
      <c r="AE1228" s="17">
        <v>0.112334665639961</v>
      </c>
      <c r="AF1228" s="17">
        <v>0.109499113855234</v>
      </c>
      <c r="AG1228" s="17"/>
      <c r="AH1228" s="17">
        <v>7.3281669509401404E-2</v>
      </c>
      <c r="AI1228" s="17">
        <v>5.0955055886860397E-2</v>
      </c>
      <c r="AJ1228" s="17">
        <v>0.10632562461797999</v>
      </c>
      <c r="AK1228" s="17">
        <v>6.2995667172664097E-2</v>
      </c>
      <c r="AL1228" s="17">
        <v>0.13069304709995699</v>
      </c>
      <c r="AM1228" s="17">
        <v>9.4708866674634407E-2</v>
      </c>
      <c r="AN1228" s="17">
        <v>9.35397216466759E-2</v>
      </c>
      <c r="AO1228" s="17"/>
      <c r="AP1228" s="17">
        <v>9.3627408600803805E-2</v>
      </c>
      <c r="AQ1228" s="17">
        <v>8.8407898664010706E-2</v>
      </c>
      <c r="AR1228" s="17"/>
      <c r="AS1228" s="17">
        <v>8.5073080512148097E-2</v>
      </c>
      <c r="AT1228" s="17">
        <v>9.4944790268519402E-2</v>
      </c>
      <c r="AU1228" s="17">
        <v>0.101211186157873</v>
      </c>
      <c r="AV1228" s="17"/>
      <c r="AW1228" s="17">
        <v>0.110897095692171</v>
      </c>
      <c r="AX1228" s="17">
        <v>8.8667623706733395E-2</v>
      </c>
      <c r="AY1228" s="17"/>
      <c r="AZ1228" s="17">
        <v>9.9599194368919203E-2</v>
      </c>
      <c r="BA1228" s="17">
        <v>8.7636349357442703E-2</v>
      </c>
      <c r="BB1228" s="17"/>
      <c r="BC1228" s="17">
        <v>8.1569545056801904E-2</v>
      </c>
      <c r="BD1228" s="17">
        <v>0.102865246782922</v>
      </c>
      <c r="BE1228" s="17"/>
      <c r="BF1228" s="17">
        <v>8.7068093057488805E-2</v>
      </c>
      <c r="BG1228" s="17">
        <v>9.3969497878547803E-2</v>
      </c>
      <c r="BH1228" s="17"/>
      <c r="BI1228" s="17">
        <v>7.5483350391274406E-2</v>
      </c>
      <c r="BJ1228" s="17">
        <v>9.9374807219979502E-2</v>
      </c>
      <c r="BK1228" s="17">
        <v>9.7712981332421997E-2</v>
      </c>
      <c r="BL1228" s="17">
        <v>9.0345585891555794E-2</v>
      </c>
    </row>
    <row r="1229" spans="2:64" x14ac:dyDescent="0.25">
      <c r="B1229" t="s">
        <v>577</v>
      </c>
      <c r="C1229" s="17">
        <v>0.127842311856567</v>
      </c>
      <c r="D1229" s="17">
        <v>7.24041584091204E-2</v>
      </c>
      <c r="E1229" s="17">
        <v>0.21114003516346899</v>
      </c>
      <c r="F1229" s="17">
        <v>0.18721393149656901</v>
      </c>
      <c r="G1229" s="17">
        <v>0.259291848558799</v>
      </c>
      <c r="H1229" s="17">
        <v>0.11432691589227501</v>
      </c>
      <c r="I1229" s="17">
        <v>0.107469221867596</v>
      </c>
      <c r="J1229" s="17">
        <v>0.15340586255233599</v>
      </c>
      <c r="K1229" s="17">
        <v>0.103648148539546</v>
      </c>
      <c r="L1229" s="17">
        <v>0.114762334603836</v>
      </c>
      <c r="M1229" s="17">
        <v>9.2213014660341305E-2</v>
      </c>
      <c r="N1229" s="17">
        <v>0.13688545019470699</v>
      </c>
      <c r="O1229" s="17">
        <v>0.21007452451643299</v>
      </c>
      <c r="P1229" s="17">
        <v>0</v>
      </c>
      <c r="Q1229" s="17"/>
      <c r="R1229" s="17">
        <v>0.316317611446154</v>
      </c>
      <c r="S1229" s="17">
        <v>0.12500371705680299</v>
      </c>
      <c r="T1229" s="17">
        <v>8.0604003316800996E-2</v>
      </c>
      <c r="U1229" s="17">
        <v>4.1782969300858501E-2</v>
      </c>
      <c r="V1229" s="17"/>
      <c r="W1229" s="17">
        <v>0.31433533972168698</v>
      </c>
      <c r="X1229" s="17">
        <v>0.16018537009428099</v>
      </c>
      <c r="Y1229" s="17">
        <v>0.22956330143326201</v>
      </c>
      <c r="Z1229" s="17">
        <v>0.137784030005937</v>
      </c>
      <c r="AA1229" s="17">
        <v>0.12687616753367201</v>
      </c>
      <c r="AB1229" s="17">
        <v>9.9394846177430704E-2</v>
      </c>
      <c r="AC1229" s="17">
        <v>5.1348543633732702E-2</v>
      </c>
      <c r="AD1229" s="17">
        <v>3.6697850448287397E-2</v>
      </c>
      <c r="AE1229" s="17">
        <v>1.10710770850174E-2</v>
      </c>
      <c r="AF1229" s="17">
        <v>3.7127217579132198E-2</v>
      </c>
      <c r="AG1229" s="17"/>
      <c r="AH1229" s="17">
        <v>0.241653998797459</v>
      </c>
      <c r="AI1229" s="17">
        <v>0.24596142088773201</v>
      </c>
      <c r="AJ1229" s="17">
        <v>9.7305409781556204E-2</v>
      </c>
      <c r="AK1229" s="17">
        <v>0.132941954037961</v>
      </c>
      <c r="AL1229" s="17">
        <v>9.4301307294845899E-2</v>
      </c>
      <c r="AM1229" s="17">
        <v>6.1986887839853101E-2</v>
      </c>
      <c r="AN1229" s="17">
        <v>0.118165883138665</v>
      </c>
      <c r="AO1229" s="17"/>
      <c r="AP1229" s="17">
        <v>6.2834344255274996E-2</v>
      </c>
      <c r="AQ1229" s="17">
        <v>0.23331316223485399</v>
      </c>
      <c r="AR1229" s="17"/>
      <c r="AS1229" s="17">
        <v>4.2539684097741698E-2</v>
      </c>
      <c r="AT1229" s="17">
        <v>2.55382725372044E-2</v>
      </c>
      <c r="AU1229" s="17">
        <v>8.7027539530356704E-2</v>
      </c>
      <c r="AV1229" s="17"/>
      <c r="AW1229" s="17">
        <v>3.3538917950871397E-2</v>
      </c>
      <c r="AX1229" s="17">
        <v>0.14238172129079399</v>
      </c>
      <c r="AY1229" s="17"/>
      <c r="AZ1229" s="17">
        <v>0.14709307709484501</v>
      </c>
      <c r="BA1229" s="17">
        <v>0.118169381281564</v>
      </c>
      <c r="BB1229" s="17"/>
      <c r="BC1229" s="17">
        <v>0.20500580847640501</v>
      </c>
      <c r="BD1229" s="17">
        <v>4.1782969300858501E-2</v>
      </c>
      <c r="BE1229" s="17"/>
      <c r="BF1229" s="17">
        <v>8.4399637081836801E-2</v>
      </c>
      <c r="BG1229" s="17">
        <v>0.15001939526633001</v>
      </c>
      <c r="BH1229" s="17"/>
      <c r="BI1229" s="17">
        <v>0.30958053499114602</v>
      </c>
      <c r="BJ1229" s="17">
        <v>0.108566398602369</v>
      </c>
      <c r="BK1229" s="17">
        <v>5.8371914351115599E-2</v>
      </c>
      <c r="BL1229" s="17">
        <v>3.5321800784228197E-2</v>
      </c>
    </row>
    <row r="1230" spans="2:64" x14ac:dyDescent="0.25">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c r="AD1230" s="17"/>
      <c r="AE1230" s="17"/>
      <c r="AF1230" s="17"/>
      <c r="AG1230" s="17"/>
      <c r="AH1230" s="17"/>
      <c r="AI1230" s="17"/>
      <c r="AJ1230" s="17"/>
      <c r="AK1230" s="17"/>
      <c r="AL1230" s="17"/>
      <c r="AM1230" s="17"/>
      <c r="AN1230" s="17"/>
      <c r="AO1230" s="17"/>
      <c r="AP1230" s="17"/>
      <c r="AQ1230" s="17"/>
      <c r="AR1230" s="17"/>
      <c r="AS1230" s="17"/>
      <c r="AT1230" s="17"/>
      <c r="AU1230" s="17"/>
      <c r="AV1230" s="17"/>
      <c r="AW1230" s="17"/>
      <c r="AX1230" s="17"/>
      <c r="AY1230" s="17"/>
      <c r="AZ1230" s="17"/>
      <c r="BA1230" s="17"/>
      <c r="BB1230" s="17"/>
      <c r="BC1230" s="17"/>
      <c r="BD1230" s="17"/>
      <c r="BE1230" s="17"/>
      <c r="BF1230" s="17"/>
      <c r="BG1230" s="17"/>
      <c r="BH1230" s="17"/>
      <c r="BI1230" s="17"/>
      <c r="BJ1230" s="17"/>
      <c r="BK1230" s="17"/>
      <c r="BL1230" s="17"/>
    </row>
    <row r="1231" spans="2:64" x14ac:dyDescent="0.25">
      <c r="B1231" s="6" t="s">
        <v>580</v>
      </c>
      <c r="C1231" s="17"/>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c r="AD1231" s="17"/>
      <c r="AE1231" s="17"/>
      <c r="AF1231" s="17"/>
      <c r="AG1231" s="17"/>
      <c r="AH1231" s="17"/>
      <c r="AI1231" s="17"/>
      <c r="AJ1231" s="17"/>
      <c r="AK1231" s="17"/>
      <c r="AL1231" s="17"/>
      <c r="AM1231" s="17"/>
      <c r="AN1231" s="17"/>
      <c r="AO1231" s="17"/>
      <c r="AP1231" s="17"/>
      <c r="AQ1231" s="17"/>
      <c r="AR1231" s="17"/>
      <c r="AS1231" s="17"/>
      <c r="AT1231" s="17"/>
      <c r="AU1231" s="17"/>
      <c r="AV1231" s="17"/>
      <c r="AW1231" s="17"/>
      <c r="AX1231" s="17"/>
      <c r="AY1231" s="17"/>
      <c r="AZ1231" s="17"/>
      <c r="BA1231" s="17"/>
      <c r="BB1231" s="17"/>
      <c r="BC1231" s="17"/>
      <c r="BD1231" s="17"/>
      <c r="BE1231" s="17"/>
      <c r="BF1231" s="17"/>
      <c r="BG1231" s="17"/>
      <c r="BH1231" s="17"/>
      <c r="BI1231" s="17"/>
      <c r="BJ1231" s="17"/>
      <c r="BK1231" s="17"/>
      <c r="BL1231" s="17"/>
    </row>
    <row r="1232" spans="2:64" x14ac:dyDescent="0.25">
      <c r="B1232" s="24" t="s">
        <v>82</v>
      </c>
      <c r="C1232" s="17"/>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c r="AD1232" s="17"/>
      <c r="AE1232" s="17"/>
      <c r="AF1232" s="17"/>
      <c r="AG1232" s="17"/>
      <c r="AH1232" s="17"/>
      <c r="AI1232" s="17"/>
      <c r="AJ1232" s="17"/>
      <c r="AK1232" s="17"/>
      <c r="AL1232" s="17"/>
      <c r="AM1232" s="17"/>
      <c r="AN1232" s="17"/>
      <c r="AO1232" s="17"/>
      <c r="AP1232" s="17"/>
      <c r="AQ1232" s="17"/>
      <c r="AR1232" s="17"/>
      <c r="AS1232" s="17"/>
      <c r="AT1232" s="17"/>
      <c r="AU1232" s="17"/>
      <c r="AV1232" s="17"/>
      <c r="AW1232" s="17"/>
      <c r="AX1232" s="17"/>
      <c r="AY1232" s="17"/>
      <c r="AZ1232" s="17"/>
      <c r="BA1232" s="17"/>
      <c r="BB1232" s="17"/>
      <c r="BC1232" s="17"/>
      <c r="BD1232" s="17"/>
      <c r="BE1232" s="17"/>
      <c r="BF1232" s="17"/>
      <c r="BG1232" s="17"/>
      <c r="BH1232" s="17"/>
      <c r="BI1232" s="17"/>
      <c r="BJ1232" s="17"/>
      <c r="BK1232" s="17"/>
      <c r="BL1232" s="17"/>
    </row>
    <row r="1233" spans="2:64" x14ac:dyDescent="0.25">
      <c r="B1233" t="s">
        <v>573</v>
      </c>
      <c r="C1233" s="17">
        <v>0.48165027628415902</v>
      </c>
      <c r="D1233" s="17">
        <v>0.50352798398790599</v>
      </c>
      <c r="E1233" s="17">
        <v>0.46043674990106598</v>
      </c>
      <c r="F1233" s="17">
        <v>0.381591371452776</v>
      </c>
      <c r="G1233" s="17">
        <v>0.294756693902261</v>
      </c>
      <c r="H1233" s="17">
        <v>0.449486463781331</v>
      </c>
      <c r="I1233" s="17">
        <v>0.51585420482344702</v>
      </c>
      <c r="J1233" s="17">
        <v>0.43872393285253802</v>
      </c>
      <c r="K1233" s="17">
        <v>0.49866615224556998</v>
      </c>
      <c r="L1233" s="17">
        <v>0.47161078154099101</v>
      </c>
      <c r="M1233" s="17">
        <v>0.51924750153480403</v>
      </c>
      <c r="N1233" s="17">
        <v>0.51784251943045501</v>
      </c>
      <c r="O1233" s="17">
        <v>0.48314240620261001</v>
      </c>
      <c r="P1233" s="17">
        <v>0.64803048213396297</v>
      </c>
      <c r="Q1233" s="17"/>
      <c r="R1233" s="17">
        <v>0.44646271959994399</v>
      </c>
      <c r="S1233" s="17">
        <v>0.36559681258584398</v>
      </c>
      <c r="T1233" s="17">
        <v>0.50269149795553802</v>
      </c>
      <c r="U1233" s="17">
        <v>0.53154487504523595</v>
      </c>
      <c r="V1233" s="17"/>
      <c r="W1233" s="17">
        <v>0.48601628091292898</v>
      </c>
      <c r="X1233" s="17">
        <v>0.37613193474784401</v>
      </c>
      <c r="Y1233" s="17">
        <v>0.54771811164628004</v>
      </c>
      <c r="Z1233" s="17">
        <v>0.44228112054959601</v>
      </c>
      <c r="AA1233" s="17">
        <v>0.41033815770937099</v>
      </c>
      <c r="AB1233" s="17">
        <v>0.50883670644801404</v>
      </c>
      <c r="AC1233" s="17">
        <v>0.33818931177355999</v>
      </c>
      <c r="AD1233" s="17">
        <v>0.49568915411138498</v>
      </c>
      <c r="AE1233" s="17">
        <v>0.581649203497689</v>
      </c>
      <c r="AF1233" s="17">
        <v>0.553555827552353</v>
      </c>
      <c r="AG1233" s="17"/>
      <c r="AH1233" s="17">
        <v>0.43599178237657499</v>
      </c>
      <c r="AI1233" s="17">
        <v>0.51268788813965005</v>
      </c>
      <c r="AJ1233" s="17">
        <v>0.54324648260234099</v>
      </c>
      <c r="AK1233" s="17">
        <v>0.44463889203137202</v>
      </c>
      <c r="AL1233" s="17">
        <v>0.47476061508656803</v>
      </c>
      <c r="AM1233" s="17">
        <v>0.52994992064299495</v>
      </c>
      <c r="AN1233" s="17">
        <v>0.52787219940122898</v>
      </c>
      <c r="AO1233" s="17"/>
      <c r="AP1233" s="17">
        <v>0.52158078699850097</v>
      </c>
      <c r="AQ1233" s="17">
        <v>0.41686583406146199</v>
      </c>
      <c r="AR1233" s="17"/>
      <c r="AS1233" s="17">
        <v>0.47172917530834502</v>
      </c>
      <c r="AT1233" s="17">
        <v>0.61328692573528398</v>
      </c>
      <c r="AU1233" s="17">
        <v>0.51464038769240295</v>
      </c>
      <c r="AV1233" s="17"/>
      <c r="AW1233" s="17">
        <v>0.48867569372341602</v>
      </c>
      <c r="AX1233" s="17">
        <v>0.48056711886675102</v>
      </c>
      <c r="AY1233" s="17"/>
      <c r="AZ1233" s="17">
        <v>0.44804799083625002</v>
      </c>
      <c r="BA1233" s="17">
        <v>0.49853441414964</v>
      </c>
      <c r="BB1233" s="17"/>
      <c r="BC1233" s="17">
        <v>0.43691321940557298</v>
      </c>
      <c r="BD1233" s="17">
        <v>0.53154487504523595</v>
      </c>
      <c r="BE1233" s="17"/>
      <c r="BF1233" s="17">
        <v>0.54600492354720997</v>
      </c>
      <c r="BG1233" s="17">
        <v>0.44879782445979199</v>
      </c>
      <c r="BH1233" s="17"/>
      <c r="BI1233" s="17">
        <v>0.33557605163089799</v>
      </c>
      <c r="BJ1233" s="17">
        <v>0.50197672017216799</v>
      </c>
      <c r="BK1233" s="17">
        <v>0.52151212543929604</v>
      </c>
      <c r="BL1233" s="17">
        <v>0.57525613024900002</v>
      </c>
    </row>
    <row r="1234" spans="2:64" x14ac:dyDescent="0.25">
      <c r="B1234" t="s">
        <v>574</v>
      </c>
      <c r="C1234" s="17">
        <v>0.26139469862586001</v>
      </c>
      <c r="D1234" s="17">
        <v>0.30724755704964801</v>
      </c>
      <c r="E1234" s="17">
        <v>0.22047999940385199</v>
      </c>
      <c r="F1234" s="17">
        <v>0.35952363905694001</v>
      </c>
      <c r="G1234" s="17">
        <v>0.42670323642505198</v>
      </c>
      <c r="H1234" s="17">
        <v>0.22049019388133201</v>
      </c>
      <c r="I1234" s="17">
        <v>0.269963007072065</v>
      </c>
      <c r="J1234" s="17">
        <v>0.35901259693654802</v>
      </c>
      <c r="K1234" s="17">
        <v>0.26070889657151403</v>
      </c>
      <c r="L1234" s="17">
        <v>0.24168563192168699</v>
      </c>
      <c r="M1234" s="17">
        <v>0.191350545595351</v>
      </c>
      <c r="N1234" s="17">
        <v>0.22861031157756001</v>
      </c>
      <c r="O1234" s="17">
        <v>0.171251487565793</v>
      </c>
      <c r="P1234" s="17">
        <v>0</v>
      </c>
      <c r="Q1234" s="17"/>
      <c r="R1234" s="17">
        <v>0.18768289847453101</v>
      </c>
      <c r="S1234" s="17">
        <v>0.29487810694932798</v>
      </c>
      <c r="T1234" s="17">
        <v>0.28977916535814702</v>
      </c>
      <c r="U1234" s="17">
        <v>0.28208884033272802</v>
      </c>
      <c r="V1234" s="17"/>
      <c r="W1234" s="17">
        <v>0.172147016247617</v>
      </c>
      <c r="X1234" s="17">
        <v>0.305506557426728</v>
      </c>
      <c r="Y1234" s="17">
        <v>0.16208663973856599</v>
      </c>
      <c r="Z1234" s="17">
        <v>0.34985085166905999</v>
      </c>
      <c r="AA1234" s="17">
        <v>0.19579522873605201</v>
      </c>
      <c r="AB1234" s="17">
        <v>0.26731098728915498</v>
      </c>
      <c r="AC1234" s="17">
        <v>0.37034451113341199</v>
      </c>
      <c r="AD1234" s="17">
        <v>0.31043105777613</v>
      </c>
      <c r="AE1234" s="17">
        <v>0.25069983732692902</v>
      </c>
      <c r="AF1234" s="17">
        <v>0.27152076226095401</v>
      </c>
      <c r="AG1234" s="17"/>
      <c r="AH1234" s="17">
        <v>0.26996806897260001</v>
      </c>
      <c r="AI1234" s="17">
        <v>0.29066544883094703</v>
      </c>
      <c r="AJ1234" s="17">
        <v>0.17514311362535601</v>
      </c>
      <c r="AK1234" s="17">
        <v>0.26742490676250003</v>
      </c>
      <c r="AL1234" s="17">
        <v>0.26875687741845</v>
      </c>
      <c r="AM1234" s="17">
        <v>0.29180768450557398</v>
      </c>
      <c r="AN1234" s="17">
        <v>0.23075175763590899</v>
      </c>
      <c r="AO1234" s="17"/>
      <c r="AP1234" s="17">
        <v>0.27117465411896802</v>
      </c>
      <c r="AQ1234" s="17">
        <v>0.24552740942146101</v>
      </c>
      <c r="AR1234" s="17"/>
      <c r="AS1234" s="17">
        <v>0.28205291023791601</v>
      </c>
      <c r="AT1234" s="17">
        <v>0.22460630541465401</v>
      </c>
      <c r="AU1234" s="17">
        <v>0.28794108943913599</v>
      </c>
      <c r="AV1234" s="17"/>
      <c r="AW1234" s="17">
        <v>0.26329395721924198</v>
      </c>
      <c r="AX1234" s="17">
        <v>0.26110187673295698</v>
      </c>
      <c r="AY1234" s="17"/>
      <c r="AZ1234" s="17">
        <v>0.247014937600919</v>
      </c>
      <c r="BA1234" s="17">
        <v>0.26862009607670201</v>
      </c>
      <c r="BB1234" s="17"/>
      <c r="BC1234" s="17">
        <v>0.24283968430403099</v>
      </c>
      <c r="BD1234" s="17">
        <v>0.28208884033272802</v>
      </c>
      <c r="BE1234" s="17"/>
      <c r="BF1234" s="17">
        <v>0.25302368339109699</v>
      </c>
      <c r="BG1234" s="17">
        <v>0.26566802442930998</v>
      </c>
      <c r="BH1234" s="17"/>
      <c r="BI1234" s="17">
        <v>0.24927532106650399</v>
      </c>
      <c r="BJ1234" s="17">
        <v>0.239453833579235</v>
      </c>
      <c r="BK1234" s="17">
        <v>0.28250736093303602</v>
      </c>
      <c r="BL1234" s="17">
        <v>0.28848544236991103</v>
      </c>
    </row>
    <row r="1235" spans="2:64" x14ac:dyDescent="0.25">
      <c r="B1235" t="s">
        <v>575</v>
      </c>
      <c r="C1235" s="17">
        <v>0.132132563240001</v>
      </c>
      <c r="D1235" s="17">
        <v>9.4812467053541793E-2</v>
      </c>
      <c r="E1235" s="17">
        <v>0.15597220497296799</v>
      </c>
      <c r="F1235" s="17">
        <v>3.7335989810023E-2</v>
      </c>
      <c r="G1235" s="17">
        <v>6.7824298065934499E-2</v>
      </c>
      <c r="H1235" s="17">
        <v>0.15439472151281</v>
      </c>
      <c r="I1235" s="17">
        <v>8.2310226597326994E-2</v>
      </c>
      <c r="J1235" s="17">
        <v>9.31077133674659E-2</v>
      </c>
      <c r="K1235" s="17">
        <v>0.176519156471835</v>
      </c>
      <c r="L1235" s="17">
        <v>0.146798324596461</v>
      </c>
      <c r="M1235" s="17">
        <v>0.18030997382129099</v>
      </c>
      <c r="N1235" s="17">
        <v>0.15932200053444701</v>
      </c>
      <c r="O1235" s="17">
        <v>0.19305114025096701</v>
      </c>
      <c r="P1235" s="17">
        <v>0.35196951786603697</v>
      </c>
      <c r="Q1235" s="17"/>
      <c r="R1235" s="17">
        <v>0.17329205843763901</v>
      </c>
      <c r="S1235" s="17">
        <v>0.17637696449014101</v>
      </c>
      <c r="T1235" s="17">
        <v>0.132638421094223</v>
      </c>
      <c r="U1235" s="17">
        <v>9.6155034233023295E-2</v>
      </c>
      <c r="V1235" s="17"/>
      <c r="W1235" s="17">
        <v>0.16759054928504399</v>
      </c>
      <c r="X1235" s="17">
        <v>0.13061914737206101</v>
      </c>
      <c r="Y1235" s="17">
        <v>0.177107788445375</v>
      </c>
      <c r="Z1235" s="17">
        <v>9.1037265433375994E-2</v>
      </c>
      <c r="AA1235" s="17">
        <v>0.27775162734843001</v>
      </c>
      <c r="AB1235" s="17">
        <v>0.12306860637703</v>
      </c>
      <c r="AC1235" s="17">
        <v>0.150140637293211</v>
      </c>
      <c r="AD1235" s="17">
        <v>7.3623860856482398E-2</v>
      </c>
      <c r="AE1235" s="17">
        <v>6.9054555192227904E-2</v>
      </c>
      <c r="AF1235" s="17">
        <v>0.102674273922958</v>
      </c>
      <c r="AG1235" s="17"/>
      <c r="AH1235" s="17">
        <v>0.114518704069274</v>
      </c>
      <c r="AI1235" s="17">
        <v>0</v>
      </c>
      <c r="AJ1235" s="17">
        <v>0.142662979569085</v>
      </c>
      <c r="AK1235" s="17">
        <v>0.17259326230605801</v>
      </c>
      <c r="AL1235" s="17">
        <v>0.13991065151250701</v>
      </c>
      <c r="AM1235" s="17">
        <v>8.3150744265171994E-2</v>
      </c>
      <c r="AN1235" s="17">
        <v>0.14333107348207799</v>
      </c>
      <c r="AO1235" s="17"/>
      <c r="AP1235" s="17">
        <v>0.101772975967948</v>
      </c>
      <c r="AQ1235" s="17">
        <v>0.18138885604330901</v>
      </c>
      <c r="AR1235" s="17"/>
      <c r="AS1235" s="17">
        <v>0.14311852800528799</v>
      </c>
      <c r="AT1235" s="17">
        <v>7.0555761039949094E-2</v>
      </c>
      <c r="AU1235" s="17">
        <v>7.9912802562522894E-2</v>
      </c>
      <c r="AV1235" s="17"/>
      <c r="AW1235" s="17">
        <v>0.1489636801757</v>
      </c>
      <c r="AX1235" s="17">
        <v>0.12953759300374201</v>
      </c>
      <c r="AY1235" s="17"/>
      <c r="AZ1235" s="17">
        <v>0.152427102041929</v>
      </c>
      <c r="BA1235" s="17">
        <v>0.121935167840236</v>
      </c>
      <c r="BB1235" s="17"/>
      <c r="BC1235" s="17">
        <v>0.16439114035059099</v>
      </c>
      <c r="BD1235" s="17">
        <v>9.6155034233023295E-2</v>
      </c>
      <c r="BE1235" s="17"/>
      <c r="BF1235" s="17">
        <v>0.1081115825055</v>
      </c>
      <c r="BG1235" s="17">
        <v>0.14439505159035501</v>
      </c>
      <c r="BH1235" s="17"/>
      <c r="BI1235" s="17">
        <v>0.18026578047104599</v>
      </c>
      <c r="BJ1235" s="17">
        <v>0.16106922274757901</v>
      </c>
      <c r="BK1235" s="17">
        <v>0.104823172128596</v>
      </c>
      <c r="BL1235" s="17">
        <v>5.7457166795071797E-2</v>
      </c>
    </row>
    <row r="1236" spans="2:64" x14ac:dyDescent="0.25">
      <c r="B1236" t="s">
        <v>576</v>
      </c>
      <c r="C1236" s="17">
        <v>7.0201694321697594E-2</v>
      </c>
      <c r="D1236" s="17">
        <v>6.5795166072844594E-2</v>
      </c>
      <c r="E1236" s="17">
        <v>4.2524264728033001E-2</v>
      </c>
      <c r="F1236" s="17">
        <v>9.0606044121953999E-2</v>
      </c>
      <c r="G1236" s="17">
        <v>0.111912110091667</v>
      </c>
      <c r="H1236" s="17">
        <v>9.4492446156985099E-2</v>
      </c>
      <c r="I1236" s="17">
        <v>9.2354801802654499E-2</v>
      </c>
      <c r="J1236" s="17">
        <v>7.0982660513022197E-2</v>
      </c>
      <c r="K1236" s="17">
        <v>6.4105794711080202E-2</v>
      </c>
      <c r="L1236" s="17">
        <v>5.3171418075591302E-2</v>
      </c>
      <c r="M1236" s="17">
        <v>9.6976335441739003E-2</v>
      </c>
      <c r="N1236" s="17">
        <v>3.6207357794537598E-2</v>
      </c>
      <c r="O1236" s="17">
        <v>7.1476877286174106E-2</v>
      </c>
      <c r="P1236" s="17">
        <v>0</v>
      </c>
      <c r="Q1236" s="17"/>
      <c r="R1236" s="17">
        <v>7.0559160554974604E-2</v>
      </c>
      <c r="S1236" s="17">
        <v>0.103682136380345</v>
      </c>
      <c r="T1236" s="17">
        <v>7.4890915592092197E-2</v>
      </c>
      <c r="U1236" s="17">
        <v>5.8097929519987303E-2</v>
      </c>
      <c r="V1236" s="17"/>
      <c r="W1236" s="17">
        <v>9.3690264557857506E-2</v>
      </c>
      <c r="X1236" s="17">
        <v>6.1772873398610803E-2</v>
      </c>
      <c r="Y1236" s="17">
        <v>5.3302384646636398E-2</v>
      </c>
      <c r="Z1236" s="17">
        <v>5.4212561312420401E-2</v>
      </c>
      <c r="AA1236" s="17">
        <v>6.5962264538490301E-2</v>
      </c>
      <c r="AB1236" s="17">
        <v>5.8508828596442901E-2</v>
      </c>
      <c r="AC1236" s="17">
        <v>0.12469974306110999</v>
      </c>
      <c r="AD1236" s="17">
        <v>9.2277635388461704E-2</v>
      </c>
      <c r="AE1236" s="17">
        <v>7.2944346589471798E-2</v>
      </c>
      <c r="AF1236" s="17">
        <v>5.37528065982616E-2</v>
      </c>
      <c r="AG1236" s="17"/>
      <c r="AH1236" s="17">
        <v>0.11354523710905701</v>
      </c>
      <c r="AI1236" s="17">
        <v>8.8895730099738599E-2</v>
      </c>
      <c r="AJ1236" s="17">
        <v>5.7894754637274899E-2</v>
      </c>
      <c r="AK1236" s="17">
        <v>6.3540319692587999E-2</v>
      </c>
      <c r="AL1236" s="17">
        <v>8.7442548984174806E-2</v>
      </c>
      <c r="AM1236" s="17">
        <v>5.71705502819084E-2</v>
      </c>
      <c r="AN1236" s="17">
        <v>4.9043184301544099E-2</v>
      </c>
      <c r="AO1236" s="17"/>
      <c r="AP1236" s="17">
        <v>8.1578795123858405E-2</v>
      </c>
      <c r="AQ1236" s="17">
        <v>5.1743149304524401E-2</v>
      </c>
      <c r="AR1236" s="17"/>
      <c r="AS1236" s="17">
        <v>7.5674421148209103E-2</v>
      </c>
      <c r="AT1236" s="17">
        <v>6.0802928332208801E-2</v>
      </c>
      <c r="AU1236" s="17">
        <v>9.7309529356834304E-2</v>
      </c>
      <c r="AV1236" s="17"/>
      <c r="AW1236" s="17">
        <v>7.6287243096481799E-2</v>
      </c>
      <c r="AX1236" s="17">
        <v>6.9263442986257501E-2</v>
      </c>
      <c r="AY1236" s="17"/>
      <c r="AZ1236" s="17">
        <v>7.9111725484473594E-2</v>
      </c>
      <c r="BA1236" s="17">
        <v>6.5724671627177197E-2</v>
      </c>
      <c r="BB1236" s="17"/>
      <c r="BC1236" s="17">
        <v>8.1054308188222096E-2</v>
      </c>
      <c r="BD1236" s="17">
        <v>5.8097929519987303E-2</v>
      </c>
      <c r="BE1236" s="17"/>
      <c r="BF1236" s="17">
        <v>6.00643977567255E-2</v>
      </c>
      <c r="BG1236" s="17">
        <v>7.5376690397253407E-2</v>
      </c>
      <c r="BH1236" s="17"/>
      <c r="BI1236" s="17">
        <v>7.8110395839357499E-2</v>
      </c>
      <c r="BJ1236" s="17">
        <v>6.5538868778696496E-2</v>
      </c>
      <c r="BK1236" s="17">
        <v>7.0350435995370497E-2</v>
      </c>
      <c r="BL1236" s="17">
        <v>6.3238002266868806E-2</v>
      </c>
    </row>
    <row r="1237" spans="2:64" x14ac:dyDescent="0.25">
      <c r="B1237" t="s">
        <v>577</v>
      </c>
      <c r="C1237" s="17">
        <v>5.4620767528281697E-2</v>
      </c>
      <c r="D1237" s="17">
        <v>2.8616825836060102E-2</v>
      </c>
      <c r="E1237" s="17">
        <v>0.12058678099408</v>
      </c>
      <c r="F1237" s="17">
        <v>0.13094295555830701</v>
      </c>
      <c r="G1237" s="17">
        <v>9.8803661515085905E-2</v>
      </c>
      <c r="H1237" s="17">
        <v>8.1136174667542096E-2</v>
      </c>
      <c r="I1237" s="17">
        <v>3.9517759704507299E-2</v>
      </c>
      <c r="J1237" s="17">
        <v>3.8173096330426301E-2</v>
      </c>
      <c r="K1237" s="17">
        <v>0</v>
      </c>
      <c r="L1237" s="17">
        <v>8.6733843865269999E-2</v>
      </c>
      <c r="M1237" s="17">
        <v>1.2115643606815E-2</v>
      </c>
      <c r="N1237" s="17">
        <v>5.8017810663000803E-2</v>
      </c>
      <c r="O1237" s="17">
        <v>8.1078088694456693E-2</v>
      </c>
      <c r="P1237" s="17">
        <v>0</v>
      </c>
      <c r="Q1237" s="17"/>
      <c r="R1237" s="17">
        <v>0.122003162932911</v>
      </c>
      <c r="S1237" s="17">
        <v>5.9465979594341099E-2</v>
      </c>
      <c r="T1237" s="17">
        <v>0</v>
      </c>
      <c r="U1237" s="17">
        <v>3.2113320869025401E-2</v>
      </c>
      <c r="V1237" s="17"/>
      <c r="W1237" s="17">
        <v>8.0555888996553193E-2</v>
      </c>
      <c r="X1237" s="17">
        <v>0.125969487054756</v>
      </c>
      <c r="Y1237" s="17">
        <v>5.9785075523143397E-2</v>
      </c>
      <c r="Z1237" s="17">
        <v>6.2618201035547993E-2</v>
      </c>
      <c r="AA1237" s="17">
        <v>5.0152721667657101E-2</v>
      </c>
      <c r="AB1237" s="17">
        <v>4.2274871289357398E-2</v>
      </c>
      <c r="AC1237" s="17">
        <v>1.6625796738707E-2</v>
      </c>
      <c r="AD1237" s="17">
        <v>2.7978291867540601E-2</v>
      </c>
      <c r="AE1237" s="17">
        <v>2.5652057393682599E-2</v>
      </c>
      <c r="AF1237" s="17">
        <v>1.8496329665472901E-2</v>
      </c>
      <c r="AG1237" s="17"/>
      <c r="AH1237" s="17">
        <v>6.5976207472493401E-2</v>
      </c>
      <c r="AI1237" s="17">
        <v>0.10775093292966501</v>
      </c>
      <c r="AJ1237" s="17">
        <v>8.1052669565942301E-2</v>
      </c>
      <c r="AK1237" s="17">
        <v>5.1802619207481901E-2</v>
      </c>
      <c r="AL1237" s="17">
        <v>2.9129306998300901E-2</v>
      </c>
      <c r="AM1237" s="17">
        <v>3.7921100304349899E-2</v>
      </c>
      <c r="AN1237" s="17">
        <v>4.9001785179239803E-2</v>
      </c>
      <c r="AO1237" s="17"/>
      <c r="AP1237" s="17">
        <v>2.3892787790723902E-2</v>
      </c>
      <c r="AQ1237" s="17">
        <v>0.104474751169243</v>
      </c>
      <c r="AR1237" s="17"/>
      <c r="AS1237" s="17">
        <v>2.7424965300242202E-2</v>
      </c>
      <c r="AT1237" s="17">
        <v>3.0748079477903301E-2</v>
      </c>
      <c r="AU1237" s="17">
        <v>2.01961909491046E-2</v>
      </c>
      <c r="AV1237" s="17"/>
      <c r="AW1237" s="17">
        <v>2.2779425785159801E-2</v>
      </c>
      <c r="AX1237" s="17">
        <v>5.9529968410291699E-2</v>
      </c>
      <c r="AY1237" s="17"/>
      <c r="AZ1237" s="17">
        <v>7.3398244036428903E-2</v>
      </c>
      <c r="BA1237" s="17">
        <v>4.5185650306244302E-2</v>
      </c>
      <c r="BB1237" s="17"/>
      <c r="BC1237" s="17">
        <v>7.4801647751581601E-2</v>
      </c>
      <c r="BD1237" s="17">
        <v>3.2113320869025401E-2</v>
      </c>
      <c r="BE1237" s="17"/>
      <c r="BF1237" s="17">
        <v>3.27954127994678E-2</v>
      </c>
      <c r="BG1237" s="17">
        <v>6.5762409123289997E-2</v>
      </c>
      <c r="BH1237" s="17"/>
      <c r="BI1237" s="17">
        <v>0.156772450992194</v>
      </c>
      <c r="BJ1237" s="17">
        <v>3.1961354722321499E-2</v>
      </c>
      <c r="BK1237" s="17">
        <v>2.0806905503700499E-2</v>
      </c>
      <c r="BL1237" s="17">
        <v>1.55632583191486E-2</v>
      </c>
    </row>
    <row r="1238" spans="2:64" x14ac:dyDescent="0.25">
      <c r="C1238" s="17"/>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c r="AD1238" s="17"/>
      <c r="AE1238" s="17"/>
      <c r="AF1238" s="17"/>
      <c r="AG1238" s="17"/>
      <c r="AH1238" s="17"/>
      <c r="AI1238" s="17"/>
      <c r="AJ1238" s="17"/>
      <c r="AK1238" s="17"/>
      <c r="AL1238" s="17"/>
      <c r="AM1238" s="17"/>
      <c r="AN1238" s="17"/>
      <c r="AO1238" s="17"/>
      <c r="AP1238" s="17"/>
      <c r="AQ1238" s="17"/>
      <c r="AR1238" s="17"/>
      <c r="AS1238" s="17"/>
      <c r="AT1238" s="17"/>
      <c r="AU1238" s="17"/>
      <c r="AV1238" s="17"/>
      <c r="AW1238" s="17"/>
      <c r="AX1238" s="17"/>
      <c r="AY1238" s="17"/>
      <c r="AZ1238" s="17"/>
      <c r="BA1238" s="17"/>
      <c r="BB1238" s="17"/>
      <c r="BC1238" s="17"/>
      <c r="BD1238" s="17"/>
      <c r="BE1238" s="17"/>
      <c r="BF1238" s="17"/>
      <c r="BG1238" s="17"/>
      <c r="BH1238" s="17"/>
      <c r="BI1238" s="17"/>
      <c r="BJ1238" s="17"/>
      <c r="BK1238" s="17"/>
      <c r="BL1238" s="17"/>
    </row>
    <row r="1239" spans="2:64" x14ac:dyDescent="0.25">
      <c r="B1239" s="6" t="s">
        <v>581</v>
      </c>
      <c r="C1239" s="17"/>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c r="AD1239" s="17"/>
      <c r="AE1239" s="17"/>
      <c r="AF1239" s="17"/>
      <c r="AG1239" s="17"/>
      <c r="AH1239" s="17"/>
      <c r="AI1239" s="17"/>
      <c r="AJ1239" s="17"/>
      <c r="AK1239" s="17"/>
      <c r="AL1239" s="17"/>
      <c r="AM1239" s="17"/>
      <c r="AN1239" s="17"/>
      <c r="AO1239" s="17"/>
      <c r="AP1239" s="17"/>
      <c r="AQ1239" s="17"/>
      <c r="AR1239" s="17"/>
      <c r="AS1239" s="17"/>
      <c r="AT1239" s="17"/>
      <c r="AU1239" s="17"/>
      <c r="AV1239" s="17"/>
      <c r="AW1239" s="17"/>
      <c r="AX1239" s="17"/>
      <c r="AY1239" s="17"/>
      <c r="AZ1239" s="17"/>
      <c r="BA1239" s="17"/>
      <c r="BB1239" s="17"/>
      <c r="BC1239" s="17"/>
      <c r="BD1239" s="17"/>
      <c r="BE1239" s="17"/>
      <c r="BF1239" s="17"/>
      <c r="BG1239" s="17"/>
      <c r="BH1239" s="17"/>
      <c r="BI1239" s="17"/>
      <c r="BJ1239" s="17"/>
      <c r="BK1239" s="17"/>
      <c r="BL1239" s="17"/>
    </row>
    <row r="1240" spans="2:64" x14ac:dyDescent="0.25">
      <c r="B1240" s="24" t="s">
        <v>82</v>
      </c>
      <c r="C1240" s="17"/>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c r="AD1240" s="17"/>
      <c r="AE1240" s="17"/>
      <c r="AF1240" s="17"/>
      <c r="AG1240" s="17"/>
      <c r="AH1240" s="17"/>
      <c r="AI1240" s="17"/>
      <c r="AJ1240" s="17"/>
      <c r="AK1240" s="17"/>
      <c r="AL1240" s="17"/>
      <c r="AM1240" s="17"/>
      <c r="AN1240" s="17"/>
      <c r="AO1240" s="17"/>
      <c r="AP1240" s="17"/>
      <c r="AQ1240" s="17"/>
      <c r="AR1240" s="17"/>
      <c r="AS1240" s="17"/>
      <c r="AT1240" s="17"/>
      <c r="AU1240" s="17"/>
      <c r="AV1240" s="17"/>
      <c r="AW1240" s="17"/>
      <c r="AX1240" s="17"/>
      <c r="AY1240" s="17"/>
      <c r="AZ1240" s="17"/>
      <c r="BA1240" s="17"/>
      <c r="BB1240" s="17"/>
      <c r="BC1240" s="17"/>
      <c r="BD1240" s="17"/>
      <c r="BE1240" s="17"/>
      <c r="BF1240" s="17"/>
      <c r="BG1240" s="17"/>
      <c r="BH1240" s="17"/>
      <c r="BI1240" s="17"/>
      <c r="BJ1240" s="17"/>
      <c r="BK1240" s="17"/>
      <c r="BL1240" s="17"/>
    </row>
    <row r="1241" spans="2:64" x14ac:dyDescent="0.25">
      <c r="B1241" t="s">
        <v>573</v>
      </c>
      <c r="C1241" s="17">
        <v>0.28692834401106299</v>
      </c>
      <c r="D1241" s="17">
        <v>0.31008074132997099</v>
      </c>
      <c r="E1241" s="17">
        <v>0.244703146396968</v>
      </c>
      <c r="F1241" s="17">
        <v>0.28498584090309198</v>
      </c>
      <c r="G1241" s="17">
        <v>0.236774221982712</v>
      </c>
      <c r="H1241" s="17">
        <v>0.31201466226470798</v>
      </c>
      <c r="I1241" s="17">
        <v>0.39544352837756302</v>
      </c>
      <c r="J1241" s="17">
        <v>0.191578958882762</v>
      </c>
      <c r="K1241" s="17">
        <v>0.31338178255252602</v>
      </c>
      <c r="L1241" s="17">
        <v>0.28929613517837299</v>
      </c>
      <c r="M1241" s="17">
        <v>0.22495308433281</v>
      </c>
      <c r="N1241" s="17">
        <v>0.26992071829344999</v>
      </c>
      <c r="O1241" s="17">
        <v>0.27391871329282802</v>
      </c>
      <c r="P1241" s="17">
        <v>0.64803048213396297</v>
      </c>
      <c r="Q1241" s="17"/>
      <c r="R1241" s="17">
        <v>0.247127483858886</v>
      </c>
      <c r="S1241" s="17">
        <v>0.20847275209542299</v>
      </c>
      <c r="T1241" s="17">
        <v>0.35110702695825002</v>
      </c>
      <c r="U1241" s="17">
        <v>0.315719305728481</v>
      </c>
      <c r="V1241" s="17"/>
      <c r="W1241" s="17">
        <v>0.305961273428351</v>
      </c>
      <c r="X1241" s="17">
        <v>0.26128772573878101</v>
      </c>
      <c r="Y1241" s="17">
        <v>0.25207864685627701</v>
      </c>
      <c r="Z1241" s="17">
        <v>0.23729235211021901</v>
      </c>
      <c r="AA1241" s="17">
        <v>0.32104886267912403</v>
      </c>
      <c r="AB1241" s="17">
        <v>0.390731197009277</v>
      </c>
      <c r="AC1241" s="17">
        <v>0.186409568777896</v>
      </c>
      <c r="AD1241" s="17">
        <v>0.37013942161056002</v>
      </c>
      <c r="AE1241" s="17">
        <v>0.327195809222321</v>
      </c>
      <c r="AF1241" s="17">
        <v>0.29902063416321201</v>
      </c>
      <c r="AG1241" s="17"/>
      <c r="AH1241" s="17">
        <v>0.29159049974144302</v>
      </c>
      <c r="AI1241" s="17">
        <v>0.39942511449488199</v>
      </c>
      <c r="AJ1241" s="17">
        <v>0.36282594204695801</v>
      </c>
      <c r="AK1241" s="17">
        <v>0.21655540074412599</v>
      </c>
      <c r="AL1241" s="17">
        <v>0.22780619241553901</v>
      </c>
      <c r="AM1241" s="17">
        <v>0.392677447343594</v>
      </c>
      <c r="AN1241" s="17">
        <v>0.33037288753924099</v>
      </c>
      <c r="AO1241" s="17"/>
      <c r="AP1241" s="17">
        <v>0.349871227641255</v>
      </c>
      <c r="AQ1241" s="17">
        <v>0.18480794697828701</v>
      </c>
      <c r="AR1241" s="17"/>
      <c r="AS1241" s="17">
        <v>0.35015811148405401</v>
      </c>
      <c r="AT1241" s="17">
        <v>0.423082045095661</v>
      </c>
      <c r="AU1241" s="17">
        <v>0.322549560539376</v>
      </c>
      <c r="AV1241" s="17"/>
      <c r="AW1241" s="17">
        <v>0.39499481567561801</v>
      </c>
      <c r="AX1241" s="17">
        <v>0.27026698525642001</v>
      </c>
      <c r="AY1241" s="17"/>
      <c r="AZ1241" s="17">
        <v>0.28438323155717998</v>
      </c>
      <c r="BA1241" s="17">
        <v>0.28820718647614302</v>
      </c>
      <c r="BB1241" s="17"/>
      <c r="BC1241" s="17">
        <v>0.26111346777347499</v>
      </c>
      <c r="BD1241" s="17">
        <v>0.315719305728481</v>
      </c>
      <c r="BE1241" s="17"/>
      <c r="BF1241" s="17">
        <v>0.39211347109897099</v>
      </c>
      <c r="BG1241" s="17">
        <v>0.233232310122933</v>
      </c>
      <c r="BH1241" s="17"/>
      <c r="BI1241" s="17">
        <v>0.14386129515920701</v>
      </c>
      <c r="BJ1241" s="17">
        <v>0.24587482525988799</v>
      </c>
      <c r="BK1241" s="17">
        <v>0.32731574254176599</v>
      </c>
      <c r="BL1241" s="17">
        <v>0.51665978325202899</v>
      </c>
    </row>
    <row r="1242" spans="2:64" x14ac:dyDescent="0.25">
      <c r="B1242" t="s">
        <v>574</v>
      </c>
      <c r="C1242" s="17">
        <v>0.27590816597882001</v>
      </c>
      <c r="D1242" s="17">
        <v>0.26918382933318602</v>
      </c>
      <c r="E1242" s="17">
        <v>0.26983744976277901</v>
      </c>
      <c r="F1242" s="17">
        <v>0.15901017438187401</v>
      </c>
      <c r="G1242" s="17">
        <v>0.3067620376072</v>
      </c>
      <c r="H1242" s="17">
        <v>0.31023083358743903</v>
      </c>
      <c r="I1242" s="17">
        <v>0.26478349194647799</v>
      </c>
      <c r="J1242" s="17">
        <v>0.39343371134711302</v>
      </c>
      <c r="K1242" s="17">
        <v>0.16608073846098201</v>
      </c>
      <c r="L1242" s="17">
        <v>0.30722822469547001</v>
      </c>
      <c r="M1242" s="17">
        <v>0.274010822316202</v>
      </c>
      <c r="N1242" s="17">
        <v>0.29052467084979799</v>
      </c>
      <c r="O1242" s="17">
        <v>0.26585622448158702</v>
      </c>
      <c r="P1242" s="17">
        <v>0</v>
      </c>
      <c r="Q1242" s="17"/>
      <c r="R1242" s="17">
        <v>0.20905983954291699</v>
      </c>
      <c r="S1242" s="17">
        <v>0.24926410510390201</v>
      </c>
      <c r="T1242" s="17">
        <v>0.195393471225319</v>
      </c>
      <c r="U1242" s="17">
        <v>0.34133375657766402</v>
      </c>
      <c r="V1242" s="17"/>
      <c r="W1242" s="17">
        <v>0.21117931836782999</v>
      </c>
      <c r="X1242" s="17">
        <v>0.21608860144407599</v>
      </c>
      <c r="Y1242" s="17">
        <v>0.29581741795857103</v>
      </c>
      <c r="Z1242" s="17">
        <v>0.32148255378860802</v>
      </c>
      <c r="AA1242" s="17">
        <v>0.27285585372307197</v>
      </c>
      <c r="AB1242" s="17">
        <v>0.19427811171231801</v>
      </c>
      <c r="AC1242" s="17">
        <v>0.39582556808653302</v>
      </c>
      <c r="AD1242" s="17">
        <v>0.22486416290505101</v>
      </c>
      <c r="AE1242" s="17">
        <v>0.300697385259318</v>
      </c>
      <c r="AF1242" s="17">
        <v>0.337882531822494</v>
      </c>
      <c r="AG1242" s="17"/>
      <c r="AH1242" s="17">
        <v>0.25449917989291998</v>
      </c>
      <c r="AI1242" s="17">
        <v>0.25336115814181598</v>
      </c>
      <c r="AJ1242" s="17">
        <v>0.184658423434193</v>
      </c>
      <c r="AK1242" s="17">
        <v>0.26098665584229103</v>
      </c>
      <c r="AL1242" s="17">
        <v>0.36878241910047899</v>
      </c>
      <c r="AM1242" s="17">
        <v>0.29065949575397798</v>
      </c>
      <c r="AN1242" s="17">
        <v>0.286006237282388</v>
      </c>
      <c r="AO1242" s="17"/>
      <c r="AP1242" s="17">
        <v>0.30250447507507899</v>
      </c>
      <c r="AQ1242" s="17">
        <v>0.23275752705236399</v>
      </c>
      <c r="AR1242" s="17"/>
      <c r="AS1242" s="17">
        <v>0.33640262073354699</v>
      </c>
      <c r="AT1242" s="17">
        <v>0.32029689184256199</v>
      </c>
      <c r="AU1242" s="17">
        <v>0.26936011087738598</v>
      </c>
      <c r="AV1242" s="17"/>
      <c r="AW1242" s="17">
        <v>0.32604209273990398</v>
      </c>
      <c r="AX1242" s="17">
        <v>0.26817867017240399</v>
      </c>
      <c r="AY1242" s="17"/>
      <c r="AZ1242" s="17">
        <v>0.25160766116140498</v>
      </c>
      <c r="BA1242" s="17">
        <v>0.28811843882392402</v>
      </c>
      <c r="BB1242" s="17"/>
      <c r="BC1242" s="17">
        <v>0.21724553634326699</v>
      </c>
      <c r="BD1242" s="17">
        <v>0.34133375657766402</v>
      </c>
      <c r="BE1242" s="17"/>
      <c r="BF1242" s="17">
        <v>0.282779265563321</v>
      </c>
      <c r="BG1242" s="17">
        <v>0.272400533233083</v>
      </c>
      <c r="BH1242" s="17"/>
      <c r="BI1242" s="17">
        <v>0.15277249829776299</v>
      </c>
      <c r="BJ1242" s="17">
        <v>0.31948525472183897</v>
      </c>
      <c r="BK1242" s="17">
        <v>0.33256805413473201</v>
      </c>
      <c r="BL1242" s="17">
        <v>0.25500990030102499</v>
      </c>
    </row>
    <row r="1243" spans="2:64" x14ac:dyDescent="0.25">
      <c r="B1243" t="s">
        <v>575</v>
      </c>
      <c r="C1243" s="17">
        <v>0.20980542748219</v>
      </c>
      <c r="D1243" s="17">
        <v>0.207787686689096</v>
      </c>
      <c r="E1243" s="17">
        <v>0.191510456510982</v>
      </c>
      <c r="F1243" s="17">
        <v>0.31318724119285601</v>
      </c>
      <c r="G1243" s="17">
        <v>8.8961835368700795E-2</v>
      </c>
      <c r="H1243" s="17">
        <v>0.21257161392146001</v>
      </c>
      <c r="I1243" s="17">
        <v>0.13798077529892999</v>
      </c>
      <c r="J1243" s="17">
        <v>0.19371939057465501</v>
      </c>
      <c r="K1243" s="17">
        <v>0.30348348341658998</v>
      </c>
      <c r="L1243" s="17">
        <v>0.17428476763564099</v>
      </c>
      <c r="M1243" s="17">
        <v>0.28909132290343098</v>
      </c>
      <c r="N1243" s="17">
        <v>0.217006628434635</v>
      </c>
      <c r="O1243" s="17">
        <v>0.20311921754562801</v>
      </c>
      <c r="P1243" s="17">
        <v>0</v>
      </c>
      <c r="Q1243" s="17"/>
      <c r="R1243" s="17">
        <v>0.218327796723775</v>
      </c>
      <c r="S1243" s="17">
        <v>0.265820532254048</v>
      </c>
      <c r="T1243" s="17">
        <v>0.291792802477643</v>
      </c>
      <c r="U1243" s="17">
        <v>0.165470558978284</v>
      </c>
      <c r="V1243" s="17"/>
      <c r="W1243" s="17">
        <v>0.183958396008474</v>
      </c>
      <c r="X1243" s="17">
        <v>0.29999205020199199</v>
      </c>
      <c r="Y1243" s="17">
        <v>0.183406380446864</v>
      </c>
      <c r="Z1243" s="17">
        <v>0.203752891652354</v>
      </c>
      <c r="AA1243" s="17">
        <v>0.25781714012733897</v>
      </c>
      <c r="AB1243" s="17">
        <v>0.17255868661148599</v>
      </c>
      <c r="AC1243" s="17">
        <v>0.25497406428729102</v>
      </c>
      <c r="AD1243" s="17">
        <v>0.18753608489593501</v>
      </c>
      <c r="AE1243" s="17">
        <v>0.23049823364711999</v>
      </c>
      <c r="AF1243" s="17">
        <v>0.177750085294404</v>
      </c>
      <c r="AG1243" s="17"/>
      <c r="AH1243" s="17">
        <v>0.21017389951174201</v>
      </c>
      <c r="AI1243" s="17">
        <v>0.17354190668030001</v>
      </c>
      <c r="AJ1243" s="17">
        <v>0.20923110567876901</v>
      </c>
      <c r="AK1243" s="17">
        <v>0.30621602917019303</v>
      </c>
      <c r="AL1243" s="17">
        <v>0.208351198701587</v>
      </c>
      <c r="AM1243" s="17">
        <v>0.116280766374265</v>
      </c>
      <c r="AN1243" s="17">
        <v>0.178266895613476</v>
      </c>
      <c r="AO1243" s="17"/>
      <c r="AP1243" s="17">
        <v>0.192617158049218</v>
      </c>
      <c r="AQ1243" s="17">
        <v>0.23769218445243301</v>
      </c>
      <c r="AR1243" s="17"/>
      <c r="AS1243" s="17">
        <v>0.194518517520018</v>
      </c>
      <c r="AT1243" s="17">
        <v>0.14258210873614199</v>
      </c>
      <c r="AU1243" s="17">
        <v>0.20054619813170699</v>
      </c>
      <c r="AV1243" s="17"/>
      <c r="AW1243" s="17">
        <v>0.17160669588222</v>
      </c>
      <c r="AX1243" s="17">
        <v>0.215694791327944</v>
      </c>
      <c r="AY1243" s="17"/>
      <c r="AZ1243" s="17">
        <v>0.222211769588533</v>
      </c>
      <c r="BA1243" s="17">
        <v>0.203571613688348</v>
      </c>
      <c r="BB1243" s="17"/>
      <c r="BC1243" s="17">
        <v>0.24955745642346999</v>
      </c>
      <c r="BD1243" s="17">
        <v>0.165470558978284</v>
      </c>
      <c r="BE1243" s="17"/>
      <c r="BF1243" s="17">
        <v>0.162658448114058</v>
      </c>
      <c r="BG1243" s="17">
        <v>0.233873524103478</v>
      </c>
      <c r="BH1243" s="17"/>
      <c r="BI1243" s="17">
        <v>0.266881601656489</v>
      </c>
      <c r="BJ1243" s="17">
        <v>0.221703198431072</v>
      </c>
      <c r="BK1243" s="17">
        <v>0.20149002536675201</v>
      </c>
      <c r="BL1243" s="17">
        <v>0.101007100071813</v>
      </c>
    </row>
    <row r="1244" spans="2:64" x14ac:dyDescent="0.25">
      <c r="B1244" t="s">
        <v>576</v>
      </c>
      <c r="C1244" s="17">
        <v>0.10733227239880801</v>
      </c>
      <c r="D1244" s="17">
        <v>0.13656789514794501</v>
      </c>
      <c r="E1244" s="17">
        <v>0.15046748025964499</v>
      </c>
      <c r="F1244" s="17">
        <v>0.100907012499052</v>
      </c>
      <c r="G1244" s="17">
        <v>0.158163439675953</v>
      </c>
      <c r="H1244" s="17">
        <v>6.5653636385380798E-2</v>
      </c>
      <c r="I1244" s="17">
        <v>7.99642180751957E-2</v>
      </c>
      <c r="J1244" s="17">
        <v>0.15099875591307901</v>
      </c>
      <c r="K1244" s="17">
        <v>7.28710079322894E-2</v>
      </c>
      <c r="L1244" s="17">
        <v>0.10731430503193901</v>
      </c>
      <c r="M1244" s="17">
        <v>0.105234451789702</v>
      </c>
      <c r="N1244" s="17">
        <v>8.1015604225049498E-2</v>
      </c>
      <c r="O1244" s="17">
        <v>7.7409872342757202E-2</v>
      </c>
      <c r="P1244" s="17">
        <v>0.35196951786603697</v>
      </c>
      <c r="Q1244" s="17"/>
      <c r="R1244" s="17">
        <v>8.7874014658322994E-2</v>
      </c>
      <c r="S1244" s="17">
        <v>0.160387423116858</v>
      </c>
      <c r="T1244" s="17">
        <v>8.9016311301119103E-2</v>
      </c>
      <c r="U1244" s="17">
        <v>0.105646980434211</v>
      </c>
      <c r="V1244" s="17"/>
      <c r="W1244" s="17">
        <v>0.10598773175661499</v>
      </c>
      <c r="X1244" s="17">
        <v>4.6089378128954202E-2</v>
      </c>
      <c r="Y1244" s="17">
        <v>0.106253741686567</v>
      </c>
      <c r="Z1244" s="17">
        <v>0.124336742679052</v>
      </c>
      <c r="AA1244" s="17">
        <v>4.7852762865489298E-2</v>
      </c>
      <c r="AB1244" s="17">
        <v>9.6597629965147702E-2</v>
      </c>
      <c r="AC1244" s="17">
        <v>0.13218012795334699</v>
      </c>
      <c r="AD1244" s="17">
        <v>9.2490765962638499E-2</v>
      </c>
      <c r="AE1244" s="17">
        <v>0.115956514477558</v>
      </c>
      <c r="AF1244" s="17">
        <v>0.12451977345821701</v>
      </c>
      <c r="AG1244" s="17"/>
      <c r="AH1244" s="17">
        <v>7.8838093326262501E-2</v>
      </c>
      <c r="AI1244" s="17">
        <v>7.4455062145682593E-2</v>
      </c>
      <c r="AJ1244" s="17">
        <v>0.105396738309371</v>
      </c>
      <c r="AK1244" s="17">
        <v>8.2639095133791099E-2</v>
      </c>
      <c r="AL1244" s="17">
        <v>0.124895283538674</v>
      </c>
      <c r="AM1244" s="17">
        <v>0.12313110993191601</v>
      </c>
      <c r="AN1244" s="17">
        <v>0.10724752539127699</v>
      </c>
      <c r="AO1244" s="17"/>
      <c r="AP1244" s="17">
        <v>0.107913160579685</v>
      </c>
      <c r="AQ1244" s="17">
        <v>0.106389822224275</v>
      </c>
      <c r="AR1244" s="17"/>
      <c r="AS1244" s="17">
        <v>8.2691326353664898E-2</v>
      </c>
      <c r="AT1244" s="17">
        <v>7.59087430008651E-2</v>
      </c>
      <c r="AU1244" s="17">
        <v>0.14879108087336601</v>
      </c>
      <c r="AV1244" s="17"/>
      <c r="AW1244" s="17">
        <v>7.1662087281734094E-2</v>
      </c>
      <c r="AX1244" s="17">
        <v>0.11283179266560101</v>
      </c>
      <c r="AY1244" s="17"/>
      <c r="AZ1244" s="17">
        <v>0.111869313755263</v>
      </c>
      <c r="BA1244" s="17">
        <v>0.105052545566461</v>
      </c>
      <c r="BB1244" s="17"/>
      <c r="BC1244" s="17">
        <v>0.108843357853933</v>
      </c>
      <c r="BD1244" s="17">
        <v>0.105646980434211</v>
      </c>
      <c r="BE1244" s="17"/>
      <c r="BF1244" s="17">
        <v>9.7951565082800104E-2</v>
      </c>
      <c r="BG1244" s="17">
        <v>0.112121036665014</v>
      </c>
      <c r="BH1244" s="17"/>
      <c r="BI1244" s="17">
        <v>0.120000521336163</v>
      </c>
      <c r="BJ1244" s="17">
        <v>0.119843385134471</v>
      </c>
      <c r="BK1244" s="17">
        <v>8.5252479829000999E-2</v>
      </c>
      <c r="BL1244" s="17">
        <v>0.114496597992851</v>
      </c>
    </row>
    <row r="1245" spans="2:64" x14ac:dyDescent="0.25">
      <c r="B1245" t="s">
        <v>577</v>
      </c>
      <c r="C1245" s="17">
        <v>0.120025790129119</v>
      </c>
      <c r="D1245" s="17">
        <v>7.6379847499801395E-2</v>
      </c>
      <c r="E1245" s="17">
        <v>0.143481467069626</v>
      </c>
      <c r="F1245" s="17">
        <v>0.14190973102312601</v>
      </c>
      <c r="G1245" s="17">
        <v>0.20933846536543499</v>
      </c>
      <c r="H1245" s="17">
        <v>9.9529253841012397E-2</v>
      </c>
      <c r="I1245" s="17">
        <v>0.121827986301834</v>
      </c>
      <c r="J1245" s="17">
        <v>7.0269183282391401E-2</v>
      </c>
      <c r="K1245" s="17">
        <v>0.144182987637613</v>
      </c>
      <c r="L1245" s="17">
        <v>0.121876567458577</v>
      </c>
      <c r="M1245" s="17">
        <v>0.10671031865785501</v>
      </c>
      <c r="N1245" s="17">
        <v>0.14153237819706799</v>
      </c>
      <c r="O1245" s="17">
        <v>0.179695972337199</v>
      </c>
      <c r="P1245" s="17">
        <v>0</v>
      </c>
      <c r="Q1245" s="17"/>
      <c r="R1245" s="17">
        <v>0.23761086521609801</v>
      </c>
      <c r="S1245" s="17">
        <v>0.116055187429769</v>
      </c>
      <c r="T1245" s="17">
        <v>7.2690388037668599E-2</v>
      </c>
      <c r="U1245" s="17">
        <v>7.1829398281360896E-2</v>
      </c>
      <c r="V1245" s="17"/>
      <c r="W1245" s="17">
        <v>0.19291328043872999</v>
      </c>
      <c r="X1245" s="17">
        <v>0.17654224448619699</v>
      </c>
      <c r="Y1245" s="17">
        <v>0.16244381305172201</v>
      </c>
      <c r="Z1245" s="17">
        <v>0.11313545976976699</v>
      </c>
      <c r="AA1245" s="17">
        <v>0.10042538060497699</v>
      </c>
      <c r="AB1245" s="17">
        <v>0.14583437470177099</v>
      </c>
      <c r="AC1245" s="17">
        <v>3.0610670894933099E-2</v>
      </c>
      <c r="AD1245" s="17">
        <v>0.124969564625816</v>
      </c>
      <c r="AE1245" s="17">
        <v>2.5652057393682599E-2</v>
      </c>
      <c r="AF1245" s="17">
        <v>6.0826975261672002E-2</v>
      </c>
      <c r="AG1245" s="17"/>
      <c r="AH1245" s="17">
        <v>0.164898327527633</v>
      </c>
      <c r="AI1245" s="17">
        <v>9.9216758537319205E-2</v>
      </c>
      <c r="AJ1245" s="17">
        <v>0.13788779053070899</v>
      </c>
      <c r="AK1245" s="17">
        <v>0.13360281910959801</v>
      </c>
      <c r="AL1245" s="17">
        <v>7.0164906243721098E-2</v>
      </c>
      <c r="AM1245" s="17">
        <v>7.7251180596246999E-2</v>
      </c>
      <c r="AN1245" s="17">
        <v>9.8106454173618102E-2</v>
      </c>
      <c r="AO1245" s="17"/>
      <c r="AP1245" s="17">
        <v>4.7093978654762801E-2</v>
      </c>
      <c r="AQ1245" s="17">
        <v>0.23835251929264201</v>
      </c>
      <c r="AR1245" s="17"/>
      <c r="AS1245" s="17">
        <v>3.6229423908716203E-2</v>
      </c>
      <c r="AT1245" s="17">
        <v>3.8130211324769403E-2</v>
      </c>
      <c r="AU1245" s="17">
        <v>5.8753049578164698E-2</v>
      </c>
      <c r="AV1245" s="17"/>
      <c r="AW1245" s="17">
        <v>3.5694308420523603E-2</v>
      </c>
      <c r="AX1245" s="17">
        <v>0.13302776057763099</v>
      </c>
      <c r="AY1245" s="17"/>
      <c r="AZ1245" s="17">
        <v>0.12992802393761901</v>
      </c>
      <c r="BA1245" s="17">
        <v>0.115050215445125</v>
      </c>
      <c r="BB1245" s="17"/>
      <c r="BC1245" s="17">
        <v>0.16324018160585399</v>
      </c>
      <c r="BD1245" s="17">
        <v>7.1829398281360896E-2</v>
      </c>
      <c r="BE1245" s="17"/>
      <c r="BF1245" s="17">
        <v>6.4497250140850296E-2</v>
      </c>
      <c r="BG1245" s="17">
        <v>0.14837259587549201</v>
      </c>
      <c r="BH1245" s="17"/>
      <c r="BI1245" s="17">
        <v>0.31648408355037699</v>
      </c>
      <c r="BJ1245" s="17">
        <v>9.3093336452729505E-2</v>
      </c>
      <c r="BK1245" s="17">
        <v>5.3373698127748899E-2</v>
      </c>
      <c r="BL1245" s="17">
        <v>1.28266183822825E-2</v>
      </c>
    </row>
    <row r="1246" spans="2:64" x14ac:dyDescent="0.25">
      <c r="C1246" s="17"/>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c r="AD1246" s="17"/>
      <c r="AE1246" s="17"/>
      <c r="AF1246" s="17"/>
      <c r="AG1246" s="17"/>
      <c r="AH1246" s="17"/>
      <c r="AI1246" s="17"/>
      <c r="AJ1246" s="17"/>
      <c r="AK1246" s="17"/>
      <c r="AL1246" s="17"/>
      <c r="AM1246" s="17"/>
      <c r="AN1246" s="17"/>
      <c r="AO1246" s="17"/>
      <c r="AP1246" s="17"/>
      <c r="AQ1246" s="17"/>
      <c r="AR1246" s="17"/>
      <c r="AS1246" s="17"/>
      <c r="AT1246" s="17"/>
      <c r="AU1246" s="17"/>
      <c r="AV1246" s="17"/>
      <c r="AW1246" s="17"/>
      <c r="AX1246" s="17"/>
      <c r="AY1246" s="17"/>
      <c r="AZ1246" s="17"/>
      <c r="BA1246" s="17"/>
      <c r="BB1246" s="17"/>
      <c r="BC1246" s="17"/>
      <c r="BD1246" s="17"/>
      <c r="BE1246" s="17"/>
      <c r="BF1246" s="17"/>
      <c r="BG1246" s="17"/>
      <c r="BH1246" s="17"/>
      <c r="BI1246" s="17"/>
      <c r="BJ1246" s="17"/>
      <c r="BK1246" s="17"/>
      <c r="BL1246" s="17"/>
    </row>
    <row r="1247" spans="2:64" x14ac:dyDescent="0.25">
      <c r="B1247" s="6" t="s">
        <v>582</v>
      </c>
      <c r="C1247" s="17"/>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c r="AD1247" s="17"/>
      <c r="AE1247" s="17"/>
      <c r="AF1247" s="17"/>
      <c r="AG1247" s="17"/>
      <c r="AH1247" s="17"/>
      <c r="AI1247" s="17"/>
      <c r="AJ1247" s="17"/>
      <c r="AK1247" s="17"/>
      <c r="AL1247" s="17"/>
      <c r="AM1247" s="17"/>
      <c r="AN1247" s="17"/>
      <c r="AO1247" s="17"/>
      <c r="AP1247" s="17"/>
      <c r="AQ1247" s="17"/>
      <c r="AR1247" s="17"/>
      <c r="AS1247" s="17"/>
      <c r="AT1247" s="17"/>
      <c r="AU1247" s="17"/>
      <c r="AV1247" s="17"/>
      <c r="AW1247" s="17"/>
      <c r="AX1247" s="17"/>
      <c r="AY1247" s="17"/>
      <c r="AZ1247" s="17"/>
      <c r="BA1247" s="17"/>
      <c r="BB1247" s="17"/>
      <c r="BC1247" s="17"/>
      <c r="BD1247" s="17"/>
      <c r="BE1247" s="17"/>
      <c r="BF1247" s="17"/>
      <c r="BG1247" s="17"/>
      <c r="BH1247" s="17"/>
      <c r="BI1247" s="17"/>
      <c r="BJ1247" s="17"/>
      <c r="BK1247" s="17"/>
      <c r="BL1247" s="17"/>
    </row>
    <row r="1248" spans="2:64" x14ac:dyDescent="0.25">
      <c r="B1248" s="24" t="s">
        <v>82</v>
      </c>
      <c r="C1248" s="17"/>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c r="AD1248" s="17"/>
      <c r="AE1248" s="17"/>
      <c r="AF1248" s="17"/>
      <c r="AG1248" s="17"/>
      <c r="AH1248" s="17"/>
      <c r="AI1248" s="17"/>
      <c r="AJ1248" s="17"/>
      <c r="AK1248" s="17"/>
      <c r="AL1248" s="17"/>
      <c r="AM1248" s="17"/>
      <c r="AN1248" s="17"/>
      <c r="AO1248" s="17"/>
      <c r="AP1248" s="17"/>
      <c r="AQ1248" s="17"/>
      <c r="AR1248" s="17"/>
      <c r="AS1248" s="17"/>
      <c r="AT1248" s="17"/>
      <c r="AU1248" s="17"/>
      <c r="AV1248" s="17"/>
      <c r="AW1248" s="17"/>
      <c r="AX1248" s="17"/>
      <c r="AY1248" s="17"/>
      <c r="AZ1248" s="17"/>
      <c r="BA1248" s="17"/>
      <c r="BB1248" s="17"/>
      <c r="BC1248" s="17"/>
      <c r="BD1248" s="17"/>
      <c r="BE1248" s="17"/>
      <c r="BF1248" s="17"/>
      <c r="BG1248" s="17"/>
      <c r="BH1248" s="17"/>
      <c r="BI1248" s="17"/>
      <c r="BJ1248" s="17"/>
      <c r="BK1248" s="17"/>
      <c r="BL1248" s="17"/>
    </row>
    <row r="1249" spans="2:64" x14ac:dyDescent="0.25">
      <c r="B1249" t="s">
        <v>573</v>
      </c>
      <c r="C1249" s="17">
        <v>0.238263439884316</v>
      </c>
      <c r="D1249" s="17">
        <v>0.27514893459624901</v>
      </c>
      <c r="E1249" s="17">
        <v>0.20916489485895401</v>
      </c>
      <c r="F1249" s="17">
        <v>0.257582072342316</v>
      </c>
      <c r="G1249" s="17">
        <v>0.145054991099372</v>
      </c>
      <c r="H1249" s="17">
        <v>0.238041562073911</v>
      </c>
      <c r="I1249" s="17">
        <v>0.27002637984157002</v>
      </c>
      <c r="J1249" s="17">
        <v>0.23109693049379301</v>
      </c>
      <c r="K1249" s="17">
        <v>0.16608073846098201</v>
      </c>
      <c r="L1249" s="17">
        <v>0.21679173752355799</v>
      </c>
      <c r="M1249" s="17">
        <v>0.18403720125170001</v>
      </c>
      <c r="N1249" s="17">
        <v>0.25213042407323599</v>
      </c>
      <c r="O1249" s="17">
        <v>0.243540161113594</v>
      </c>
      <c r="P1249" s="17">
        <v>0.64803048213396297</v>
      </c>
      <c r="Q1249" s="17"/>
      <c r="R1249" s="17">
        <v>0.131020252694136</v>
      </c>
      <c r="S1249" s="17">
        <v>0.16560100704351499</v>
      </c>
      <c r="T1249" s="17">
        <v>0.30725815679824098</v>
      </c>
      <c r="U1249" s="17">
        <v>0.29957200337147799</v>
      </c>
      <c r="V1249" s="17"/>
      <c r="W1249" s="17">
        <v>0.15657285536194601</v>
      </c>
      <c r="X1249" s="17">
        <v>0.17696588408026701</v>
      </c>
      <c r="Y1249" s="17">
        <v>9.7885484804522999E-2</v>
      </c>
      <c r="Z1249" s="17">
        <v>0.19195967457252699</v>
      </c>
      <c r="AA1249" s="17">
        <v>0.308238416138368</v>
      </c>
      <c r="AB1249" s="17">
        <v>0.31803628984344501</v>
      </c>
      <c r="AC1249" s="17">
        <v>0.28501794915619</v>
      </c>
      <c r="AD1249" s="17">
        <v>0.36676378878133697</v>
      </c>
      <c r="AE1249" s="17">
        <v>0.32072709965365498</v>
      </c>
      <c r="AF1249" s="17">
        <v>0.28283729902372401</v>
      </c>
      <c r="AG1249" s="17"/>
      <c r="AH1249" s="17">
        <v>0.258657637563318</v>
      </c>
      <c r="AI1249" s="17">
        <v>0.33283861767606399</v>
      </c>
      <c r="AJ1249" s="17">
        <v>0.28064457862283898</v>
      </c>
      <c r="AK1249" s="17">
        <v>0.16698970484581399</v>
      </c>
      <c r="AL1249" s="17">
        <v>0.22351864822655401</v>
      </c>
      <c r="AM1249" s="17">
        <v>0.33673467318401801</v>
      </c>
      <c r="AN1249" s="17">
        <v>0.210874240422289</v>
      </c>
      <c r="AO1249" s="17"/>
      <c r="AP1249" s="17">
        <v>0.30878066295488199</v>
      </c>
      <c r="AQ1249" s="17">
        <v>0.123854210400575</v>
      </c>
      <c r="AR1249" s="17"/>
      <c r="AS1249" s="17">
        <v>0.32469094150592098</v>
      </c>
      <c r="AT1249" s="17">
        <v>0.41883019303636398</v>
      </c>
      <c r="AU1249" s="17">
        <v>0.25252810895301298</v>
      </c>
      <c r="AV1249" s="17"/>
      <c r="AW1249" s="17">
        <v>0.38814119996615998</v>
      </c>
      <c r="AX1249" s="17">
        <v>0.21515574430027601</v>
      </c>
      <c r="AY1249" s="17"/>
      <c r="AZ1249" s="17">
        <v>0.217875377594627</v>
      </c>
      <c r="BA1249" s="17">
        <v>0.248507828024009</v>
      </c>
      <c r="BB1249" s="17"/>
      <c r="BC1249" s="17">
        <v>0.18329226544911401</v>
      </c>
      <c r="BD1249" s="17">
        <v>0.29957200337147799</v>
      </c>
      <c r="BE1249" s="17"/>
      <c r="BF1249" s="17">
        <v>0.35514759512586103</v>
      </c>
      <c r="BG1249" s="17">
        <v>0.17859516039847001</v>
      </c>
      <c r="BH1249" s="17"/>
      <c r="BI1249" s="17">
        <v>8.1745314419096798E-2</v>
      </c>
      <c r="BJ1249" s="17">
        <v>0.17863704608057601</v>
      </c>
      <c r="BK1249" s="17">
        <v>0.28190688388183399</v>
      </c>
      <c r="BL1249" s="17">
        <v>0.51542600616756296</v>
      </c>
    </row>
    <row r="1250" spans="2:64" x14ac:dyDescent="0.25">
      <c r="B1250" t="s">
        <v>574</v>
      </c>
      <c r="C1250" s="17">
        <v>0.20310825595904</v>
      </c>
      <c r="D1250" s="17">
        <v>0.23287178688538801</v>
      </c>
      <c r="E1250" s="17">
        <v>0.23995675049721399</v>
      </c>
      <c r="F1250" s="17">
        <v>0.16397746341896299</v>
      </c>
      <c r="G1250" s="17">
        <v>0.14997590417256401</v>
      </c>
      <c r="H1250" s="17">
        <v>0.19902973906655999</v>
      </c>
      <c r="I1250" s="17">
        <v>0.29943619157124401</v>
      </c>
      <c r="J1250" s="17">
        <v>0.20601545213077599</v>
      </c>
      <c r="K1250" s="17">
        <v>0.17385146096297599</v>
      </c>
      <c r="L1250" s="17">
        <v>0.18818041712893999</v>
      </c>
      <c r="M1250" s="17">
        <v>0.18434783121811399</v>
      </c>
      <c r="N1250" s="17">
        <v>0.19336290589994601</v>
      </c>
      <c r="O1250" s="17">
        <v>0.15336676224225801</v>
      </c>
      <c r="P1250" s="17">
        <v>0</v>
      </c>
      <c r="Q1250" s="17"/>
      <c r="R1250" s="17">
        <v>9.2075408105749296E-2</v>
      </c>
      <c r="S1250" s="17">
        <v>0.19103995338966701</v>
      </c>
      <c r="T1250" s="17">
        <v>0.21883229410653901</v>
      </c>
      <c r="U1250" s="17">
        <v>0.26142835594923902</v>
      </c>
      <c r="V1250" s="17"/>
      <c r="W1250" s="17">
        <v>0.10593414662922999</v>
      </c>
      <c r="X1250" s="17">
        <v>0.134281650222877</v>
      </c>
      <c r="Y1250" s="17">
        <v>0.14932407094476199</v>
      </c>
      <c r="Z1250" s="17">
        <v>0.27770373711945301</v>
      </c>
      <c r="AA1250" s="17">
        <v>0.152862913534551</v>
      </c>
      <c r="AB1250" s="17">
        <v>0.217610196802453</v>
      </c>
      <c r="AC1250" s="17">
        <v>0.29204591203927999</v>
      </c>
      <c r="AD1250" s="17">
        <v>0.230069730429553</v>
      </c>
      <c r="AE1250" s="17">
        <v>0.27440122172196302</v>
      </c>
      <c r="AF1250" s="17">
        <v>0.24752110074626399</v>
      </c>
      <c r="AG1250" s="17"/>
      <c r="AH1250" s="17">
        <v>0.11584821124278601</v>
      </c>
      <c r="AI1250" s="17">
        <v>0.14838458184353401</v>
      </c>
      <c r="AJ1250" s="17">
        <v>0.20411626454745799</v>
      </c>
      <c r="AK1250" s="17">
        <v>0.15495782683096099</v>
      </c>
      <c r="AL1250" s="17">
        <v>0.28463255732337001</v>
      </c>
      <c r="AM1250" s="17">
        <v>0.237289701048987</v>
      </c>
      <c r="AN1250" s="17">
        <v>0.280918809378433</v>
      </c>
      <c r="AO1250" s="17"/>
      <c r="AP1250" s="17">
        <v>0.250536511842813</v>
      </c>
      <c r="AQ1250" s="17">
        <v>0.126159250097165</v>
      </c>
      <c r="AR1250" s="17"/>
      <c r="AS1250" s="17">
        <v>0.326877608792359</v>
      </c>
      <c r="AT1250" s="17">
        <v>0.272895316050634</v>
      </c>
      <c r="AU1250" s="17">
        <v>0.19698858995263799</v>
      </c>
      <c r="AV1250" s="17"/>
      <c r="AW1250" s="17">
        <v>0.334460134898729</v>
      </c>
      <c r="AX1250" s="17">
        <v>0.18285682418375401</v>
      </c>
      <c r="AY1250" s="17"/>
      <c r="AZ1250" s="17">
        <v>0.16933987104081899</v>
      </c>
      <c r="BA1250" s="17">
        <v>0.22007585381299399</v>
      </c>
      <c r="BB1250" s="17"/>
      <c r="BC1250" s="17">
        <v>0.150816631310046</v>
      </c>
      <c r="BD1250" s="17">
        <v>0.26142835594923902</v>
      </c>
      <c r="BE1250" s="17"/>
      <c r="BF1250" s="17">
        <v>0.22068284049829301</v>
      </c>
      <c r="BG1250" s="17">
        <v>0.194136593204848</v>
      </c>
      <c r="BH1250" s="17"/>
      <c r="BI1250" s="17">
        <v>0.105742435805092</v>
      </c>
      <c r="BJ1250" s="17">
        <v>0.18120794760602499</v>
      </c>
      <c r="BK1250" s="17">
        <v>0.28121423733194501</v>
      </c>
      <c r="BL1250" s="17">
        <v>0.229821552100202</v>
      </c>
    </row>
    <row r="1251" spans="2:64" x14ac:dyDescent="0.25">
      <c r="B1251" t="s">
        <v>575</v>
      </c>
      <c r="C1251" s="17">
        <v>0.20764245109842</v>
      </c>
      <c r="D1251" s="17">
        <v>0.220735388051012</v>
      </c>
      <c r="E1251" s="17">
        <v>0.209811574245899</v>
      </c>
      <c r="F1251" s="17">
        <v>0.19554617563797699</v>
      </c>
      <c r="G1251" s="17">
        <v>0.14289147354081799</v>
      </c>
      <c r="H1251" s="17">
        <v>0.31325624824334902</v>
      </c>
      <c r="I1251" s="17">
        <v>0.105501041160816</v>
      </c>
      <c r="J1251" s="17">
        <v>0.24865400761169401</v>
      </c>
      <c r="K1251" s="17">
        <v>0.197169644817798</v>
      </c>
      <c r="L1251" s="17">
        <v>0.19790322017755901</v>
      </c>
      <c r="M1251" s="17">
        <v>0.20037310380965501</v>
      </c>
      <c r="N1251" s="17">
        <v>0.235196303432298</v>
      </c>
      <c r="O1251" s="17">
        <v>0.18344992884268399</v>
      </c>
      <c r="P1251" s="17">
        <v>0</v>
      </c>
      <c r="Q1251" s="17"/>
      <c r="R1251" s="17">
        <v>0.20290192327228199</v>
      </c>
      <c r="S1251" s="17">
        <v>0.25877432287765201</v>
      </c>
      <c r="T1251" s="17">
        <v>0.16739762495374599</v>
      </c>
      <c r="U1251" s="17">
        <v>0.204673065438122</v>
      </c>
      <c r="V1251" s="17"/>
      <c r="W1251" s="17">
        <v>0.185789179630128</v>
      </c>
      <c r="X1251" s="17">
        <v>0.26064037784127703</v>
      </c>
      <c r="Y1251" s="17">
        <v>0.18740576188018501</v>
      </c>
      <c r="Z1251" s="17">
        <v>0.245201349834412</v>
      </c>
      <c r="AA1251" s="17">
        <v>0.263246250438326</v>
      </c>
      <c r="AB1251" s="17">
        <v>0.15104253059065301</v>
      </c>
      <c r="AC1251" s="17">
        <v>0.19477408739035901</v>
      </c>
      <c r="AD1251" s="17">
        <v>0.129231461124726</v>
      </c>
      <c r="AE1251" s="17">
        <v>0.17276830707978399</v>
      </c>
      <c r="AF1251" s="17">
        <v>0.23067924520578201</v>
      </c>
      <c r="AG1251" s="17"/>
      <c r="AH1251" s="17">
        <v>0.118382242862567</v>
      </c>
      <c r="AI1251" s="17">
        <v>0.18103696624174101</v>
      </c>
      <c r="AJ1251" s="17">
        <v>0.17541787422196201</v>
      </c>
      <c r="AK1251" s="17">
        <v>0.27544943858668097</v>
      </c>
      <c r="AL1251" s="17">
        <v>0.23715451830359699</v>
      </c>
      <c r="AM1251" s="17">
        <v>0.149086546990638</v>
      </c>
      <c r="AN1251" s="17">
        <v>0.236829335241549</v>
      </c>
      <c r="AO1251" s="17"/>
      <c r="AP1251" s="17">
        <v>0.20532015815469901</v>
      </c>
      <c r="AQ1251" s="17">
        <v>0.211410207892539</v>
      </c>
      <c r="AR1251" s="17"/>
      <c r="AS1251" s="17">
        <v>0.176446022826803</v>
      </c>
      <c r="AT1251" s="17">
        <v>0.171407916595123</v>
      </c>
      <c r="AU1251" s="17">
        <v>0.235307536188469</v>
      </c>
      <c r="AV1251" s="17"/>
      <c r="AW1251" s="17">
        <v>0.16125985886890401</v>
      </c>
      <c r="AX1251" s="17">
        <v>0.21479357759679399</v>
      </c>
      <c r="AY1251" s="17"/>
      <c r="AZ1251" s="17">
        <v>0.229918002733148</v>
      </c>
      <c r="BA1251" s="17">
        <v>0.19644965632815201</v>
      </c>
      <c r="BB1251" s="17"/>
      <c r="BC1251" s="17">
        <v>0.210304895099929</v>
      </c>
      <c r="BD1251" s="17">
        <v>0.204673065438122</v>
      </c>
      <c r="BE1251" s="17"/>
      <c r="BF1251" s="17">
        <v>0.186794616017528</v>
      </c>
      <c r="BG1251" s="17">
        <v>0.218285077960125</v>
      </c>
      <c r="BH1251" s="17"/>
      <c r="BI1251" s="17">
        <v>0.17683503245125401</v>
      </c>
      <c r="BJ1251" s="17">
        <v>0.24248575899046801</v>
      </c>
      <c r="BK1251" s="17">
        <v>0.22547591767427599</v>
      </c>
      <c r="BL1251" s="17">
        <v>0.14762011109369999</v>
      </c>
    </row>
    <row r="1252" spans="2:64" x14ac:dyDescent="0.25">
      <c r="B1252" t="s">
        <v>576</v>
      </c>
      <c r="C1252" s="17">
        <v>0.12855687740892199</v>
      </c>
      <c r="D1252" s="17">
        <v>0.12401193147824099</v>
      </c>
      <c r="E1252" s="17">
        <v>5.97613985311298E-2</v>
      </c>
      <c r="F1252" s="17">
        <v>0.105874301536141</v>
      </c>
      <c r="G1252" s="17">
        <v>0.34100802348654702</v>
      </c>
      <c r="H1252" s="17">
        <v>8.3205004577959804E-2</v>
      </c>
      <c r="I1252" s="17">
        <v>0.105610711426789</v>
      </c>
      <c r="J1252" s="17">
        <v>9.0558563929010003E-2</v>
      </c>
      <c r="K1252" s="17">
        <v>0.13119105068057901</v>
      </c>
      <c r="L1252" s="17">
        <v>9.6829264585765795E-2</v>
      </c>
      <c r="M1252" s="17">
        <v>0.177617683464178</v>
      </c>
      <c r="N1252" s="17">
        <v>0.141864889077047</v>
      </c>
      <c r="O1252" s="17">
        <v>0.106470727028961</v>
      </c>
      <c r="P1252" s="17">
        <v>0.35196951786603697</v>
      </c>
      <c r="Q1252" s="17"/>
      <c r="R1252" s="17">
        <v>0.12525411520736501</v>
      </c>
      <c r="S1252" s="17">
        <v>0.12836277569031099</v>
      </c>
      <c r="T1252" s="17">
        <v>0.15079920021705701</v>
      </c>
      <c r="U1252" s="17">
        <v>0.124396200176341</v>
      </c>
      <c r="V1252" s="17"/>
      <c r="W1252" s="17">
        <v>0.14199860705872899</v>
      </c>
      <c r="X1252" s="17">
        <v>4.6739444895095503E-2</v>
      </c>
      <c r="Y1252" s="17">
        <v>0.20919554499901799</v>
      </c>
      <c r="Z1252" s="17">
        <v>0.115966402618759</v>
      </c>
      <c r="AA1252" s="17">
        <v>0.104243789654132</v>
      </c>
      <c r="AB1252" s="17">
        <v>0.14484779149131799</v>
      </c>
      <c r="AC1252" s="17">
        <v>0.12543710440939401</v>
      </c>
      <c r="AD1252" s="17">
        <v>0.13476474311944101</v>
      </c>
      <c r="AE1252" s="17">
        <v>0.11693443294240601</v>
      </c>
      <c r="AF1252" s="17">
        <v>0.153590386983394</v>
      </c>
      <c r="AG1252" s="17"/>
      <c r="AH1252" s="17">
        <v>0.15288079923839501</v>
      </c>
      <c r="AI1252" s="17">
        <v>0.18115124917617101</v>
      </c>
      <c r="AJ1252" s="17">
        <v>0.16514301498880199</v>
      </c>
      <c r="AK1252" s="17">
        <v>0.138342238184649</v>
      </c>
      <c r="AL1252" s="17">
        <v>0.105577534504856</v>
      </c>
      <c r="AM1252" s="17">
        <v>0.120491868548006</v>
      </c>
      <c r="AN1252" s="17">
        <v>0.122747379652429</v>
      </c>
      <c r="AO1252" s="17"/>
      <c r="AP1252" s="17">
        <v>0.12165503666633901</v>
      </c>
      <c r="AQ1252" s="17">
        <v>0.139754628071738</v>
      </c>
      <c r="AR1252" s="17"/>
      <c r="AS1252" s="17">
        <v>0.113689586337751</v>
      </c>
      <c r="AT1252" s="17">
        <v>6.0978844844989603E-2</v>
      </c>
      <c r="AU1252" s="17">
        <v>0.1457641337226</v>
      </c>
      <c r="AV1252" s="17"/>
      <c r="AW1252" s="17">
        <v>7.0348175825563505E-2</v>
      </c>
      <c r="AX1252" s="17">
        <v>0.13753131735115201</v>
      </c>
      <c r="AY1252" s="17"/>
      <c r="AZ1252" s="17">
        <v>0.133015692707353</v>
      </c>
      <c r="BA1252" s="17">
        <v>0.12631645681812201</v>
      </c>
      <c r="BB1252" s="17"/>
      <c r="BC1252" s="17">
        <v>0.132287470672106</v>
      </c>
      <c r="BD1252" s="17">
        <v>0.124396200176341</v>
      </c>
      <c r="BE1252" s="17"/>
      <c r="BF1252" s="17">
        <v>0.11258086614238801</v>
      </c>
      <c r="BG1252" s="17">
        <v>0.136712483302215</v>
      </c>
      <c r="BH1252" s="17"/>
      <c r="BI1252" s="17">
        <v>0.13557116537397401</v>
      </c>
      <c r="BJ1252" s="17">
        <v>0.15956972294928901</v>
      </c>
      <c r="BK1252" s="17">
        <v>0.126683870316185</v>
      </c>
      <c r="BL1252" s="17">
        <v>5.77428304543431E-2</v>
      </c>
    </row>
    <row r="1253" spans="2:64" x14ac:dyDescent="0.25">
      <c r="B1253" t="s">
        <v>577</v>
      </c>
      <c r="C1253" s="17">
        <v>0.222428975649302</v>
      </c>
      <c r="D1253" s="17">
        <v>0.14723195898911001</v>
      </c>
      <c r="E1253" s="17">
        <v>0.28130538186680298</v>
      </c>
      <c r="F1253" s="17">
        <v>0.27701998706460401</v>
      </c>
      <c r="G1253" s="17">
        <v>0.221069607700699</v>
      </c>
      <c r="H1253" s="17">
        <v>0.16646744603822</v>
      </c>
      <c r="I1253" s="17">
        <v>0.21942567599958099</v>
      </c>
      <c r="J1253" s="17">
        <v>0.223675045834727</v>
      </c>
      <c r="K1253" s="17">
        <v>0.33170710507766599</v>
      </c>
      <c r="L1253" s="17">
        <v>0.300295360584177</v>
      </c>
      <c r="M1253" s="17">
        <v>0.25362418025635303</v>
      </c>
      <c r="N1253" s="17">
        <v>0.177445477517473</v>
      </c>
      <c r="O1253" s="17">
        <v>0.31317242077250301</v>
      </c>
      <c r="P1253" s="17">
        <v>0</v>
      </c>
      <c r="Q1253" s="17"/>
      <c r="R1253" s="17">
        <v>0.44874830072046701</v>
      </c>
      <c r="S1253" s="17">
        <v>0.25622194099885598</v>
      </c>
      <c r="T1253" s="17">
        <v>0.15571272392441801</v>
      </c>
      <c r="U1253" s="17">
        <v>0.10993037506481899</v>
      </c>
      <c r="V1253" s="17"/>
      <c r="W1253" s="17">
        <v>0.40970521131996701</v>
      </c>
      <c r="X1253" s="17">
        <v>0.38137264296048501</v>
      </c>
      <c r="Y1253" s="17">
        <v>0.35618913737151198</v>
      </c>
      <c r="Z1253" s="17">
        <v>0.16916883585485001</v>
      </c>
      <c r="AA1253" s="17">
        <v>0.17140863023462299</v>
      </c>
      <c r="AB1253" s="17">
        <v>0.16846319127213</v>
      </c>
      <c r="AC1253" s="17">
        <v>0.10272494700477799</v>
      </c>
      <c r="AD1253" s="17">
        <v>0.13917027654494299</v>
      </c>
      <c r="AE1253" s="17">
        <v>0.115168938602191</v>
      </c>
      <c r="AF1253" s="17">
        <v>8.5371968040837395E-2</v>
      </c>
      <c r="AG1253" s="17"/>
      <c r="AH1253" s="17">
        <v>0.35423110909293498</v>
      </c>
      <c r="AI1253" s="17">
        <v>0.15658858506249099</v>
      </c>
      <c r="AJ1253" s="17">
        <v>0.17467826761893901</v>
      </c>
      <c r="AK1253" s="17">
        <v>0.26426079155189502</v>
      </c>
      <c r="AL1253" s="17">
        <v>0.149116741641622</v>
      </c>
      <c r="AM1253" s="17">
        <v>0.15639721022835201</v>
      </c>
      <c r="AN1253" s="17">
        <v>0.14863023530530001</v>
      </c>
      <c r="AO1253" s="17"/>
      <c r="AP1253" s="17">
        <v>0.11370763038126699</v>
      </c>
      <c r="AQ1253" s="17">
        <v>0.39882170353798302</v>
      </c>
      <c r="AR1253" s="17"/>
      <c r="AS1253" s="17">
        <v>5.82958405371665E-2</v>
      </c>
      <c r="AT1253" s="17">
        <v>7.5887729472889298E-2</v>
      </c>
      <c r="AU1253" s="17">
        <v>0.16941163118328001</v>
      </c>
      <c r="AV1253" s="17"/>
      <c r="AW1253" s="17">
        <v>4.5790630440643701E-2</v>
      </c>
      <c r="AX1253" s="17">
        <v>0.24966253656802401</v>
      </c>
      <c r="AY1253" s="17"/>
      <c r="AZ1253" s="17">
        <v>0.24985105592405399</v>
      </c>
      <c r="BA1253" s="17">
        <v>0.20865020501672299</v>
      </c>
      <c r="BB1253" s="17"/>
      <c r="BC1253" s="17">
        <v>0.323298737468804</v>
      </c>
      <c r="BD1253" s="17">
        <v>0.10993037506481899</v>
      </c>
      <c r="BE1253" s="17"/>
      <c r="BF1253" s="17">
        <v>0.124794082215929</v>
      </c>
      <c r="BG1253" s="17">
        <v>0.272270685134341</v>
      </c>
      <c r="BH1253" s="17"/>
      <c r="BI1253" s="17">
        <v>0.500106051950584</v>
      </c>
      <c r="BJ1253" s="17">
        <v>0.23809952437364201</v>
      </c>
      <c r="BK1253" s="17">
        <v>8.4719090795760899E-2</v>
      </c>
      <c r="BL1253" s="17">
        <v>4.9389500184191297E-2</v>
      </c>
    </row>
    <row r="1254" spans="2:64" x14ac:dyDescent="0.25">
      <c r="C1254" s="17"/>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c r="AD1254" s="17"/>
      <c r="AE1254" s="17"/>
      <c r="AF1254" s="17"/>
      <c r="AG1254" s="17"/>
      <c r="AH1254" s="17"/>
      <c r="AI1254" s="17"/>
      <c r="AJ1254" s="17"/>
      <c r="AK1254" s="17"/>
      <c r="AL1254" s="17"/>
      <c r="AM1254" s="17"/>
      <c r="AN1254" s="17"/>
      <c r="AO1254" s="17"/>
      <c r="AP1254" s="17"/>
      <c r="AQ1254" s="17"/>
      <c r="AR1254" s="17"/>
      <c r="AS1254" s="17"/>
      <c r="AT1254" s="17"/>
      <c r="AU1254" s="17"/>
      <c r="AV1254" s="17"/>
      <c r="AW1254" s="17"/>
      <c r="AX1254" s="17"/>
      <c r="AY1254" s="17"/>
      <c r="AZ1254" s="17"/>
      <c r="BA1254" s="17"/>
      <c r="BB1254" s="17"/>
      <c r="BC1254" s="17"/>
      <c r="BD1254" s="17"/>
      <c r="BE1254" s="17"/>
      <c r="BF1254" s="17"/>
      <c r="BG1254" s="17"/>
      <c r="BH1254" s="17"/>
      <c r="BI1254" s="17"/>
      <c r="BJ1254" s="17"/>
      <c r="BK1254" s="17"/>
      <c r="BL1254" s="17"/>
    </row>
    <row r="1255" spans="2:64" x14ac:dyDescent="0.25">
      <c r="B1255" s="6" t="s">
        <v>583</v>
      </c>
      <c r="C1255" s="17"/>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c r="AD1255" s="17"/>
      <c r="AE1255" s="17"/>
      <c r="AF1255" s="17"/>
      <c r="AG1255" s="17"/>
      <c r="AH1255" s="17"/>
      <c r="AI1255" s="17"/>
      <c r="AJ1255" s="17"/>
      <c r="AK1255" s="17"/>
      <c r="AL1255" s="17"/>
      <c r="AM1255" s="17"/>
      <c r="AN1255" s="17"/>
      <c r="AO1255" s="17"/>
      <c r="AP1255" s="17"/>
      <c r="AQ1255" s="17"/>
      <c r="AR1255" s="17"/>
      <c r="AS1255" s="17"/>
      <c r="AT1255" s="17"/>
      <c r="AU1255" s="17"/>
      <c r="AV1255" s="17"/>
      <c r="AW1255" s="17"/>
      <c r="AX1255" s="17"/>
      <c r="AY1255" s="17"/>
      <c r="AZ1255" s="17"/>
      <c r="BA1255" s="17"/>
      <c r="BB1255" s="17"/>
      <c r="BC1255" s="17"/>
      <c r="BD1255" s="17"/>
      <c r="BE1255" s="17"/>
      <c r="BF1255" s="17"/>
      <c r="BG1255" s="17"/>
      <c r="BH1255" s="17"/>
      <c r="BI1255" s="17"/>
      <c r="BJ1255" s="17"/>
      <c r="BK1255" s="17"/>
      <c r="BL1255" s="17"/>
    </row>
    <row r="1256" spans="2:64" x14ac:dyDescent="0.25">
      <c r="B1256" s="24" t="s">
        <v>82</v>
      </c>
      <c r="C1256" s="17"/>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c r="AF1256" s="17"/>
      <c r="AG1256" s="17"/>
      <c r="AH1256" s="17"/>
      <c r="AI1256" s="17"/>
      <c r="AJ1256" s="17"/>
      <c r="AK1256" s="17"/>
      <c r="AL1256" s="17"/>
      <c r="AM1256" s="17"/>
      <c r="AN1256" s="17"/>
      <c r="AO1256" s="17"/>
      <c r="AP1256" s="17"/>
      <c r="AQ1256" s="17"/>
      <c r="AR1256" s="17"/>
      <c r="AS1256" s="17"/>
      <c r="AT1256" s="17"/>
      <c r="AU1256" s="17"/>
      <c r="AV1256" s="17"/>
      <c r="AW1256" s="17"/>
      <c r="AX1256" s="17"/>
      <c r="AY1256" s="17"/>
      <c r="AZ1256" s="17"/>
      <c r="BA1256" s="17"/>
      <c r="BB1256" s="17"/>
      <c r="BC1256" s="17"/>
      <c r="BD1256" s="17"/>
      <c r="BE1256" s="17"/>
      <c r="BF1256" s="17"/>
      <c r="BG1256" s="17"/>
      <c r="BH1256" s="17"/>
      <c r="BI1256" s="17"/>
      <c r="BJ1256" s="17"/>
      <c r="BK1256" s="17"/>
      <c r="BL1256" s="17"/>
    </row>
    <row r="1257" spans="2:64" x14ac:dyDescent="0.25">
      <c r="B1257" t="s">
        <v>573</v>
      </c>
      <c r="C1257" s="17">
        <v>0.21791147935647501</v>
      </c>
      <c r="D1257" s="17">
        <v>0.22032521969289401</v>
      </c>
      <c r="E1257" s="17">
        <v>0.12518034933470901</v>
      </c>
      <c r="F1257" s="17">
        <v>0.24961621850382801</v>
      </c>
      <c r="G1257" s="17">
        <v>0.231853308909519</v>
      </c>
      <c r="H1257" s="17">
        <v>0.21010290901329301</v>
      </c>
      <c r="I1257" s="17">
        <v>0.27378969821965099</v>
      </c>
      <c r="J1257" s="17">
        <v>9.2394236136835103E-2</v>
      </c>
      <c r="K1257" s="17">
        <v>0.258721920582697</v>
      </c>
      <c r="L1257" s="17">
        <v>0.200829565535767</v>
      </c>
      <c r="M1257" s="17">
        <v>0.19601057806365599</v>
      </c>
      <c r="N1257" s="17">
        <v>0.188677725491738</v>
      </c>
      <c r="O1257" s="17">
        <v>0.299176066677107</v>
      </c>
      <c r="P1257" s="17">
        <v>0.296060964267926</v>
      </c>
      <c r="Q1257" s="17"/>
      <c r="R1257" s="17">
        <v>0.231338722872174</v>
      </c>
      <c r="S1257" s="17">
        <v>0.14967891313315301</v>
      </c>
      <c r="T1257" s="17">
        <v>0.23884507406782601</v>
      </c>
      <c r="U1257" s="17">
        <v>0.226913511749925</v>
      </c>
      <c r="V1257" s="17"/>
      <c r="W1257" s="17">
        <v>0.32541192816627501</v>
      </c>
      <c r="X1257" s="17">
        <v>0.17286154042305801</v>
      </c>
      <c r="Y1257" s="17">
        <v>0.193631702552022</v>
      </c>
      <c r="Z1257" s="17">
        <v>0.17532209521745301</v>
      </c>
      <c r="AA1257" s="17">
        <v>0.209361945319302</v>
      </c>
      <c r="AB1257" s="17">
        <v>0.186327440018941</v>
      </c>
      <c r="AC1257" s="17">
        <v>0.222117078362112</v>
      </c>
      <c r="AD1257" s="17">
        <v>0.24387013270220201</v>
      </c>
      <c r="AE1257" s="17">
        <v>0.25702845788818302</v>
      </c>
      <c r="AF1257" s="17">
        <v>0.21068391567077299</v>
      </c>
      <c r="AG1257" s="17"/>
      <c r="AH1257" s="17">
        <v>0.23772029595647301</v>
      </c>
      <c r="AI1257" s="17">
        <v>0.31794297360696</v>
      </c>
      <c r="AJ1257" s="17">
        <v>0.25653984496305199</v>
      </c>
      <c r="AK1257" s="17">
        <v>0.17820732811234399</v>
      </c>
      <c r="AL1257" s="17">
        <v>0.17391807401623099</v>
      </c>
      <c r="AM1257" s="17">
        <v>0.29310822581974999</v>
      </c>
      <c r="AN1257" s="17">
        <v>0.233847217546643</v>
      </c>
      <c r="AO1257" s="17"/>
      <c r="AP1257" s="17">
        <v>0.24974941383917801</v>
      </c>
      <c r="AQ1257" s="17">
        <v>0.16625667229076299</v>
      </c>
      <c r="AR1257" s="17"/>
      <c r="AS1257" s="17">
        <v>0.212909942984157</v>
      </c>
      <c r="AT1257" s="17">
        <v>0.29769083162589999</v>
      </c>
      <c r="AU1257" s="17">
        <v>0.25954138566571799</v>
      </c>
      <c r="AV1257" s="17"/>
      <c r="AW1257" s="17">
        <v>0.29168951007778898</v>
      </c>
      <c r="AX1257" s="17">
        <v>0.20653660776934199</v>
      </c>
      <c r="AY1257" s="17"/>
      <c r="AZ1257" s="17">
        <v>0.23811007659191399</v>
      </c>
      <c r="BA1257" s="17">
        <v>0.20776229170847499</v>
      </c>
      <c r="BB1257" s="17"/>
      <c r="BC1257" s="17">
        <v>0.20983997572264201</v>
      </c>
      <c r="BD1257" s="17">
        <v>0.226913511749925</v>
      </c>
      <c r="BE1257" s="17"/>
      <c r="BF1257" s="17">
        <v>0.30253966594933102</v>
      </c>
      <c r="BG1257" s="17">
        <v>0.17470957333621301</v>
      </c>
      <c r="BH1257" s="17"/>
      <c r="BI1257" s="17">
        <v>0.121979303205678</v>
      </c>
      <c r="BJ1257" s="17">
        <v>0.18996647072133999</v>
      </c>
      <c r="BK1257" s="17">
        <v>0.232606127868077</v>
      </c>
      <c r="BL1257" s="17">
        <v>0.39874240819760798</v>
      </c>
    </row>
    <row r="1258" spans="2:64" x14ac:dyDescent="0.25">
      <c r="B1258" t="s">
        <v>574</v>
      </c>
      <c r="C1258" s="17">
        <v>0.24108060667081399</v>
      </c>
      <c r="D1258" s="17">
        <v>0.20453021230964299</v>
      </c>
      <c r="E1258" s="17">
        <v>0.285898950207431</v>
      </c>
      <c r="F1258" s="17">
        <v>0.247649851093069</v>
      </c>
      <c r="G1258" s="17">
        <v>0.20209280492448201</v>
      </c>
      <c r="H1258" s="17">
        <v>0.28486028330267998</v>
      </c>
      <c r="I1258" s="17">
        <v>0.25728859693471001</v>
      </c>
      <c r="J1258" s="17">
        <v>0.373715765131926</v>
      </c>
      <c r="K1258" s="17">
        <v>0.19007763638623301</v>
      </c>
      <c r="L1258" s="17">
        <v>0.235056643256838</v>
      </c>
      <c r="M1258" s="17">
        <v>0.26889789308662398</v>
      </c>
      <c r="N1258" s="17">
        <v>0.24942188804041901</v>
      </c>
      <c r="O1258" s="17">
        <v>0.211107345882071</v>
      </c>
      <c r="P1258" s="17">
        <v>0.35196951786603697</v>
      </c>
      <c r="Q1258" s="17"/>
      <c r="R1258" s="17">
        <v>0.19280565227723201</v>
      </c>
      <c r="S1258" s="17">
        <v>0.25536546093234003</v>
      </c>
      <c r="T1258" s="17">
        <v>0.284539979829112</v>
      </c>
      <c r="U1258" s="17">
        <v>0.250392908999577</v>
      </c>
      <c r="V1258" s="17"/>
      <c r="W1258" s="17">
        <v>0.23302107974724701</v>
      </c>
      <c r="X1258" s="17">
        <v>0.233397729976483</v>
      </c>
      <c r="Y1258" s="17">
        <v>0.19840489308451201</v>
      </c>
      <c r="Z1258" s="17">
        <v>0.301879875413673</v>
      </c>
      <c r="AA1258" s="17">
        <v>0.25612265050232802</v>
      </c>
      <c r="AB1258" s="17">
        <v>0.25793123512329302</v>
      </c>
      <c r="AC1258" s="17">
        <v>0.26620180393364001</v>
      </c>
      <c r="AD1258" s="17">
        <v>0.26902842958893403</v>
      </c>
      <c r="AE1258" s="17">
        <v>0.26875700979114497</v>
      </c>
      <c r="AF1258" s="17">
        <v>0.23089995036246</v>
      </c>
      <c r="AG1258" s="17"/>
      <c r="AH1258" s="17">
        <v>0.195628759474647</v>
      </c>
      <c r="AI1258" s="17">
        <v>0.31206856966560198</v>
      </c>
      <c r="AJ1258" s="17">
        <v>0.194916161787381</v>
      </c>
      <c r="AK1258" s="17">
        <v>0.27575610074590101</v>
      </c>
      <c r="AL1258" s="17">
        <v>0.25990039051228703</v>
      </c>
      <c r="AM1258" s="17">
        <v>0.23478039823024499</v>
      </c>
      <c r="AN1258" s="17">
        <v>0.28945777811665702</v>
      </c>
      <c r="AO1258" s="17"/>
      <c r="AP1258" s="17">
        <v>0.27183136596964502</v>
      </c>
      <c r="AQ1258" s="17">
        <v>0.191189664795541</v>
      </c>
      <c r="AR1258" s="17"/>
      <c r="AS1258" s="17">
        <v>0.29761044978920898</v>
      </c>
      <c r="AT1258" s="17">
        <v>0.29514656832965602</v>
      </c>
      <c r="AU1258" s="17">
        <v>0.25876951632718898</v>
      </c>
      <c r="AV1258" s="17"/>
      <c r="AW1258" s="17">
        <v>0.27671818579152901</v>
      </c>
      <c r="AX1258" s="17">
        <v>0.235586113497017</v>
      </c>
      <c r="AY1258" s="17"/>
      <c r="AZ1258" s="17">
        <v>0.23072925089784299</v>
      </c>
      <c r="BA1258" s="17">
        <v>0.24628185163483399</v>
      </c>
      <c r="BB1258" s="17"/>
      <c r="BC1258" s="17">
        <v>0.23273090531441301</v>
      </c>
      <c r="BD1258" s="17">
        <v>0.250392908999577</v>
      </c>
      <c r="BE1258" s="17"/>
      <c r="BF1258" s="17">
        <v>0.25049080262415202</v>
      </c>
      <c r="BG1258" s="17">
        <v>0.23627678872816901</v>
      </c>
      <c r="BH1258" s="17"/>
      <c r="BI1258" s="17">
        <v>0.19553676385678401</v>
      </c>
      <c r="BJ1258" s="17">
        <v>0.21666200309570799</v>
      </c>
      <c r="BK1258" s="17">
        <v>0.281689473297624</v>
      </c>
      <c r="BL1258" s="17">
        <v>0.28262334075662099</v>
      </c>
    </row>
    <row r="1259" spans="2:64" x14ac:dyDescent="0.25">
      <c r="B1259" t="s">
        <v>575</v>
      </c>
      <c r="C1259" s="17">
        <v>0.253847363328919</v>
      </c>
      <c r="D1259" s="17">
        <v>0.27555943246675901</v>
      </c>
      <c r="E1259" s="17">
        <v>0.15597220497296799</v>
      </c>
      <c r="F1259" s="17">
        <v>0.28015273333220098</v>
      </c>
      <c r="G1259" s="17">
        <v>0.22953134457376201</v>
      </c>
      <c r="H1259" s="17">
        <v>0.20703452452419699</v>
      </c>
      <c r="I1259" s="17">
        <v>0.23913699859488399</v>
      </c>
      <c r="J1259" s="17">
        <v>0.22318424890750699</v>
      </c>
      <c r="K1259" s="17">
        <v>0.27594058127555599</v>
      </c>
      <c r="L1259" s="17">
        <v>0.27338880569812901</v>
      </c>
      <c r="M1259" s="17">
        <v>0.26176695029729002</v>
      </c>
      <c r="N1259" s="17">
        <v>0.25529575290787898</v>
      </c>
      <c r="O1259" s="17">
        <v>0.26158585729328299</v>
      </c>
      <c r="P1259" s="17">
        <v>0</v>
      </c>
      <c r="Q1259" s="17"/>
      <c r="R1259" s="17">
        <v>0.24678738938182901</v>
      </c>
      <c r="S1259" s="17">
        <v>0.32231300326618101</v>
      </c>
      <c r="T1259" s="17">
        <v>0.21378178165350201</v>
      </c>
      <c r="U1259" s="17">
        <v>0.246538906761746</v>
      </c>
      <c r="V1259" s="17"/>
      <c r="W1259" s="17">
        <v>0.188887456049074</v>
      </c>
      <c r="X1259" s="17">
        <v>0.316791890242825</v>
      </c>
      <c r="Y1259" s="17">
        <v>0.26377412399182598</v>
      </c>
      <c r="Z1259" s="17">
        <v>0.257155129222638</v>
      </c>
      <c r="AA1259" s="17">
        <v>0.30847064940518698</v>
      </c>
      <c r="AB1259" s="17">
        <v>0.27518274918093599</v>
      </c>
      <c r="AC1259" s="17">
        <v>0.227780091381588</v>
      </c>
      <c r="AD1259" s="17">
        <v>0.20531569900966201</v>
      </c>
      <c r="AE1259" s="17">
        <v>0.27797511009726</v>
      </c>
      <c r="AF1259" s="17">
        <v>0.28724917396396799</v>
      </c>
      <c r="AG1259" s="17"/>
      <c r="AH1259" s="17">
        <v>0.243433361673977</v>
      </c>
      <c r="AI1259" s="17">
        <v>7.2008363143835102E-2</v>
      </c>
      <c r="AJ1259" s="17">
        <v>0.33539093933358599</v>
      </c>
      <c r="AK1259" s="17">
        <v>0.30388794220180698</v>
      </c>
      <c r="AL1259" s="17">
        <v>0.24181300657663099</v>
      </c>
      <c r="AM1259" s="17">
        <v>0.245045711568216</v>
      </c>
      <c r="AN1259" s="17">
        <v>0.24585591553819</v>
      </c>
      <c r="AO1259" s="17"/>
      <c r="AP1259" s="17">
        <v>0.247566053131929</v>
      </c>
      <c r="AQ1259" s="17">
        <v>0.26403834687157501</v>
      </c>
      <c r="AR1259" s="17"/>
      <c r="AS1259" s="17">
        <v>0.25356460842987699</v>
      </c>
      <c r="AT1259" s="17">
        <v>0.19466492810863101</v>
      </c>
      <c r="AU1259" s="17">
        <v>0.24922623230707799</v>
      </c>
      <c r="AV1259" s="17"/>
      <c r="AW1259" s="17">
        <v>0.21444296827641501</v>
      </c>
      <c r="AX1259" s="17">
        <v>0.25992261268578998</v>
      </c>
      <c r="AY1259" s="17"/>
      <c r="AZ1259" s="17">
        <v>0.25689121094127099</v>
      </c>
      <c r="BA1259" s="17">
        <v>0.25231792144592102</v>
      </c>
      <c r="BB1259" s="17"/>
      <c r="BC1259" s="17">
        <v>0.26040035393830202</v>
      </c>
      <c r="BD1259" s="17">
        <v>0.246538906761746</v>
      </c>
      <c r="BE1259" s="17"/>
      <c r="BF1259" s="17">
        <v>0.225522616481836</v>
      </c>
      <c r="BG1259" s="17">
        <v>0.26830688444831202</v>
      </c>
      <c r="BH1259" s="17"/>
      <c r="BI1259" s="17">
        <v>0.25089372084783301</v>
      </c>
      <c r="BJ1259" s="17">
        <v>0.28215854918226102</v>
      </c>
      <c r="BK1259" s="17">
        <v>0.26248033071374499</v>
      </c>
      <c r="BL1259" s="17">
        <v>0.184943981041996</v>
      </c>
    </row>
    <row r="1260" spans="2:64" x14ac:dyDescent="0.25">
      <c r="B1260" t="s">
        <v>576</v>
      </c>
      <c r="C1260" s="17">
        <v>0.13173930605960499</v>
      </c>
      <c r="D1260" s="17">
        <v>0.17019011112937599</v>
      </c>
      <c r="E1260" s="17">
        <v>0.13216636252472799</v>
      </c>
      <c r="F1260" s="17">
        <v>0.111873787963871</v>
      </c>
      <c r="G1260" s="17">
        <v>0.101125625850843</v>
      </c>
      <c r="H1260" s="17">
        <v>0.159246934679174</v>
      </c>
      <c r="I1260" s="17">
        <v>7.4721330180103698E-2</v>
      </c>
      <c r="J1260" s="17">
        <v>0.18317692204570099</v>
      </c>
      <c r="K1260" s="17">
        <v>5.4093319012465099E-2</v>
      </c>
      <c r="L1260" s="17">
        <v>0.10634283615118301</v>
      </c>
      <c r="M1260" s="17">
        <v>0.143910941274972</v>
      </c>
      <c r="N1260" s="17">
        <v>0.14859358375811399</v>
      </c>
      <c r="O1260" s="17">
        <v>7.9329720672392107E-2</v>
      </c>
      <c r="P1260" s="17">
        <v>0.35196951786603697</v>
      </c>
      <c r="Q1260" s="17"/>
      <c r="R1260" s="17">
        <v>0.104900080720259</v>
      </c>
      <c r="S1260" s="17">
        <v>0.14024957027431301</v>
      </c>
      <c r="T1260" s="17">
        <v>0.123616726276465</v>
      </c>
      <c r="U1260" s="17">
        <v>0.145398916277271</v>
      </c>
      <c r="V1260" s="17"/>
      <c r="W1260" s="17">
        <v>8.7393877656094507E-2</v>
      </c>
      <c r="X1260" s="17">
        <v>9.3945732701429099E-2</v>
      </c>
      <c r="Y1260" s="17">
        <v>0.105793239304681</v>
      </c>
      <c r="Z1260" s="17">
        <v>0.125097349315581</v>
      </c>
      <c r="AA1260" s="17">
        <v>0.108512111456429</v>
      </c>
      <c r="AB1260" s="17">
        <v>0.152779638085492</v>
      </c>
      <c r="AC1260" s="17">
        <v>0.16892154065215401</v>
      </c>
      <c r="AD1260" s="17">
        <v>0.15036858992331201</v>
      </c>
      <c r="AE1260" s="17">
        <v>0.105054202314367</v>
      </c>
      <c r="AF1260" s="17">
        <v>0.155254195433459</v>
      </c>
      <c r="AG1260" s="17"/>
      <c r="AH1260" s="17">
        <v>0.133959261777745</v>
      </c>
      <c r="AI1260" s="17">
        <v>0.10442149020321401</v>
      </c>
      <c r="AJ1260" s="17">
        <v>0.101538865217717</v>
      </c>
      <c r="AK1260" s="17">
        <v>9.5148342732030794E-2</v>
      </c>
      <c r="AL1260" s="17">
        <v>0.162727484980383</v>
      </c>
      <c r="AM1260" s="17">
        <v>0.169516542698808</v>
      </c>
      <c r="AN1260" s="17">
        <v>9.8516982540905199E-2</v>
      </c>
      <c r="AO1260" s="17"/>
      <c r="AP1260" s="17">
        <v>0.13988071869327001</v>
      </c>
      <c r="AQ1260" s="17">
        <v>0.118530437278785</v>
      </c>
      <c r="AR1260" s="17"/>
      <c r="AS1260" s="17">
        <v>0.191574931772719</v>
      </c>
      <c r="AT1260" s="17">
        <v>0.11147674169557199</v>
      </c>
      <c r="AU1260" s="17">
        <v>0.12708363049915999</v>
      </c>
      <c r="AV1260" s="17"/>
      <c r="AW1260" s="17">
        <v>0.14991931138220599</v>
      </c>
      <c r="AX1260" s="17">
        <v>0.12893636832900701</v>
      </c>
      <c r="AY1260" s="17"/>
      <c r="AZ1260" s="17">
        <v>0.12106634717567601</v>
      </c>
      <c r="BA1260" s="17">
        <v>0.137102146914826</v>
      </c>
      <c r="BB1260" s="17"/>
      <c r="BC1260" s="17">
        <v>0.119491672559768</v>
      </c>
      <c r="BD1260" s="17">
        <v>0.145398916277271</v>
      </c>
      <c r="BE1260" s="17"/>
      <c r="BF1260" s="17">
        <v>0.104978478888865</v>
      </c>
      <c r="BG1260" s="17">
        <v>0.14540046065832901</v>
      </c>
      <c r="BH1260" s="17"/>
      <c r="BI1260" s="17">
        <v>0.11791254950494701</v>
      </c>
      <c r="BJ1260" s="17">
        <v>0.15629435922535301</v>
      </c>
      <c r="BK1260" s="17">
        <v>0.126200920792579</v>
      </c>
      <c r="BL1260" s="17">
        <v>9.7919756525837606E-2</v>
      </c>
    </row>
    <row r="1261" spans="2:64" x14ac:dyDescent="0.25">
      <c r="B1261" t="s">
        <v>577</v>
      </c>
      <c r="C1261" s="17">
        <v>0.15542124458418699</v>
      </c>
      <c r="D1261" s="17">
        <v>0.129395024401328</v>
      </c>
      <c r="E1261" s="17">
        <v>0.30078213296016398</v>
      </c>
      <c r="F1261" s="17">
        <v>0.110707409107032</v>
      </c>
      <c r="G1261" s="17">
        <v>0.23539691574139401</v>
      </c>
      <c r="H1261" s="17">
        <v>0.13875534848065599</v>
      </c>
      <c r="I1261" s="17">
        <v>0.15506337607065099</v>
      </c>
      <c r="J1261" s="17">
        <v>0.12752882777803101</v>
      </c>
      <c r="K1261" s="17">
        <v>0.221166542743049</v>
      </c>
      <c r="L1261" s="17">
        <v>0.184382149358084</v>
      </c>
      <c r="M1261" s="17">
        <v>0.129413637277458</v>
      </c>
      <c r="N1261" s="17">
        <v>0.15801104980184899</v>
      </c>
      <c r="O1261" s="17">
        <v>0.14880100947514599</v>
      </c>
      <c r="P1261" s="17">
        <v>0</v>
      </c>
      <c r="Q1261" s="17"/>
      <c r="R1261" s="17">
        <v>0.22416815474850499</v>
      </c>
      <c r="S1261" s="17">
        <v>0.132393052394013</v>
      </c>
      <c r="T1261" s="17">
        <v>0.13921643817309601</v>
      </c>
      <c r="U1261" s="17">
        <v>0.130755756211481</v>
      </c>
      <c r="V1261" s="17"/>
      <c r="W1261" s="17">
        <v>0.16528565838131001</v>
      </c>
      <c r="X1261" s="17">
        <v>0.18300310665620401</v>
      </c>
      <c r="Y1261" s="17">
        <v>0.23839604106696</v>
      </c>
      <c r="Z1261" s="17">
        <v>0.14054555083065501</v>
      </c>
      <c r="AA1261" s="17">
        <v>0.117532643316753</v>
      </c>
      <c r="AB1261" s="17">
        <v>0.12777893759133899</v>
      </c>
      <c r="AC1261" s="17">
        <v>0.114979485670507</v>
      </c>
      <c r="AD1261" s="17">
        <v>0.13141714877589</v>
      </c>
      <c r="AE1261" s="17">
        <v>9.1185219909045406E-2</v>
      </c>
      <c r="AF1261" s="17">
        <v>0.11591276456934101</v>
      </c>
      <c r="AG1261" s="17"/>
      <c r="AH1261" s="17">
        <v>0.18925832111715701</v>
      </c>
      <c r="AI1261" s="17">
        <v>0.19355860338038999</v>
      </c>
      <c r="AJ1261" s="17">
        <v>0.11161418869826301</v>
      </c>
      <c r="AK1261" s="17">
        <v>0.147000286207918</v>
      </c>
      <c r="AL1261" s="17">
        <v>0.16164104391446801</v>
      </c>
      <c r="AM1261" s="17">
        <v>5.7549121682981798E-2</v>
      </c>
      <c r="AN1261" s="17">
        <v>0.13232210625760499</v>
      </c>
      <c r="AO1261" s="17"/>
      <c r="AP1261" s="17">
        <v>9.0972448365977399E-2</v>
      </c>
      <c r="AQ1261" s="17">
        <v>0.25998487876333598</v>
      </c>
      <c r="AR1261" s="17"/>
      <c r="AS1261" s="17">
        <v>4.4340067024038102E-2</v>
      </c>
      <c r="AT1261" s="17">
        <v>0.10102093024024</v>
      </c>
      <c r="AU1261" s="17">
        <v>0.105379235200855</v>
      </c>
      <c r="AV1261" s="17"/>
      <c r="AW1261" s="17">
        <v>6.7230024472060196E-2</v>
      </c>
      <c r="AX1261" s="17">
        <v>0.169018297718844</v>
      </c>
      <c r="AY1261" s="17"/>
      <c r="AZ1261" s="17">
        <v>0.15320311439329501</v>
      </c>
      <c r="BA1261" s="17">
        <v>0.156535788295944</v>
      </c>
      <c r="BB1261" s="17"/>
      <c r="BC1261" s="17">
        <v>0.17753709246487401</v>
      </c>
      <c r="BD1261" s="17">
        <v>0.130755756211481</v>
      </c>
      <c r="BE1261" s="17"/>
      <c r="BF1261" s="17">
        <v>0.116468436055815</v>
      </c>
      <c r="BG1261" s="17">
        <v>0.175306292828976</v>
      </c>
      <c r="BH1261" s="17"/>
      <c r="BI1261" s="17">
        <v>0.31367766258475799</v>
      </c>
      <c r="BJ1261" s="17">
        <v>0.154918617775338</v>
      </c>
      <c r="BK1261" s="17">
        <v>9.7023147327975498E-2</v>
      </c>
      <c r="BL1261" s="17">
        <v>3.5770513477937103E-2</v>
      </c>
    </row>
    <row r="1262" spans="2:64" x14ac:dyDescent="0.25">
      <c r="C1262" s="17"/>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c r="AD1262" s="17"/>
      <c r="AE1262" s="17"/>
      <c r="AF1262" s="17"/>
      <c r="AG1262" s="17"/>
      <c r="AH1262" s="17"/>
      <c r="AI1262" s="17"/>
      <c r="AJ1262" s="17"/>
      <c r="AK1262" s="17"/>
      <c r="AL1262" s="17"/>
      <c r="AM1262" s="17"/>
      <c r="AN1262" s="17"/>
      <c r="AO1262" s="17"/>
      <c r="AP1262" s="17"/>
      <c r="AQ1262" s="17"/>
      <c r="AR1262" s="17"/>
      <c r="AS1262" s="17"/>
      <c r="AT1262" s="17"/>
      <c r="AU1262" s="17"/>
      <c r="AV1262" s="17"/>
      <c r="AW1262" s="17"/>
      <c r="AX1262" s="17"/>
      <c r="AY1262" s="17"/>
      <c r="AZ1262" s="17"/>
      <c r="BA1262" s="17"/>
      <c r="BB1262" s="17"/>
      <c r="BC1262" s="17"/>
      <c r="BD1262" s="17"/>
      <c r="BE1262" s="17"/>
      <c r="BF1262" s="17"/>
      <c r="BG1262" s="17"/>
      <c r="BH1262" s="17"/>
      <c r="BI1262" s="17"/>
      <c r="BJ1262" s="17"/>
      <c r="BK1262" s="17"/>
      <c r="BL1262" s="17"/>
    </row>
    <row r="1263" spans="2:64" x14ac:dyDescent="0.25">
      <c r="B1263" s="6" t="s">
        <v>584</v>
      </c>
      <c r="C1263" s="17"/>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c r="AD1263" s="17"/>
      <c r="AE1263" s="17"/>
      <c r="AF1263" s="17"/>
      <c r="AG1263" s="17"/>
      <c r="AH1263" s="17"/>
      <c r="AI1263" s="17"/>
      <c r="AJ1263" s="17"/>
      <c r="AK1263" s="17"/>
      <c r="AL1263" s="17"/>
      <c r="AM1263" s="17"/>
      <c r="AN1263" s="17"/>
      <c r="AO1263" s="17"/>
      <c r="AP1263" s="17"/>
      <c r="AQ1263" s="17"/>
      <c r="AR1263" s="17"/>
      <c r="AS1263" s="17"/>
      <c r="AT1263" s="17"/>
      <c r="AU1263" s="17"/>
      <c r="AV1263" s="17"/>
      <c r="AW1263" s="17"/>
      <c r="AX1263" s="17"/>
      <c r="AY1263" s="17"/>
      <c r="AZ1263" s="17"/>
      <c r="BA1263" s="17"/>
      <c r="BB1263" s="17"/>
      <c r="BC1263" s="17"/>
      <c r="BD1263" s="17"/>
      <c r="BE1263" s="17"/>
      <c r="BF1263" s="17"/>
      <c r="BG1263" s="17"/>
      <c r="BH1263" s="17"/>
      <c r="BI1263" s="17"/>
      <c r="BJ1263" s="17"/>
      <c r="BK1263" s="17"/>
      <c r="BL1263" s="17"/>
    </row>
    <row r="1264" spans="2:64" x14ac:dyDescent="0.25">
      <c r="B1264" s="24" t="s">
        <v>82</v>
      </c>
      <c r="C1264" s="17"/>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c r="AD1264" s="17"/>
      <c r="AE1264" s="17"/>
      <c r="AF1264" s="17"/>
      <c r="AG1264" s="17"/>
      <c r="AH1264" s="17"/>
      <c r="AI1264" s="17"/>
      <c r="AJ1264" s="17"/>
      <c r="AK1264" s="17"/>
      <c r="AL1264" s="17"/>
      <c r="AM1264" s="17"/>
      <c r="AN1264" s="17"/>
      <c r="AO1264" s="17"/>
      <c r="AP1264" s="17"/>
      <c r="AQ1264" s="17"/>
      <c r="AR1264" s="17"/>
      <c r="AS1264" s="17"/>
      <c r="AT1264" s="17"/>
      <c r="AU1264" s="17"/>
      <c r="AV1264" s="17"/>
      <c r="AW1264" s="17"/>
      <c r="AX1264" s="17"/>
      <c r="AY1264" s="17"/>
      <c r="AZ1264" s="17"/>
      <c r="BA1264" s="17"/>
      <c r="BB1264" s="17"/>
      <c r="BC1264" s="17"/>
      <c r="BD1264" s="17"/>
      <c r="BE1264" s="17"/>
      <c r="BF1264" s="17"/>
      <c r="BG1264" s="17"/>
      <c r="BH1264" s="17"/>
      <c r="BI1264" s="17"/>
      <c r="BJ1264" s="17"/>
      <c r="BK1264" s="17"/>
      <c r="BL1264" s="17"/>
    </row>
    <row r="1265" spans="2:64" x14ac:dyDescent="0.25">
      <c r="B1265" t="s">
        <v>573</v>
      </c>
      <c r="C1265" s="17">
        <v>0.44340487656109201</v>
      </c>
      <c r="D1265" s="17">
        <v>0.395287958013602</v>
      </c>
      <c r="E1265" s="17">
        <v>0.50637894961128405</v>
      </c>
      <c r="F1265" s="17">
        <v>0.29725317669094797</v>
      </c>
      <c r="G1265" s="17">
        <v>0.41824149955198803</v>
      </c>
      <c r="H1265" s="17">
        <v>0.47591400552706797</v>
      </c>
      <c r="I1265" s="17">
        <v>0.41869771571055697</v>
      </c>
      <c r="J1265" s="17">
        <v>0.38896825219662101</v>
      </c>
      <c r="K1265" s="17">
        <v>0.57409067912403999</v>
      </c>
      <c r="L1265" s="17">
        <v>0.54064874714015898</v>
      </c>
      <c r="M1265" s="17">
        <v>0.42469204610456601</v>
      </c>
      <c r="N1265" s="17">
        <v>0.37647133179541198</v>
      </c>
      <c r="O1265" s="17">
        <v>0.57160647239690598</v>
      </c>
      <c r="P1265" s="17">
        <v>0.64803048213396297</v>
      </c>
      <c r="Q1265" s="17"/>
      <c r="R1265" s="17">
        <v>0.49454447875854202</v>
      </c>
      <c r="S1265" s="17">
        <v>0.465087568519432</v>
      </c>
      <c r="T1265" s="17">
        <v>0.45863131596446299</v>
      </c>
      <c r="U1265" s="17">
        <v>0.40538235377100001</v>
      </c>
      <c r="V1265" s="17"/>
      <c r="W1265" s="17">
        <v>0.48687081429673001</v>
      </c>
      <c r="X1265" s="17">
        <v>0.58402624567927997</v>
      </c>
      <c r="Y1265" s="17">
        <v>0.51947157238952302</v>
      </c>
      <c r="Z1265" s="17">
        <v>0.42102241135004898</v>
      </c>
      <c r="AA1265" s="17">
        <v>0.512589520197679</v>
      </c>
      <c r="AB1265" s="17">
        <v>0.45145311728277399</v>
      </c>
      <c r="AC1265" s="17">
        <v>0.34562613080724702</v>
      </c>
      <c r="AD1265" s="17">
        <v>0.41419912321469299</v>
      </c>
      <c r="AE1265" s="17">
        <v>0.39795567951524502</v>
      </c>
      <c r="AF1265" s="17">
        <v>0.38165462202385703</v>
      </c>
      <c r="AG1265" s="17"/>
      <c r="AH1265" s="17">
        <v>0.48036631803478003</v>
      </c>
      <c r="AI1265" s="17">
        <v>0.51490755206954897</v>
      </c>
      <c r="AJ1265" s="17">
        <v>0.39348441052059602</v>
      </c>
      <c r="AK1265" s="17">
        <v>0.45211502861310698</v>
      </c>
      <c r="AL1265" s="17">
        <v>0.38189978813673098</v>
      </c>
      <c r="AM1265" s="17">
        <v>0.47438720512883997</v>
      </c>
      <c r="AN1265" s="17">
        <v>0.39881386339852198</v>
      </c>
      <c r="AO1265" s="17"/>
      <c r="AP1265" s="17">
        <v>0.43172291677890501</v>
      </c>
      <c r="AQ1265" s="17">
        <v>0.462358033808969</v>
      </c>
      <c r="AR1265" s="17"/>
      <c r="AS1265" s="17">
        <v>0.35398244075066498</v>
      </c>
      <c r="AT1265" s="17">
        <v>0.40724268180177498</v>
      </c>
      <c r="AU1265" s="17">
        <v>0.49411485871125599</v>
      </c>
      <c r="AV1265" s="17"/>
      <c r="AW1265" s="17">
        <v>0.34246298763168798</v>
      </c>
      <c r="AX1265" s="17">
        <v>0.45896778889568401</v>
      </c>
      <c r="AY1265" s="17"/>
      <c r="AZ1265" s="17">
        <v>0.42031146145311199</v>
      </c>
      <c r="BA1265" s="17">
        <v>0.45500862312982898</v>
      </c>
      <c r="BB1265" s="17"/>
      <c r="BC1265" s="17">
        <v>0.47749705902102402</v>
      </c>
      <c r="BD1265" s="17">
        <v>0.40538235377100001</v>
      </c>
      <c r="BE1265" s="17"/>
      <c r="BF1265" s="17">
        <v>0.49169610112571699</v>
      </c>
      <c r="BG1265" s="17">
        <v>0.41875265335700401</v>
      </c>
      <c r="BH1265" s="17"/>
      <c r="BI1265" s="17">
        <v>0.44453250108619202</v>
      </c>
      <c r="BJ1265" s="17">
        <v>0.47772534032903202</v>
      </c>
      <c r="BK1265" s="17">
        <v>0.41252835946226601</v>
      </c>
      <c r="BL1265" s="17">
        <v>0.44039888065303201</v>
      </c>
    </row>
    <row r="1266" spans="2:64" x14ac:dyDescent="0.25">
      <c r="B1266" t="s">
        <v>574</v>
      </c>
      <c r="C1266" s="17">
        <v>0.31322153365937899</v>
      </c>
      <c r="D1266" s="17">
        <v>0.36557617044965501</v>
      </c>
      <c r="E1266" s="17">
        <v>0.18019535196608399</v>
      </c>
      <c r="F1266" s="17">
        <v>0.358357260200101</v>
      </c>
      <c r="G1266" s="17">
        <v>0.34006336539210802</v>
      </c>
      <c r="H1266" s="17">
        <v>0.19005315879791601</v>
      </c>
      <c r="I1266" s="17">
        <v>0.39190066363987203</v>
      </c>
      <c r="J1266" s="17">
        <v>0.44694137392289102</v>
      </c>
      <c r="K1266" s="17">
        <v>0.28115979028098298</v>
      </c>
      <c r="L1266" s="17">
        <v>0.230923598267852</v>
      </c>
      <c r="M1266" s="17">
        <v>0.30650022587779502</v>
      </c>
      <c r="N1266" s="17">
        <v>0.33950395969352898</v>
      </c>
      <c r="O1266" s="17">
        <v>0.23525664719834199</v>
      </c>
      <c r="P1266" s="17">
        <v>0</v>
      </c>
      <c r="Q1266" s="17"/>
      <c r="R1266" s="17">
        <v>0.231854634636393</v>
      </c>
      <c r="S1266" s="17">
        <v>0.266745158234303</v>
      </c>
      <c r="T1266" s="17">
        <v>0.34608426594854702</v>
      </c>
      <c r="U1266" s="17">
        <v>0.36221129192222001</v>
      </c>
      <c r="V1266" s="17"/>
      <c r="W1266" s="17">
        <v>0.24037704528454701</v>
      </c>
      <c r="X1266" s="17">
        <v>0.15890171259233499</v>
      </c>
      <c r="Y1266" s="17">
        <v>0.31414513613242701</v>
      </c>
      <c r="Z1266" s="17">
        <v>0.329539909557932</v>
      </c>
      <c r="AA1266" s="17">
        <v>0.19886726839667501</v>
      </c>
      <c r="AB1266" s="17">
        <v>0.36669739014210401</v>
      </c>
      <c r="AC1266" s="17">
        <v>0.34022773603858097</v>
      </c>
      <c r="AD1266" s="17">
        <v>0.42908010838534699</v>
      </c>
      <c r="AE1266" s="17">
        <v>0.36108860702500001</v>
      </c>
      <c r="AF1266" s="17">
        <v>0.38085053101371702</v>
      </c>
      <c r="AG1266" s="17"/>
      <c r="AH1266" s="17">
        <v>0.28409555289262001</v>
      </c>
      <c r="AI1266" s="17">
        <v>0.27925536286251201</v>
      </c>
      <c r="AJ1266" s="17">
        <v>0.311695309289998</v>
      </c>
      <c r="AK1266" s="17">
        <v>0.28433639823840101</v>
      </c>
      <c r="AL1266" s="17">
        <v>0.35762772356870498</v>
      </c>
      <c r="AM1266" s="17">
        <v>0.35594436873602298</v>
      </c>
      <c r="AN1266" s="17">
        <v>0.33513162014379599</v>
      </c>
      <c r="AO1266" s="17"/>
      <c r="AP1266" s="17">
        <v>0.33401320021438802</v>
      </c>
      <c r="AQ1266" s="17">
        <v>0.27948851856516499</v>
      </c>
      <c r="AR1266" s="17"/>
      <c r="AS1266" s="17">
        <v>0.354762882523525</v>
      </c>
      <c r="AT1266" s="17">
        <v>0.40996235115520002</v>
      </c>
      <c r="AU1266" s="17">
        <v>0.28209344693681698</v>
      </c>
      <c r="AV1266" s="17"/>
      <c r="AW1266" s="17">
        <v>0.42637390283438698</v>
      </c>
      <c r="AX1266" s="17">
        <v>0.29577604675003799</v>
      </c>
      <c r="AY1266" s="17"/>
      <c r="AZ1266" s="17">
        <v>0.29429177562979603</v>
      </c>
      <c r="BA1266" s="17">
        <v>0.32273316776614602</v>
      </c>
      <c r="BB1266" s="17"/>
      <c r="BC1266" s="17">
        <v>0.26929578505545099</v>
      </c>
      <c r="BD1266" s="17">
        <v>0.36221129192222001</v>
      </c>
      <c r="BE1266" s="17"/>
      <c r="BF1266" s="17">
        <v>0.295089777993161</v>
      </c>
      <c r="BG1266" s="17">
        <v>0.32247762711725803</v>
      </c>
      <c r="BH1266" s="17"/>
      <c r="BI1266" s="17">
        <v>0.24880748119563501</v>
      </c>
      <c r="BJ1266" s="17">
        <v>0.28469924025212801</v>
      </c>
      <c r="BK1266" s="17">
        <v>0.36089284810066502</v>
      </c>
      <c r="BL1266" s="17">
        <v>0.36724107921421401</v>
      </c>
    </row>
    <row r="1267" spans="2:64" x14ac:dyDescent="0.25">
      <c r="B1267" t="s">
        <v>575</v>
      </c>
      <c r="C1267" s="17">
        <v>0.14793761665979599</v>
      </c>
      <c r="D1267" s="17">
        <v>0.147553051719539</v>
      </c>
      <c r="E1267" s="17">
        <v>0.150314652700519</v>
      </c>
      <c r="F1267" s="17">
        <v>0.101572819586773</v>
      </c>
      <c r="G1267" s="17">
        <v>0.16662795958102</v>
      </c>
      <c r="H1267" s="17">
        <v>0.24820229143889599</v>
      </c>
      <c r="I1267" s="17">
        <v>8.7175286677067601E-2</v>
      </c>
      <c r="J1267" s="17">
        <v>0.12895578223929199</v>
      </c>
      <c r="K1267" s="17">
        <v>0.12242583745937</v>
      </c>
      <c r="L1267" s="17">
        <v>0.15847502362155799</v>
      </c>
      <c r="M1267" s="17">
        <v>0.15414992297823399</v>
      </c>
      <c r="N1267" s="17">
        <v>0.17892774856802501</v>
      </c>
      <c r="O1267" s="17">
        <v>0.107874164675777</v>
      </c>
      <c r="P1267" s="17">
        <v>0</v>
      </c>
      <c r="Q1267" s="17"/>
      <c r="R1267" s="17">
        <v>0.15474926893761601</v>
      </c>
      <c r="S1267" s="17">
        <v>0.14994482322821101</v>
      </c>
      <c r="T1267" s="17">
        <v>0.123347764777249</v>
      </c>
      <c r="U1267" s="17">
        <v>0.150296136657671</v>
      </c>
      <c r="V1267" s="17"/>
      <c r="W1267" s="17">
        <v>0.13454685690000001</v>
      </c>
      <c r="X1267" s="17">
        <v>0.15617313776775901</v>
      </c>
      <c r="Y1267" s="17">
        <v>0.107166500987682</v>
      </c>
      <c r="Z1267" s="17">
        <v>0.15983096019770601</v>
      </c>
      <c r="AA1267" s="17">
        <v>0.16376851117862301</v>
      </c>
      <c r="AB1267" s="17">
        <v>0.114579485482407</v>
      </c>
      <c r="AC1267" s="17">
        <v>0.201473767014796</v>
      </c>
      <c r="AD1267" s="17">
        <v>4.9643328281380197E-2</v>
      </c>
      <c r="AE1267" s="17">
        <v>0.14027958614904701</v>
      </c>
      <c r="AF1267" s="17">
        <v>0.16927115523918801</v>
      </c>
      <c r="AG1267" s="17"/>
      <c r="AH1267" s="17">
        <v>0.11185102639502301</v>
      </c>
      <c r="AI1267" s="17">
        <v>0.111187093345505</v>
      </c>
      <c r="AJ1267" s="17">
        <v>0.15006397676184199</v>
      </c>
      <c r="AK1267" s="17">
        <v>0.16583187205896899</v>
      </c>
      <c r="AL1267" s="17">
        <v>0.146495620066046</v>
      </c>
      <c r="AM1267" s="17">
        <v>0.110275596047272</v>
      </c>
      <c r="AN1267" s="17">
        <v>0.199302590999376</v>
      </c>
      <c r="AO1267" s="17"/>
      <c r="AP1267" s="17">
        <v>0.13849007611684599</v>
      </c>
      <c r="AQ1267" s="17">
        <v>0.163265586012101</v>
      </c>
      <c r="AR1267" s="17"/>
      <c r="AS1267" s="17">
        <v>0.18317238567265501</v>
      </c>
      <c r="AT1267" s="17">
        <v>0.10301633973785899</v>
      </c>
      <c r="AU1267" s="17">
        <v>0.12521652428531899</v>
      </c>
      <c r="AV1267" s="17"/>
      <c r="AW1267" s="17">
        <v>0.13838102425148699</v>
      </c>
      <c r="AX1267" s="17">
        <v>0.14941102290813699</v>
      </c>
      <c r="AY1267" s="17"/>
      <c r="AZ1267" s="17">
        <v>0.145290033294004</v>
      </c>
      <c r="BA1267" s="17">
        <v>0.14926794767634799</v>
      </c>
      <c r="BB1267" s="17"/>
      <c r="BC1267" s="17">
        <v>0.14582289390594699</v>
      </c>
      <c r="BD1267" s="17">
        <v>0.150296136657671</v>
      </c>
      <c r="BE1267" s="17"/>
      <c r="BF1267" s="17">
        <v>0.13364020700179799</v>
      </c>
      <c r="BG1267" s="17">
        <v>0.15523631196741999</v>
      </c>
      <c r="BH1267" s="17"/>
      <c r="BI1267" s="17">
        <v>0.161778397758545</v>
      </c>
      <c r="BJ1267" s="17">
        <v>0.15389576976146099</v>
      </c>
      <c r="BK1267" s="17">
        <v>0.15967474605818299</v>
      </c>
      <c r="BL1267" s="17">
        <v>8.3130837097791593E-2</v>
      </c>
    </row>
    <row r="1268" spans="2:64" x14ac:dyDescent="0.25">
      <c r="B1268" t="s">
        <v>576</v>
      </c>
      <c r="C1268" s="17">
        <v>6.0249687153615797E-2</v>
      </c>
      <c r="D1268" s="17">
        <v>7.3825597156022799E-2</v>
      </c>
      <c r="E1268" s="17">
        <v>4.2524264728033001E-2</v>
      </c>
      <c r="F1268" s="17">
        <v>0.14920977777389399</v>
      </c>
      <c r="G1268" s="17">
        <v>7.5067175474883702E-2</v>
      </c>
      <c r="H1268" s="17">
        <v>3.6657991863784101E-2</v>
      </c>
      <c r="I1268" s="17">
        <v>6.0362565745865203E-2</v>
      </c>
      <c r="J1268" s="17">
        <v>3.51345916411957E-2</v>
      </c>
      <c r="K1268" s="17">
        <v>2.2323693135606702E-2</v>
      </c>
      <c r="L1268" s="17">
        <v>2.1828923255087299E-2</v>
      </c>
      <c r="M1268" s="17">
        <v>7.9786741087112797E-2</v>
      </c>
      <c r="N1268" s="17">
        <v>4.8267161856453397E-2</v>
      </c>
      <c r="O1268" s="17">
        <v>6.2220596253140102E-2</v>
      </c>
      <c r="P1268" s="17">
        <v>0.35196951786603697</v>
      </c>
      <c r="Q1268" s="17"/>
      <c r="R1268" s="17">
        <v>4.2652487428040203E-2</v>
      </c>
      <c r="S1268" s="17">
        <v>9.0977038389221998E-2</v>
      </c>
      <c r="T1268" s="17">
        <v>5.3332015754356303E-2</v>
      </c>
      <c r="U1268" s="17">
        <v>6.16286405181573E-2</v>
      </c>
      <c r="V1268" s="17"/>
      <c r="W1268" s="17">
        <v>6.6779474708604694E-2</v>
      </c>
      <c r="X1268" s="17">
        <v>3.3565033552576298E-2</v>
      </c>
      <c r="Y1268" s="17">
        <v>3.6534908926338101E-2</v>
      </c>
      <c r="Z1268" s="17">
        <v>3.5245005516535102E-2</v>
      </c>
      <c r="AA1268" s="17">
        <v>0.107854629073883</v>
      </c>
      <c r="AB1268" s="17">
        <v>4.4641190522355503E-2</v>
      </c>
      <c r="AC1268" s="17">
        <v>7.1278430422747202E-2</v>
      </c>
      <c r="AD1268" s="17">
        <v>9.4199294497483099E-2</v>
      </c>
      <c r="AE1268" s="17">
        <v>7.6764664745193306E-2</v>
      </c>
      <c r="AF1268" s="17">
        <v>5.5645011327572103E-2</v>
      </c>
      <c r="AG1268" s="17"/>
      <c r="AH1268" s="17">
        <v>7.5107109378781595E-2</v>
      </c>
      <c r="AI1268" s="17">
        <v>2.20794782844702E-2</v>
      </c>
      <c r="AJ1268" s="17">
        <v>9.1723488018114196E-2</v>
      </c>
      <c r="AK1268" s="17">
        <v>6.1899864807918099E-2</v>
      </c>
      <c r="AL1268" s="17">
        <v>0.10068695240672</v>
      </c>
      <c r="AM1268" s="17">
        <v>4.5993624940116301E-2</v>
      </c>
      <c r="AN1268" s="17">
        <v>1.9904230954491599E-2</v>
      </c>
      <c r="AO1268" s="17"/>
      <c r="AP1268" s="17">
        <v>7.2576003132955397E-2</v>
      </c>
      <c r="AQ1268" s="17">
        <v>4.0251107343430299E-2</v>
      </c>
      <c r="AR1268" s="17"/>
      <c r="AS1268" s="17">
        <v>9.9418299978970795E-2</v>
      </c>
      <c r="AT1268" s="17">
        <v>6.1068908775750198E-2</v>
      </c>
      <c r="AU1268" s="17">
        <v>6.1897211694053898E-2</v>
      </c>
      <c r="AV1268" s="17"/>
      <c r="AW1268" s="17">
        <v>7.3534870103226596E-2</v>
      </c>
      <c r="AX1268" s="17">
        <v>5.8201418196231799E-2</v>
      </c>
      <c r="AY1268" s="17"/>
      <c r="AZ1268" s="17">
        <v>8.5560035540579504E-2</v>
      </c>
      <c r="BA1268" s="17">
        <v>4.7531998285359603E-2</v>
      </c>
      <c r="BB1268" s="17"/>
      <c r="BC1268" s="17">
        <v>5.9013274462979402E-2</v>
      </c>
      <c r="BD1268" s="17">
        <v>6.16286405181573E-2</v>
      </c>
      <c r="BE1268" s="17"/>
      <c r="BF1268" s="17">
        <v>5.6495739960499503E-2</v>
      </c>
      <c r="BG1268" s="17">
        <v>6.2166042452852802E-2</v>
      </c>
      <c r="BH1268" s="17"/>
      <c r="BI1268" s="17">
        <v>5.6987195726938403E-2</v>
      </c>
      <c r="BJ1268" s="17">
        <v>6.6619365158275906E-2</v>
      </c>
      <c r="BK1268" s="17">
        <v>4.7748145866143898E-2</v>
      </c>
      <c r="BL1268" s="17">
        <v>8.3231943164619598E-2</v>
      </c>
    </row>
    <row r="1269" spans="2:64" x14ac:dyDescent="0.25">
      <c r="B1269" t="s">
        <v>577</v>
      </c>
      <c r="C1269" s="17">
        <v>3.5186285966117198E-2</v>
      </c>
      <c r="D1269" s="17">
        <v>1.7757222661180998E-2</v>
      </c>
      <c r="E1269" s="17">
        <v>0.12058678099408</v>
      </c>
      <c r="F1269" s="17">
        <v>9.3606965748284504E-2</v>
      </c>
      <c r="G1269" s="17">
        <v>0</v>
      </c>
      <c r="H1269" s="17">
        <v>4.9172552372335802E-2</v>
      </c>
      <c r="I1269" s="17">
        <v>4.1863768226638502E-2</v>
      </c>
      <c r="J1269" s="17">
        <v>0</v>
      </c>
      <c r="K1269" s="17">
        <v>0</v>
      </c>
      <c r="L1269" s="17">
        <v>4.8123707715343397E-2</v>
      </c>
      <c r="M1269" s="17">
        <v>3.48710639522916E-2</v>
      </c>
      <c r="N1269" s="17">
        <v>5.6829798086581201E-2</v>
      </c>
      <c r="O1269" s="17">
        <v>2.30421194758351E-2</v>
      </c>
      <c r="P1269" s="17">
        <v>0</v>
      </c>
      <c r="Q1269" s="17"/>
      <c r="R1269" s="17">
        <v>7.6199130239408303E-2</v>
      </c>
      <c r="S1269" s="17">
        <v>2.7245411628832102E-2</v>
      </c>
      <c r="T1269" s="17">
        <v>1.8604637555385099E-2</v>
      </c>
      <c r="U1269" s="17">
        <v>2.04815771309515E-2</v>
      </c>
      <c r="V1269" s="17"/>
      <c r="W1269" s="17">
        <v>7.1425808810118396E-2</v>
      </c>
      <c r="X1269" s="17">
        <v>6.7333870408049806E-2</v>
      </c>
      <c r="Y1269" s="17">
        <v>2.2681881564029199E-2</v>
      </c>
      <c r="Z1269" s="17">
        <v>5.43617133777776E-2</v>
      </c>
      <c r="AA1269" s="17">
        <v>1.6920071153139999E-2</v>
      </c>
      <c r="AB1269" s="17">
        <v>2.26288165703591E-2</v>
      </c>
      <c r="AC1269" s="17">
        <v>4.1393935716628603E-2</v>
      </c>
      <c r="AD1269" s="17">
        <v>1.2878145621096701E-2</v>
      </c>
      <c r="AE1269" s="17">
        <v>2.3911462565513599E-2</v>
      </c>
      <c r="AF1269" s="17">
        <v>1.25786803956654E-2</v>
      </c>
      <c r="AG1269" s="17"/>
      <c r="AH1269" s="17">
        <v>4.8579993298795199E-2</v>
      </c>
      <c r="AI1269" s="17">
        <v>7.2570513437964307E-2</v>
      </c>
      <c r="AJ1269" s="17">
        <v>5.3032815409449201E-2</v>
      </c>
      <c r="AK1269" s="17">
        <v>3.5816836281605403E-2</v>
      </c>
      <c r="AL1269" s="17">
        <v>1.3289915821798301E-2</v>
      </c>
      <c r="AM1269" s="17">
        <v>1.33992051477494E-2</v>
      </c>
      <c r="AN1269" s="17">
        <v>4.6847694503813701E-2</v>
      </c>
      <c r="AO1269" s="17"/>
      <c r="AP1269" s="17">
        <v>2.3197803756905201E-2</v>
      </c>
      <c r="AQ1269" s="17">
        <v>5.4636754270334903E-2</v>
      </c>
      <c r="AR1269" s="17"/>
      <c r="AS1269" s="17">
        <v>8.6639910741852805E-3</v>
      </c>
      <c r="AT1269" s="17">
        <v>1.87097185294153E-2</v>
      </c>
      <c r="AU1269" s="17">
        <v>3.6677958372553998E-2</v>
      </c>
      <c r="AV1269" s="17"/>
      <c r="AW1269" s="17">
        <v>1.92472151792107E-2</v>
      </c>
      <c r="AX1269" s="17">
        <v>3.7643723249909E-2</v>
      </c>
      <c r="AY1269" s="17"/>
      <c r="AZ1269" s="17">
        <v>5.4546694082507501E-2</v>
      </c>
      <c r="BA1269" s="17">
        <v>2.5458263142317101E-2</v>
      </c>
      <c r="BB1269" s="17"/>
      <c r="BC1269" s="17">
        <v>4.8370987554599697E-2</v>
      </c>
      <c r="BD1269" s="17">
        <v>2.04815771309515E-2</v>
      </c>
      <c r="BE1269" s="17"/>
      <c r="BF1269" s="17">
        <v>2.3078173918824899E-2</v>
      </c>
      <c r="BG1269" s="17">
        <v>4.13673651054648E-2</v>
      </c>
      <c r="BH1269" s="17"/>
      <c r="BI1269" s="17">
        <v>8.7894424232690505E-2</v>
      </c>
      <c r="BJ1269" s="17">
        <v>1.70602844991035E-2</v>
      </c>
      <c r="BK1269" s="17">
        <v>1.9155900512742099E-2</v>
      </c>
      <c r="BL1269" s="17">
        <v>2.5997259870343101E-2</v>
      </c>
    </row>
    <row r="1270" spans="2:64" x14ac:dyDescent="0.25">
      <c r="C1270" s="17"/>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c r="AD1270" s="17"/>
      <c r="AE1270" s="17"/>
      <c r="AF1270" s="17"/>
      <c r="AG1270" s="17"/>
      <c r="AH1270" s="17"/>
      <c r="AI1270" s="17"/>
      <c r="AJ1270" s="17"/>
      <c r="AK1270" s="17"/>
      <c r="AL1270" s="17"/>
      <c r="AM1270" s="17"/>
      <c r="AN1270" s="17"/>
      <c r="AO1270" s="17"/>
      <c r="AP1270" s="17"/>
      <c r="AQ1270" s="17"/>
      <c r="AR1270" s="17"/>
      <c r="AS1270" s="17"/>
      <c r="AT1270" s="17"/>
      <c r="AU1270" s="17"/>
      <c r="AV1270" s="17"/>
      <c r="AW1270" s="17"/>
      <c r="AX1270" s="17"/>
      <c r="AY1270" s="17"/>
      <c r="AZ1270" s="17"/>
      <c r="BA1270" s="17"/>
      <c r="BB1270" s="17"/>
      <c r="BC1270" s="17"/>
      <c r="BD1270" s="17"/>
      <c r="BE1270" s="17"/>
      <c r="BF1270" s="17"/>
      <c r="BG1270" s="17"/>
      <c r="BH1270" s="17"/>
      <c r="BI1270" s="17"/>
      <c r="BJ1270" s="17"/>
      <c r="BK1270" s="17"/>
      <c r="BL1270" s="17"/>
    </row>
    <row r="1271" spans="2:64" x14ac:dyDescent="0.25">
      <c r="B1271" s="6" t="s">
        <v>588</v>
      </c>
      <c r="C1271" s="17"/>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c r="AD1271" s="17"/>
      <c r="AE1271" s="17"/>
      <c r="AF1271" s="17"/>
      <c r="AG1271" s="17"/>
      <c r="AH1271" s="17"/>
      <c r="AI1271" s="17"/>
      <c r="AJ1271" s="17"/>
      <c r="AK1271" s="17"/>
      <c r="AL1271" s="17"/>
      <c r="AM1271" s="17"/>
      <c r="AN1271" s="17"/>
      <c r="AO1271" s="17"/>
      <c r="AP1271" s="17"/>
      <c r="AQ1271" s="17"/>
      <c r="AR1271" s="17"/>
      <c r="AS1271" s="17"/>
      <c r="AT1271" s="17"/>
      <c r="AU1271" s="17"/>
      <c r="AV1271" s="17"/>
      <c r="AW1271" s="17"/>
      <c r="AX1271" s="17"/>
      <c r="AY1271" s="17"/>
      <c r="AZ1271" s="17"/>
      <c r="BA1271" s="17"/>
      <c r="BB1271" s="17"/>
      <c r="BC1271" s="17"/>
      <c r="BD1271" s="17"/>
      <c r="BE1271" s="17"/>
      <c r="BF1271" s="17"/>
      <c r="BG1271" s="17"/>
      <c r="BH1271" s="17"/>
      <c r="BI1271" s="17"/>
      <c r="BJ1271" s="17"/>
      <c r="BK1271" s="17"/>
      <c r="BL1271" s="17"/>
    </row>
    <row r="1272" spans="2:64" x14ac:dyDescent="0.25">
      <c r="B1272" s="24" t="s">
        <v>722</v>
      </c>
      <c r="C1272" s="17"/>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c r="AD1272" s="17"/>
      <c r="AE1272" s="17"/>
      <c r="AF1272" s="17"/>
      <c r="AG1272" s="17"/>
      <c r="AH1272" s="17"/>
      <c r="AI1272" s="17"/>
      <c r="AJ1272" s="17"/>
      <c r="AK1272" s="17"/>
      <c r="AL1272" s="17"/>
      <c r="AM1272" s="17"/>
      <c r="AN1272" s="17"/>
      <c r="AO1272" s="17"/>
      <c r="AP1272" s="17"/>
      <c r="AQ1272" s="17"/>
      <c r="AR1272" s="17"/>
      <c r="AS1272" s="17"/>
      <c r="AT1272" s="17"/>
      <c r="AU1272" s="17"/>
      <c r="AV1272" s="17"/>
      <c r="AW1272" s="17"/>
      <c r="AX1272" s="17"/>
      <c r="AY1272" s="17"/>
      <c r="AZ1272" s="17"/>
      <c r="BA1272" s="17"/>
      <c r="BB1272" s="17"/>
      <c r="BC1272" s="17"/>
      <c r="BD1272" s="17"/>
      <c r="BE1272" s="17"/>
      <c r="BF1272" s="17"/>
      <c r="BG1272" s="17"/>
      <c r="BH1272" s="17"/>
      <c r="BI1272" s="17"/>
      <c r="BJ1272" s="17"/>
      <c r="BK1272" s="17"/>
      <c r="BL1272" s="17"/>
    </row>
    <row r="1273" spans="2:64" x14ac:dyDescent="0.25">
      <c r="B1273" t="s">
        <v>585</v>
      </c>
      <c r="C1273" s="17">
        <v>0.71434928611078796</v>
      </c>
      <c r="D1273" s="17">
        <v>0.75545461769083699</v>
      </c>
      <c r="E1273" s="17">
        <v>0.60284655517432395</v>
      </c>
      <c r="F1273" s="17">
        <v>1</v>
      </c>
      <c r="G1273" s="17">
        <v>0.54313728685570795</v>
      </c>
      <c r="H1273" s="17">
        <v>0.65962807709055604</v>
      </c>
      <c r="I1273" s="17">
        <v>0.86382909044503897</v>
      </c>
      <c r="J1273" s="17">
        <v>0.74123786764699395</v>
      </c>
      <c r="K1273" s="17">
        <v>0.80413069219648803</v>
      </c>
      <c r="L1273" s="17">
        <v>0.79056668033014299</v>
      </c>
      <c r="M1273" s="17">
        <v>0.465652916078794</v>
      </c>
      <c r="N1273" s="17">
        <v>0.76122729636648401</v>
      </c>
      <c r="O1273" s="17">
        <v>0.52030574951205399</v>
      </c>
      <c r="P1273" s="17">
        <v>1</v>
      </c>
      <c r="Q1273" s="17"/>
      <c r="R1273" s="17">
        <v>0.60976343311908299</v>
      </c>
      <c r="S1273" s="17">
        <v>0.64837591327931299</v>
      </c>
      <c r="T1273" s="17">
        <v>0.69002909988112304</v>
      </c>
      <c r="U1273" s="17">
        <v>0.76015301166665705</v>
      </c>
      <c r="V1273" s="17"/>
      <c r="W1273" s="17">
        <v>0.62216614321466202</v>
      </c>
      <c r="X1273" s="17">
        <v>0.41426149608587098</v>
      </c>
      <c r="Y1273" s="17">
        <v>0.80763378758636895</v>
      </c>
      <c r="Z1273" s="17">
        <v>0.64102677460408297</v>
      </c>
      <c r="AA1273" s="17">
        <v>0.78158400716840704</v>
      </c>
      <c r="AB1273" s="17">
        <v>0.68724978190073704</v>
      </c>
      <c r="AC1273" s="17">
        <v>0.75505079012152398</v>
      </c>
      <c r="AD1273" s="17">
        <v>0.73936520917373005</v>
      </c>
      <c r="AE1273" s="17">
        <v>0.83907171525040602</v>
      </c>
      <c r="AF1273" s="17">
        <v>0.70409924904952204</v>
      </c>
      <c r="AG1273" s="17"/>
      <c r="AH1273" s="17">
        <v>0.66169979246351796</v>
      </c>
      <c r="AI1273" s="17">
        <v>0.61966604101242295</v>
      </c>
      <c r="AJ1273" s="17">
        <v>0.563003696349623</v>
      </c>
      <c r="AK1273" s="17">
        <v>0.70092570177566105</v>
      </c>
      <c r="AL1273" s="17">
        <v>0.73210673731790199</v>
      </c>
      <c r="AM1273" s="17">
        <v>0.76154430765653602</v>
      </c>
      <c r="AN1273" s="17">
        <v>0.734822804177369</v>
      </c>
      <c r="AO1273" s="17"/>
      <c r="AP1273" s="17">
        <v>0.72153356218504305</v>
      </c>
      <c r="AQ1273" s="17">
        <v>0.67900940082578298</v>
      </c>
      <c r="AR1273" s="17"/>
      <c r="AS1273" s="17">
        <v>0.76439789619905396</v>
      </c>
      <c r="AT1273" s="17">
        <v>0.76189905457113605</v>
      </c>
      <c r="AU1273" s="17">
        <v>0.65521657565143798</v>
      </c>
      <c r="AV1273" s="17"/>
      <c r="AW1273" s="17">
        <v>0.73232115551298405</v>
      </c>
      <c r="AX1273" s="17">
        <v>0.70622727766323201</v>
      </c>
      <c r="AY1273" s="17"/>
      <c r="AZ1273" s="17">
        <v>0.831175688638497</v>
      </c>
      <c r="BA1273" s="17">
        <v>0.68318752434361296</v>
      </c>
      <c r="BB1273" s="17"/>
      <c r="BC1273" s="17">
        <v>0.65275885475918805</v>
      </c>
      <c r="BD1273" s="17">
        <v>0.76015301166665705</v>
      </c>
      <c r="BE1273" s="17"/>
      <c r="BF1273" s="17">
        <v>0.79293723048242903</v>
      </c>
      <c r="BG1273" s="17">
        <v>0.63492040358573198</v>
      </c>
      <c r="BH1273" s="17"/>
      <c r="BI1273" s="17">
        <v>0.48035363325900199</v>
      </c>
      <c r="BJ1273" s="17">
        <v>0.72324377854097699</v>
      </c>
      <c r="BK1273" s="17">
        <v>0.73012780182187997</v>
      </c>
      <c r="BL1273" s="17">
        <v>0.80104421677823501</v>
      </c>
    </row>
    <row r="1274" spans="2:64" x14ac:dyDescent="0.25">
      <c r="B1274" t="s">
        <v>586</v>
      </c>
      <c r="C1274" s="17">
        <v>0.58879357148704703</v>
      </c>
      <c r="D1274" s="17">
        <v>0.56827072947373702</v>
      </c>
      <c r="E1274" s="17">
        <v>0.24905070771002799</v>
      </c>
      <c r="F1274" s="17">
        <v>0.37281295070245601</v>
      </c>
      <c r="G1274" s="17">
        <v>0.456862713144291</v>
      </c>
      <c r="H1274" s="17">
        <v>0.39138430092552901</v>
      </c>
      <c r="I1274" s="17">
        <v>0.64157842228611695</v>
      </c>
      <c r="J1274" s="17">
        <v>0.74123786764699395</v>
      </c>
      <c r="K1274" s="17">
        <v>1</v>
      </c>
      <c r="L1274" s="17">
        <v>0.72821348469248004</v>
      </c>
      <c r="M1274" s="17">
        <v>0.44391568956184302</v>
      </c>
      <c r="N1274" s="17">
        <v>0.59313429650082505</v>
      </c>
      <c r="O1274" s="17">
        <v>0.925670607212564</v>
      </c>
      <c r="P1274" s="17">
        <v>0</v>
      </c>
      <c r="Q1274" s="17"/>
      <c r="R1274" s="17">
        <v>0.567363531937501</v>
      </c>
      <c r="S1274" s="17">
        <v>0.57675283224894902</v>
      </c>
      <c r="T1274" s="17">
        <v>0.57999729580418202</v>
      </c>
      <c r="U1274" s="17">
        <v>0.59872601827891503</v>
      </c>
      <c r="V1274" s="17"/>
      <c r="W1274" s="17">
        <v>0.76244274881921303</v>
      </c>
      <c r="X1274" s="17">
        <v>0.58573850391412896</v>
      </c>
      <c r="Y1274" s="17">
        <v>0.42709885715059298</v>
      </c>
      <c r="Z1274" s="17">
        <v>0.59216428780415997</v>
      </c>
      <c r="AA1274" s="17">
        <v>0.27136181049730101</v>
      </c>
      <c r="AB1274" s="17">
        <v>0.598864544518105</v>
      </c>
      <c r="AC1274" s="17">
        <v>0.65217987051877002</v>
      </c>
      <c r="AD1274" s="17">
        <v>0.82515006238556299</v>
      </c>
      <c r="AE1274" s="17">
        <v>0.56870205577743405</v>
      </c>
      <c r="AF1274" s="17">
        <v>0.689924804740912</v>
      </c>
      <c r="AG1274" s="17"/>
      <c r="AH1274" s="17">
        <v>0.61963751586774696</v>
      </c>
      <c r="AI1274" s="17">
        <v>0.64601398842990798</v>
      </c>
      <c r="AJ1274" s="17">
        <v>0.72027825811470603</v>
      </c>
      <c r="AK1274" s="17">
        <v>0.645263996727091</v>
      </c>
      <c r="AL1274" s="17">
        <v>0.60794741884463399</v>
      </c>
      <c r="AM1274" s="17">
        <v>0.55839586318149204</v>
      </c>
      <c r="AN1274" s="17">
        <v>0.58369807092159698</v>
      </c>
      <c r="AO1274" s="17"/>
      <c r="AP1274" s="17">
        <v>0.59326786897843797</v>
      </c>
      <c r="AQ1274" s="17">
        <v>0.56678423353254603</v>
      </c>
      <c r="AR1274" s="17"/>
      <c r="AS1274" s="17">
        <v>0.47502251025887399</v>
      </c>
      <c r="AT1274" s="17">
        <v>0.83498511674188602</v>
      </c>
      <c r="AU1274" s="17">
        <v>0.50365840201760104</v>
      </c>
      <c r="AV1274" s="17"/>
      <c r="AW1274" s="17">
        <v>0.72683157605264903</v>
      </c>
      <c r="AX1274" s="17">
        <v>0.52641019811195999</v>
      </c>
      <c r="AY1274" s="17"/>
      <c r="AZ1274" s="17">
        <v>0.65567131434043502</v>
      </c>
      <c r="BA1274" s="17">
        <v>0.570954895937405</v>
      </c>
      <c r="BB1274" s="17"/>
      <c r="BC1274" s="17">
        <v>0.57543780894013696</v>
      </c>
      <c r="BD1274" s="17">
        <v>0.59872601827891503</v>
      </c>
      <c r="BE1274" s="17"/>
      <c r="BF1274" s="17">
        <v>0.59007830662752103</v>
      </c>
      <c r="BG1274" s="17">
        <v>0.58749508890979596</v>
      </c>
      <c r="BH1274" s="17"/>
      <c r="BI1274" s="17">
        <v>0.65936668408836696</v>
      </c>
      <c r="BJ1274" s="17">
        <v>0.50510174709556899</v>
      </c>
      <c r="BK1274" s="17">
        <v>0.56215208852245702</v>
      </c>
      <c r="BL1274" s="17">
        <v>0.710544981939361</v>
      </c>
    </row>
    <row r="1275" spans="2:64" x14ac:dyDescent="0.25">
      <c r="B1275" t="s">
        <v>587</v>
      </c>
      <c r="C1275" s="17">
        <v>2.61062089051117E-2</v>
      </c>
      <c r="D1275" s="17">
        <v>0</v>
      </c>
      <c r="E1275" s="17">
        <v>0.148102737115648</v>
      </c>
      <c r="F1275" s="17">
        <v>0</v>
      </c>
      <c r="G1275" s="17">
        <v>0</v>
      </c>
      <c r="H1275" s="17">
        <v>6.0645624592619303E-2</v>
      </c>
      <c r="I1275" s="17">
        <v>0</v>
      </c>
      <c r="J1275" s="17">
        <v>0</v>
      </c>
      <c r="K1275" s="17">
        <v>0</v>
      </c>
      <c r="L1275" s="17">
        <v>0</v>
      </c>
      <c r="M1275" s="17">
        <v>0.17927839355238701</v>
      </c>
      <c r="N1275" s="17">
        <v>0</v>
      </c>
      <c r="O1275" s="17">
        <v>0</v>
      </c>
      <c r="P1275" s="17">
        <v>0</v>
      </c>
      <c r="Q1275" s="17"/>
      <c r="R1275" s="17">
        <v>0.116608058680997</v>
      </c>
      <c r="S1275" s="17">
        <v>0</v>
      </c>
      <c r="T1275" s="17">
        <v>6.0988916517609702E-2</v>
      </c>
      <c r="U1275" s="17">
        <v>7.3263450367090999E-3</v>
      </c>
      <c r="V1275" s="17"/>
      <c r="W1275" s="17">
        <v>0.117078059129035</v>
      </c>
      <c r="X1275" s="17">
        <v>0</v>
      </c>
      <c r="Y1275" s="17">
        <v>0</v>
      </c>
      <c r="Z1275" s="17">
        <v>3.4529459921286497E-2</v>
      </c>
      <c r="AA1275" s="17">
        <v>0</v>
      </c>
      <c r="AB1275" s="17">
        <v>0</v>
      </c>
      <c r="AC1275" s="17">
        <v>0</v>
      </c>
      <c r="AD1275" s="17">
        <v>0</v>
      </c>
      <c r="AE1275" s="17">
        <v>0</v>
      </c>
      <c r="AF1275" s="17">
        <v>0</v>
      </c>
      <c r="AG1275" s="17"/>
      <c r="AH1275" s="17">
        <v>3.7585422629277401E-2</v>
      </c>
      <c r="AI1275" s="17">
        <v>0.11865661884343701</v>
      </c>
      <c r="AJ1275" s="17">
        <v>0</v>
      </c>
      <c r="AK1275" s="17">
        <v>8.4247947380886798E-2</v>
      </c>
      <c r="AL1275" s="17">
        <v>0</v>
      </c>
      <c r="AM1275" s="17">
        <v>0</v>
      </c>
      <c r="AN1275" s="17">
        <v>0</v>
      </c>
      <c r="AO1275" s="17"/>
      <c r="AP1275" s="17">
        <v>7.8803560286721999E-3</v>
      </c>
      <c r="AQ1275" s="17">
        <v>0.115760273311522</v>
      </c>
      <c r="AR1275" s="17"/>
      <c r="AS1275" s="17">
        <v>0</v>
      </c>
      <c r="AT1275" s="17">
        <v>0</v>
      </c>
      <c r="AU1275" s="17">
        <v>2.6396221600962701E-2</v>
      </c>
      <c r="AV1275" s="17"/>
      <c r="AW1275" s="17">
        <v>0</v>
      </c>
      <c r="AX1275" s="17">
        <v>3.7904361034742103E-2</v>
      </c>
      <c r="AY1275" s="17"/>
      <c r="AZ1275" s="17">
        <v>0</v>
      </c>
      <c r="BA1275" s="17">
        <v>3.3069664467755E-2</v>
      </c>
      <c r="BB1275" s="17"/>
      <c r="BC1275" s="17">
        <v>5.1358738090066601E-2</v>
      </c>
      <c r="BD1275" s="17">
        <v>7.3263450367090999E-3</v>
      </c>
      <c r="BE1275" s="17"/>
      <c r="BF1275" s="17">
        <v>2.9959161840362201E-2</v>
      </c>
      <c r="BG1275" s="17">
        <v>2.22120270618846E-2</v>
      </c>
      <c r="BH1275" s="17"/>
      <c r="BI1275" s="17">
        <v>4.3677614427423801E-2</v>
      </c>
      <c r="BJ1275" s="17">
        <v>5.7702554849288601E-2</v>
      </c>
      <c r="BK1275" s="17">
        <v>1.5224752305386899E-2</v>
      </c>
      <c r="BL1275" s="17">
        <v>0</v>
      </c>
    </row>
    <row r="1276" spans="2:64" x14ac:dyDescent="0.25">
      <c r="C1276" s="17"/>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c r="AD1276" s="17"/>
      <c r="AE1276" s="17"/>
      <c r="AF1276" s="17"/>
      <c r="AG1276" s="17"/>
      <c r="AH1276" s="17"/>
      <c r="AI1276" s="17"/>
      <c r="AJ1276" s="17"/>
      <c r="AK1276" s="17"/>
      <c r="AL1276" s="17"/>
      <c r="AM1276" s="17"/>
      <c r="AN1276" s="17"/>
      <c r="AO1276" s="17"/>
      <c r="AP1276" s="17"/>
      <c r="AQ1276" s="17"/>
      <c r="AR1276" s="17"/>
      <c r="AS1276" s="17"/>
      <c r="AT1276" s="17"/>
      <c r="AU1276" s="17"/>
      <c r="AV1276" s="17"/>
      <c r="AW1276" s="17"/>
      <c r="AX1276" s="17"/>
      <c r="AY1276" s="17"/>
      <c r="AZ1276" s="17"/>
      <c r="BA1276" s="17"/>
      <c r="BB1276" s="17"/>
      <c r="BC1276" s="17"/>
      <c r="BD1276" s="17"/>
      <c r="BE1276" s="17"/>
      <c r="BF1276" s="17"/>
      <c r="BG1276" s="17"/>
      <c r="BH1276" s="17"/>
      <c r="BI1276" s="17"/>
      <c r="BJ1276" s="17"/>
      <c r="BK1276" s="17"/>
      <c r="BL1276" s="17"/>
    </row>
    <row r="1277" spans="2:64" x14ac:dyDescent="0.25">
      <c r="B1277" s="6" t="s">
        <v>600</v>
      </c>
      <c r="C1277" s="17"/>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c r="AD1277" s="17"/>
      <c r="AE1277" s="17"/>
      <c r="AF1277" s="17"/>
      <c r="AG1277" s="17"/>
      <c r="AH1277" s="17"/>
      <c r="AI1277" s="17"/>
      <c r="AJ1277" s="17"/>
      <c r="AK1277" s="17"/>
      <c r="AL1277" s="17"/>
      <c r="AM1277" s="17"/>
      <c r="AN1277" s="17"/>
      <c r="AO1277" s="17"/>
      <c r="AP1277" s="17"/>
      <c r="AQ1277" s="17"/>
      <c r="AR1277" s="17"/>
      <c r="AS1277" s="17"/>
      <c r="AT1277" s="17"/>
      <c r="AU1277" s="17"/>
      <c r="AV1277" s="17"/>
      <c r="AW1277" s="17"/>
      <c r="AX1277" s="17"/>
      <c r="AY1277" s="17"/>
      <c r="AZ1277" s="17"/>
      <c r="BA1277" s="17"/>
      <c r="BB1277" s="17"/>
      <c r="BC1277" s="17"/>
      <c r="BD1277" s="17"/>
      <c r="BE1277" s="17"/>
      <c r="BF1277" s="17"/>
      <c r="BG1277" s="17"/>
      <c r="BH1277" s="17"/>
      <c r="BI1277" s="17"/>
      <c r="BJ1277" s="17"/>
      <c r="BK1277" s="17"/>
      <c r="BL1277" s="17"/>
    </row>
    <row r="1278" spans="2:64" x14ac:dyDescent="0.25">
      <c r="B1278" s="24" t="s">
        <v>722</v>
      </c>
      <c r="C1278" s="17"/>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c r="AD1278" s="17"/>
      <c r="AE1278" s="17"/>
      <c r="AF1278" s="17"/>
      <c r="AG1278" s="17"/>
      <c r="AH1278" s="17"/>
      <c r="AI1278" s="17"/>
      <c r="AJ1278" s="17"/>
      <c r="AK1278" s="17"/>
      <c r="AL1278" s="17"/>
      <c r="AM1278" s="17"/>
      <c r="AN1278" s="17"/>
      <c r="AO1278" s="17"/>
      <c r="AP1278" s="17"/>
      <c r="AQ1278" s="17"/>
      <c r="AR1278" s="17"/>
      <c r="AS1278" s="17"/>
      <c r="AT1278" s="17"/>
      <c r="AU1278" s="17"/>
      <c r="AV1278" s="17"/>
      <c r="AW1278" s="17"/>
      <c r="AX1278" s="17"/>
      <c r="AY1278" s="17"/>
      <c r="AZ1278" s="17"/>
      <c r="BA1278" s="17"/>
      <c r="BB1278" s="17"/>
      <c r="BC1278" s="17"/>
      <c r="BD1278" s="17"/>
      <c r="BE1278" s="17"/>
      <c r="BF1278" s="17"/>
      <c r="BG1278" s="17"/>
      <c r="BH1278" s="17"/>
      <c r="BI1278" s="17"/>
      <c r="BJ1278" s="17"/>
      <c r="BK1278" s="17"/>
      <c r="BL1278" s="17"/>
    </row>
    <row r="1279" spans="2:64" x14ac:dyDescent="0.25">
      <c r="B1279" t="s">
        <v>589</v>
      </c>
      <c r="C1279" s="17">
        <v>1.57707694368916E-2</v>
      </c>
      <c r="D1279" s="17">
        <v>0</v>
      </c>
      <c r="E1279" s="17">
        <v>0</v>
      </c>
      <c r="F1279" s="17">
        <v>0</v>
      </c>
      <c r="G1279" s="17">
        <v>0</v>
      </c>
      <c r="H1279" s="17">
        <v>0</v>
      </c>
      <c r="I1279" s="17">
        <v>0</v>
      </c>
      <c r="J1279" s="17">
        <v>0</v>
      </c>
      <c r="K1279" s="17">
        <v>0.27874843969036101</v>
      </c>
      <c r="L1279" s="17">
        <v>0</v>
      </c>
      <c r="M1279" s="17">
        <v>8.8846999193024107E-2</v>
      </c>
      <c r="N1279" s="17">
        <v>0</v>
      </c>
      <c r="O1279" s="17">
        <v>0</v>
      </c>
      <c r="P1279" s="17">
        <v>0</v>
      </c>
      <c r="Q1279" s="17"/>
      <c r="R1279" s="17">
        <v>0</v>
      </c>
      <c r="S1279" s="17">
        <v>9.3706315166958598E-2</v>
      </c>
      <c r="T1279" s="17">
        <v>0</v>
      </c>
      <c r="U1279" s="17">
        <v>0</v>
      </c>
      <c r="V1279" s="17"/>
      <c r="W1279" s="17">
        <v>9.04668418655354E-2</v>
      </c>
      <c r="X1279" s="17">
        <v>0</v>
      </c>
      <c r="Y1279" s="17">
        <v>0</v>
      </c>
      <c r="Z1279" s="17">
        <v>0</v>
      </c>
      <c r="AA1279" s="17">
        <v>7.3451713461838097E-2</v>
      </c>
      <c r="AB1279" s="17">
        <v>0</v>
      </c>
      <c r="AC1279" s="17">
        <v>0</v>
      </c>
      <c r="AD1279" s="17">
        <v>0</v>
      </c>
      <c r="AE1279" s="17">
        <v>0</v>
      </c>
      <c r="AF1279" s="17">
        <v>0</v>
      </c>
      <c r="AG1279" s="17"/>
      <c r="AH1279" s="17">
        <v>0.13178378031187399</v>
      </c>
      <c r="AI1279" s="17">
        <v>0</v>
      </c>
      <c r="AJ1279" s="17">
        <v>0</v>
      </c>
      <c r="AK1279" s="17">
        <v>0</v>
      </c>
      <c r="AL1279" s="17">
        <v>0</v>
      </c>
      <c r="AM1279" s="17">
        <v>0</v>
      </c>
      <c r="AN1279" s="17">
        <v>0</v>
      </c>
      <c r="AO1279" s="17"/>
      <c r="AP1279" s="17">
        <v>9.1569520839677506E-3</v>
      </c>
      <c r="AQ1279" s="17">
        <v>4.8304534026738601E-2</v>
      </c>
      <c r="AR1279" s="17"/>
      <c r="AS1279" s="17">
        <v>0</v>
      </c>
      <c r="AT1279" s="17">
        <v>0</v>
      </c>
      <c r="AU1279" s="17">
        <v>3.06723370769501E-2</v>
      </c>
      <c r="AV1279" s="17"/>
      <c r="AW1279" s="17">
        <v>0</v>
      </c>
      <c r="AX1279" s="17">
        <v>2.28980370418536E-2</v>
      </c>
      <c r="AY1279" s="17"/>
      <c r="AZ1279" s="17">
        <v>0</v>
      </c>
      <c r="BA1279" s="17">
        <v>1.9977395246163501E-2</v>
      </c>
      <c r="BB1279" s="17"/>
      <c r="BC1279" s="17">
        <v>3.6977090114453402E-2</v>
      </c>
      <c r="BD1279" s="17">
        <v>0</v>
      </c>
      <c r="BE1279" s="17"/>
      <c r="BF1279" s="17">
        <v>0</v>
      </c>
      <c r="BG1279" s="17">
        <v>3.1710295568391202E-2</v>
      </c>
      <c r="BH1279" s="17"/>
      <c r="BI1279" s="17">
        <v>8.4834812008835594E-2</v>
      </c>
      <c r="BJ1279" s="17">
        <v>0</v>
      </c>
      <c r="BK1279" s="17">
        <v>1.7691120406674699E-2</v>
      </c>
      <c r="BL1279" s="17">
        <v>0</v>
      </c>
    </row>
    <row r="1280" spans="2:64" x14ac:dyDescent="0.25">
      <c r="B1280" t="s">
        <v>590</v>
      </c>
      <c r="C1280" s="17">
        <v>2.3768846600509999E-2</v>
      </c>
      <c r="D1280" s="17">
        <v>1.6076993438714101E-2</v>
      </c>
      <c r="E1280" s="17">
        <v>0</v>
      </c>
      <c r="F1280" s="17">
        <v>0</v>
      </c>
      <c r="G1280" s="17">
        <v>0</v>
      </c>
      <c r="H1280" s="17">
        <v>0</v>
      </c>
      <c r="I1280" s="17">
        <v>0</v>
      </c>
      <c r="J1280" s="17">
        <v>0</v>
      </c>
      <c r="K1280" s="17">
        <v>0</v>
      </c>
      <c r="L1280" s="17">
        <v>0.136137890001509</v>
      </c>
      <c r="M1280" s="17">
        <v>0</v>
      </c>
      <c r="N1280" s="17">
        <v>6.9443343780140193E-2</v>
      </c>
      <c r="O1280" s="17">
        <v>0</v>
      </c>
      <c r="P1280" s="17">
        <v>0</v>
      </c>
      <c r="Q1280" s="17"/>
      <c r="R1280" s="17">
        <v>0</v>
      </c>
      <c r="S1280" s="17">
        <v>4.6384414859644597E-2</v>
      </c>
      <c r="T1280" s="17">
        <v>0</v>
      </c>
      <c r="U1280" s="17">
        <v>2.7833272454736002E-2</v>
      </c>
      <c r="V1280" s="17"/>
      <c r="W1280" s="17">
        <v>6.1114077869526599E-2</v>
      </c>
      <c r="X1280" s="17">
        <v>0</v>
      </c>
      <c r="Y1280" s="17">
        <v>0</v>
      </c>
      <c r="Z1280" s="17">
        <v>5.9928793012258702E-2</v>
      </c>
      <c r="AA1280" s="17">
        <v>0</v>
      </c>
      <c r="AB1280" s="17">
        <v>6.1393708388088698E-2</v>
      </c>
      <c r="AC1280" s="17">
        <v>0</v>
      </c>
      <c r="AD1280" s="17">
        <v>8.8046767306881296E-2</v>
      </c>
      <c r="AE1280" s="17">
        <v>0</v>
      </c>
      <c r="AF1280" s="17">
        <v>0</v>
      </c>
      <c r="AG1280" s="17"/>
      <c r="AH1280" s="17">
        <v>6.5232674306604302E-2</v>
      </c>
      <c r="AI1280" s="17">
        <v>0.102858311639593</v>
      </c>
      <c r="AJ1280" s="17">
        <v>0</v>
      </c>
      <c r="AK1280" s="17">
        <v>0</v>
      </c>
      <c r="AL1280" s="17">
        <v>2.6500059088682301E-2</v>
      </c>
      <c r="AM1280" s="17">
        <v>2.3830020047625099E-2</v>
      </c>
      <c r="AN1280" s="17">
        <v>0</v>
      </c>
      <c r="AO1280" s="17"/>
      <c r="AP1280" s="17">
        <v>2.1967108937488201E-2</v>
      </c>
      <c r="AQ1280" s="17">
        <v>3.2631702324141101E-2</v>
      </c>
      <c r="AR1280" s="17"/>
      <c r="AS1280" s="17">
        <v>4.1970674038032597E-2</v>
      </c>
      <c r="AT1280" s="17">
        <v>0</v>
      </c>
      <c r="AU1280" s="17">
        <v>1.9896416003499701E-2</v>
      </c>
      <c r="AV1280" s="17"/>
      <c r="AW1280" s="17">
        <v>2.5080217168333599E-2</v>
      </c>
      <c r="AX1280" s="17">
        <v>2.3176200249071601E-2</v>
      </c>
      <c r="AY1280" s="17"/>
      <c r="AZ1280" s="17">
        <v>2.34430052141201E-2</v>
      </c>
      <c r="BA1280" s="17">
        <v>2.3855760101541199E-2</v>
      </c>
      <c r="BB1280" s="17"/>
      <c r="BC1280" s="17">
        <v>1.83035762863509E-2</v>
      </c>
      <c r="BD1280" s="17">
        <v>2.7833272454736002E-2</v>
      </c>
      <c r="BE1280" s="17"/>
      <c r="BF1280" s="17">
        <v>4.72860450683305E-2</v>
      </c>
      <c r="BG1280" s="17">
        <v>0</v>
      </c>
      <c r="BH1280" s="17"/>
      <c r="BI1280" s="17">
        <v>0</v>
      </c>
      <c r="BJ1280" s="17">
        <v>4.1433013034381697E-2</v>
      </c>
      <c r="BK1280" s="17">
        <v>2.96239076132736E-2</v>
      </c>
      <c r="BL1280" s="17">
        <v>0</v>
      </c>
    </row>
    <row r="1281" spans="2:64" x14ac:dyDescent="0.25">
      <c r="B1281" t="s">
        <v>591</v>
      </c>
      <c r="C1281" s="17">
        <v>5.84021335403015E-2</v>
      </c>
      <c r="D1281" s="17">
        <v>6.4307973754856404E-2</v>
      </c>
      <c r="E1281" s="17">
        <v>0</v>
      </c>
      <c r="F1281" s="17">
        <v>0</v>
      </c>
      <c r="G1281" s="17">
        <v>0</v>
      </c>
      <c r="H1281" s="17">
        <v>8.6306902387168802E-2</v>
      </c>
      <c r="I1281" s="17">
        <v>0.12535588409265</v>
      </c>
      <c r="J1281" s="17">
        <v>0</v>
      </c>
      <c r="K1281" s="17">
        <v>0</v>
      </c>
      <c r="L1281" s="17">
        <v>8.0465377796963805E-2</v>
      </c>
      <c r="M1281" s="17">
        <v>8.8846999193024107E-2</v>
      </c>
      <c r="N1281" s="17">
        <v>6.9443343780140193E-2</v>
      </c>
      <c r="O1281" s="17">
        <v>0</v>
      </c>
      <c r="P1281" s="17">
        <v>0</v>
      </c>
      <c r="Q1281" s="17"/>
      <c r="R1281" s="17">
        <v>0</v>
      </c>
      <c r="S1281" s="17">
        <v>8.0745351936796703E-2</v>
      </c>
      <c r="T1281" s="17">
        <v>6.0481654863562502E-2</v>
      </c>
      <c r="U1281" s="17">
        <v>6.2583733694060395E-2</v>
      </c>
      <c r="V1281" s="17"/>
      <c r="W1281" s="17">
        <v>5.4722078071485797E-2</v>
      </c>
      <c r="X1281" s="17">
        <v>0.41426149608587098</v>
      </c>
      <c r="Y1281" s="17">
        <v>0</v>
      </c>
      <c r="Z1281" s="17">
        <v>0.104323219287439</v>
      </c>
      <c r="AA1281" s="17">
        <v>4.1570611635761E-2</v>
      </c>
      <c r="AB1281" s="17">
        <v>0</v>
      </c>
      <c r="AC1281" s="17">
        <v>4.9852374628935402E-2</v>
      </c>
      <c r="AD1281" s="17">
        <v>0</v>
      </c>
      <c r="AE1281" s="17">
        <v>5.2984992863823403E-2</v>
      </c>
      <c r="AF1281" s="17">
        <v>9.1033617046621093E-2</v>
      </c>
      <c r="AG1281" s="17"/>
      <c r="AH1281" s="17">
        <v>0.109657734645</v>
      </c>
      <c r="AI1281" s="17">
        <v>0.102858311639593</v>
      </c>
      <c r="AJ1281" s="17">
        <v>5.6506958381708002E-2</v>
      </c>
      <c r="AK1281" s="17">
        <v>0</v>
      </c>
      <c r="AL1281" s="17">
        <v>7.3173561114069904E-2</v>
      </c>
      <c r="AM1281" s="17">
        <v>2.3830020047625099E-2</v>
      </c>
      <c r="AN1281" s="17">
        <v>9.6247454641492702E-2</v>
      </c>
      <c r="AO1281" s="17"/>
      <c r="AP1281" s="17">
        <v>5.9540207098109303E-2</v>
      </c>
      <c r="AQ1281" s="17">
        <v>5.2803881390311301E-2</v>
      </c>
      <c r="AR1281" s="17"/>
      <c r="AS1281" s="17">
        <v>7.0644097674460907E-2</v>
      </c>
      <c r="AT1281" s="17">
        <v>6.5910778433142997E-2</v>
      </c>
      <c r="AU1281" s="17">
        <v>4.3997277448727799E-2</v>
      </c>
      <c r="AV1281" s="17"/>
      <c r="AW1281" s="17">
        <v>6.71421190153179E-2</v>
      </c>
      <c r="AX1281" s="17">
        <v>5.4452280897208098E-2</v>
      </c>
      <c r="AY1281" s="17"/>
      <c r="AZ1281" s="17">
        <v>2.61813457500619E-2</v>
      </c>
      <c r="BA1281" s="17">
        <v>6.6996565033062699E-2</v>
      </c>
      <c r="BB1281" s="17"/>
      <c r="BC1281" s="17">
        <v>5.2779303648532401E-2</v>
      </c>
      <c r="BD1281" s="17">
        <v>6.2583733694060395E-2</v>
      </c>
      <c r="BE1281" s="17"/>
      <c r="BF1281" s="17">
        <v>4.9363022565222202E-2</v>
      </c>
      <c r="BG1281" s="17">
        <v>6.7537968425805894E-2</v>
      </c>
      <c r="BH1281" s="17"/>
      <c r="BI1281" s="17">
        <v>0</v>
      </c>
      <c r="BJ1281" s="17">
        <v>5.5128990092057899E-2</v>
      </c>
      <c r="BK1281" s="17">
        <v>5.9681176430881097E-2</v>
      </c>
      <c r="BL1281" s="17">
        <v>8.9515720635792301E-2</v>
      </c>
    </row>
    <row r="1282" spans="2:64" x14ac:dyDescent="0.25">
      <c r="B1282" t="s">
        <v>592</v>
      </c>
      <c r="C1282" s="17">
        <v>0.112846576522051</v>
      </c>
      <c r="D1282" s="17">
        <v>6.8556962110710398E-2</v>
      </c>
      <c r="E1282" s="17">
        <v>0.24905070771002799</v>
      </c>
      <c r="F1282" s="17">
        <v>0</v>
      </c>
      <c r="G1282" s="17">
        <v>0.456862713144291</v>
      </c>
      <c r="H1282" s="17">
        <v>0.181936873777858</v>
      </c>
      <c r="I1282" s="17">
        <v>0.233065693621233</v>
      </c>
      <c r="J1282" s="17">
        <v>0</v>
      </c>
      <c r="K1282" s="17">
        <v>0.195869307803512</v>
      </c>
      <c r="L1282" s="17">
        <v>0</v>
      </c>
      <c r="M1282" s="17">
        <v>0.14136072153817</v>
      </c>
      <c r="N1282" s="17">
        <v>0</v>
      </c>
      <c r="O1282" s="17">
        <v>0.34284230791972498</v>
      </c>
      <c r="P1282" s="17">
        <v>0</v>
      </c>
      <c r="Q1282" s="17"/>
      <c r="R1282" s="17">
        <v>6.2185040756163601E-2</v>
      </c>
      <c r="S1282" s="17">
        <v>0.17919830190975</v>
      </c>
      <c r="T1282" s="17">
        <v>0.100081134589994</v>
      </c>
      <c r="U1282" s="17">
        <v>0.10643720474981599</v>
      </c>
      <c r="V1282" s="17"/>
      <c r="W1282" s="17">
        <v>0</v>
      </c>
      <c r="X1282" s="17">
        <v>0</v>
      </c>
      <c r="Y1282" s="17">
        <v>0.125540674643529</v>
      </c>
      <c r="Z1282" s="17">
        <v>0.20517234540538801</v>
      </c>
      <c r="AA1282" s="17">
        <v>0.123674532217402</v>
      </c>
      <c r="AB1282" s="17">
        <v>0.175170608167244</v>
      </c>
      <c r="AC1282" s="17">
        <v>0.19309452971609301</v>
      </c>
      <c r="AD1282" s="17">
        <v>0</v>
      </c>
      <c r="AE1282" s="17">
        <v>0.167520781468251</v>
      </c>
      <c r="AF1282" s="17">
        <v>6.87933239570368E-2</v>
      </c>
      <c r="AG1282" s="17"/>
      <c r="AH1282" s="17">
        <v>0.14347617228454401</v>
      </c>
      <c r="AI1282" s="17">
        <v>0.153686099292872</v>
      </c>
      <c r="AJ1282" s="17">
        <v>0.29599031399211501</v>
      </c>
      <c r="AK1282" s="17">
        <v>3.2926410905611603E-2</v>
      </c>
      <c r="AL1282" s="17">
        <v>5.2176519817912902E-2</v>
      </c>
      <c r="AM1282" s="17">
        <v>0.185089040307506</v>
      </c>
      <c r="AN1282" s="17">
        <v>6.33781774941031E-2</v>
      </c>
      <c r="AO1282" s="17"/>
      <c r="AP1282" s="17">
        <v>0.12750379026601699</v>
      </c>
      <c r="AQ1282" s="17">
        <v>4.07468622354984E-2</v>
      </c>
      <c r="AR1282" s="17"/>
      <c r="AS1282" s="17">
        <v>0.20865662572474999</v>
      </c>
      <c r="AT1282" s="17">
        <v>6.1680790272133301E-2</v>
      </c>
      <c r="AU1282" s="17">
        <v>9.9292993416439504E-2</v>
      </c>
      <c r="AV1282" s="17"/>
      <c r="AW1282" s="17">
        <v>0.149241237022114</v>
      </c>
      <c r="AX1282" s="17">
        <v>9.6398775048972193E-2</v>
      </c>
      <c r="AY1282" s="17"/>
      <c r="AZ1282" s="17">
        <v>0.10459793771499699</v>
      </c>
      <c r="BA1282" s="17">
        <v>0.115046782227674</v>
      </c>
      <c r="BB1282" s="17"/>
      <c r="BC1282" s="17">
        <v>0.12146500149412399</v>
      </c>
      <c r="BD1282" s="17">
        <v>0.10643720474981599</v>
      </c>
      <c r="BE1282" s="17"/>
      <c r="BF1282" s="17">
        <v>0.114539548123964</v>
      </c>
      <c r="BG1282" s="17">
        <v>0.111135489108303</v>
      </c>
      <c r="BH1282" s="17"/>
      <c r="BI1282" s="17">
        <v>0.12287700002409099</v>
      </c>
      <c r="BJ1282" s="17">
        <v>0.16217596950739099</v>
      </c>
      <c r="BK1282" s="17">
        <v>0.12107384608819299</v>
      </c>
      <c r="BL1282" s="17">
        <v>0</v>
      </c>
    </row>
    <row r="1283" spans="2:64" x14ac:dyDescent="0.25">
      <c r="B1283" t="s">
        <v>593</v>
      </c>
      <c r="C1283" s="17">
        <v>2.97382679454266E-2</v>
      </c>
      <c r="D1283" s="17">
        <v>2.7046490894171198E-2</v>
      </c>
      <c r="E1283" s="17">
        <v>0</v>
      </c>
      <c r="F1283" s="17">
        <v>0</v>
      </c>
      <c r="G1283" s="17">
        <v>0.54313728685570795</v>
      </c>
      <c r="H1283" s="17">
        <v>6.0645624592619303E-2</v>
      </c>
      <c r="I1283" s="17">
        <v>0</v>
      </c>
      <c r="J1283" s="17">
        <v>8.1133492647104094E-2</v>
      </c>
      <c r="K1283" s="17">
        <v>0</v>
      </c>
      <c r="L1283" s="17">
        <v>9.56605687552783E-2</v>
      </c>
      <c r="M1283" s="17">
        <v>0</v>
      </c>
      <c r="N1283" s="17">
        <v>0</v>
      </c>
      <c r="O1283" s="17">
        <v>0</v>
      </c>
      <c r="P1283" s="17">
        <v>0</v>
      </c>
      <c r="Q1283" s="17"/>
      <c r="R1283" s="17">
        <v>0</v>
      </c>
      <c r="S1283" s="17">
        <v>0</v>
      </c>
      <c r="T1283" s="17">
        <v>5.6302147358547702E-2</v>
      </c>
      <c r="U1283" s="17">
        <v>3.7373655711589598E-2</v>
      </c>
      <c r="V1283" s="17"/>
      <c r="W1283" s="17">
        <v>0</v>
      </c>
      <c r="X1283" s="17">
        <v>0</v>
      </c>
      <c r="Y1283" s="17">
        <v>0</v>
      </c>
      <c r="Z1283" s="17">
        <v>0.12976485915062699</v>
      </c>
      <c r="AA1283" s="17">
        <v>0</v>
      </c>
      <c r="AB1283" s="17">
        <v>4.62403679457268E-2</v>
      </c>
      <c r="AC1283" s="17">
        <v>0</v>
      </c>
      <c r="AD1283" s="17">
        <v>0</v>
      </c>
      <c r="AE1283" s="17">
        <v>0</v>
      </c>
      <c r="AF1283" s="17">
        <v>3.8544719906185403E-2</v>
      </c>
      <c r="AG1283" s="17"/>
      <c r="AH1283" s="17">
        <v>3.4697124071647802E-2</v>
      </c>
      <c r="AI1283" s="17">
        <v>0.135562448938298</v>
      </c>
      <c r="AJ1283" s="17">
        <v>5.48748193797024E-2</v>
      </c>
      <c r="AK1283" s="17">
        <v>3.2539346983294602E-2</v>
      </c>
      <c r="AL1283" s="17">
        <v>4.6564229871064303E-2</v>
      </c>
      <c r="AM1283" s="17">
        <v>0</v>
      </c>
      <c r="AN1283" s="17">
        <v>0</v>
      </c>
      <c r="AO1283" s="17"/>
      <c r="AP1283" s="17">
        <v>2.0440285565058499E-2</v>
      </c>
      <c r="AQ1283" s="17">
        <v>7.5475601437061807E-2</v>
      </c>
      <c r="AR1283" s="17"/>
      <c r="AS1283" s="17">
        <v>1.3084073966859599E-2</v>
      </c>
      <c r="AT1283" s="17">
        <v>1.71516614754787E-2</v>
      </c>
      <c r="AU1283" s="17">
        <v>3.4796226794140898E-2</v>
      </c>
      <c r="AV1283" s="17"/>
      <c r="AW1283" s="17">
        <v>1.33401154572232E-2</v>
      </c>
      <c r="AX1283" s="17">
        <v>3.7149068127249198E-2</v>
      </c>
      <c r="AY1283" s="17"/>
      <c r="AZ1283" s="17">
        <v>4.6004206924971001E-2</v>
      </c>
      <c r="BA1283" s="17">
        <v>2.53995627860365E-2</v>
      </c>
      <c r="BB1283" s="17"/>
      <c r="BC1283" s="17">
        <v>1.9471268474366098E-2</v>
      </c>
      <c r="BD1283" s="17">
        <v>3.7373655711589598E-2</v>
      </c>
      <c r="BE1283" s="17"/>
      <c r="BF1283" s="17">
        <v>3.5792697940816097E-2</v>
      </c>
      <c r="BG1283" s="17">
        <v>2.36190519167464E-2</v>
      </c>
      <c r="BH1283" s="17"/>
      <c r="BI1283" s="17">
        <v>7.5531124378016803E-2</v>
      </c>
      <c r="BJ1283" s="17">
        <v>0</v>
      </c>
      <c r="BK1283" s="17">
        <v>4.2474822477108098E-2</v>
      </c>
      <c r="BL1283" s="17">
        <v>2.0826613048086799E-2</v>
      </c>
    </row>
    <row r="1284" spans="2:64" x14ac:dyDescent="0.25">
      <c r="B1284" t="s">
        <v>594</v>
      </c>
      <c r="C1284" s="17">
        <v>0.119142190081976</v>
      </c>
      <c r="D1284" s="17">
        <v>0.12359067877433499</v>
      </c>
      <c r="E1284" s="17">
        <v>0.27262809097066198</v>
      </c>
      <c r="F1284" s="17">
        <v>0</v>
      </c>
      <c r="G1284" s="17">
        <v>0</v>
      </c>
      <c r="H1284" s="17">
        <v>0.146952526979788</v>
      </c>
      <c r="I1284" s="17">
        <v>6.8085454777480695E-2</v>
      </c>
      <c r="J1284" s="17">
        <v>0.17762863970590201</v>
      </c>
      <c r="K1284" s="17">
        <v>0</v>
      </c>
      <c r="L1284" s="17">
        <v>9.56605687552783E-2</v>
      </c>
      <c r="M1284" s="17">
        <v>0</v>
      </c>
      <c r="N1284" s="17">
        <v>0.169151772698652</v>
      </c>
      <c r="O1284" s="17">
        <v>7.4329392787436305E-2</v>
      </c>
      <c r="P1284" s="17">
        <v>0.5</v>
      </c>
      <c r="Q1284" s="17"/>
      <c r="R1284" s="17">
        <v>0.16652828771938799</v>
      </c>
      <c r="S1284" s="17">
        <v>0.11901235871023599</v>
      </c>
      <c r="T1284" s="17">
        <v>9.1029786241996993E-2</v>
      </c>
      <c r="U1284" s="17">
        <v>0.117263667399075</v>
      </c>
      <c r="V1284" s="17"/>
      <c r="W1284" s="17">
        <v>0.18353097983245301</v>
      </c>
      <c r="X1284" s="17">
        <v>0</v>
      </c>
      <c r="Y1284" s="17">
        <v>0.27446328958188299</v>
      </c>
      <c r="Z1284" s="17">
        <v>7.4906226268130705E-2</v>
      </c>
      <c r="AA1284" s="17">
        <v>9.3023814984838707E-2</v>
      </c>
      <c r="AB1284" s="17">
        <v>0.139626934868537</v>
      </c>
      <c r="AC1284" s="17">
        <v>0</v>
      </c>
      <c r="AD1284" s="17">
        <v>0.106652521699895</v>
      </c>
      <c r="AE1284" s="17">
        <v>0.107198893430236</v>
      </c>
      <c r="AF1284" s="17">
        <v>0.142089602617089</v>
      </c>
      <c r="AG1284" s="17"/>
      <c r="AH1284" s="17">
        <v>5.4790008177504797E-2</v>
      </c>
      <c r="AI1284" s="17">
        <v>0.178620025006582</v>
      </c>
      <c r="AJ1284" s="17">
        <v>6.7515388804001902E-2</v>
      </c>
      <c r="AK1284" s="17">
        <v>0.46732000466401802</v>
      </c>
      <c r="AL1284" s="17">
        <v>7.2430223948175707E-2</v>
      </c>
      <c r="AM1284" s="17">
        <v>2.57263823973699E-2</v>
      </c>
      <c r="AN1284" s="17">
        <v>8.0446377270407501E-2</v>
      </c>
      <c r="AO1284" s="17"/>
      <c r="AP1284" s="17">
        <v>0.12378343046791</v>
      </c>
      <c r="AQ1284" s="17">
        <v>9.6311650007549807E-2</v>
      </c>
      <c r="AR1284" s="17"/>
      <c r="AS1284" s="17">
        <v>3.3192592676110397E-2</v>
      </c>
      <c r="AT1284" s="17">
        <v>0.199126742350511</v>
      </c>
      <c r="AU1284" s="17">
        <v>0.17555889297440599</v>
      </c>
      <c r="AV1284" s="17"/>
      <c r="AW1284" s="17">
        <v>0.10209140898487799</v>
      </c>
      <c r="AX1284" s="17">
        <v>0.12684793203952299</v>
      </c>
      <c r="AY1284" s="17"/>
      <c r="AZ1284" s="17">
        <v>0.130881546675024</v>
      </c>
      <c r="BA1284" s="17">
        <v>0.116010885637626</v>
      </c>
      <c r="BB1284" s="17"/>
      <c r="BC1284" s="17">
        <v>0.12166816413626</v>
      </c>
      <c r="BD1284" s="17">
        <v>0.117263667399075</v>
      </c>
      <c r="BE1284" s="17"/>
      <c r="BF1284" s="17">
        <v>6.1084320611970097E-2</v>
      </c>
      <c r="BG1284" s="17">
        <v>0.177821313586984</v>
      </c>
      <c r="BH1284" s="17"/>
      <c r="BI1284" s="17">
        <v>0.26246981603785402</v>
      </c>
      <c r="BJ1284" s="17">
        <v>2.4638928729665902E-2</v>
      </c>
      <c r="BK1284" s="17">
        <v>0.100386547273522</v>
      </c>
      <c r="BL1284" s="17">
        <v>0.21886528554513399</v>
      </c>
    </row>
    <row r="1285" spans="2:64" x14ac:dyDescent="0.25">
      <c r="B1285" t="s">
        <v>595</v>
      </c>
      <c r="C1285" s="17">
        <v>0.18910895542870099</v>
      </c>
      <c r="D1285" s="17">
        <v>0.240786631979376</v>
      </c>
      <c r="E1285" s="17">
        <v>0.22927049360928101</v>
      </c>
      <c r="F1285" s="17">
        <v>0.31359352464877199</v>
      </c>
      <c r="G1285" s="17">
        <v>0</v>
      </c>
      <c r="H1285" s="17">
        <v>0.12129124918523899</v>
      </c>
      <c r="I1285" s="17">
        <v>6.8085454777480695E-2</v>
      </c>
      <c r="J1285" s="17">
        <v>0.17762863970590201</v>
      </c>
      <c r="K1285" s="17">
        <v>0</v>
      </c>
      <c r="L1285" s="17">
        <v>9.56605687552783E-2</v>
      </c>
      <c r="M1285" s="17">
        <v>0.203791206356982</v>
      </c>
      <c r="N1285" s="17">
        <v>0.27349437552358602</v>
      </c>
      <c r="O1285" s="17">
        <v>0.13685194256822</v>
      </c>
      <c r="P1285" s="17">
        <v>0</v>
      </c>
      <c r="Q1285" s="17"/>
      <c r="R1285" s="17">
        <v>0.160403892883483</v>
      </c>
      <c r="S1285" s="17">
        <v>0.18019316140535799</v>
      </c>
      <c r="T1285" s="17">
        <v>0.27069638036708299</v>
      </c>
      <c r="U1285" s="17">
        <v>0.176282710039564</v>
      </c>
      <c r="V1285" s="17"/>
      <c r="W1285" s="17">
        <v>0.24287489088553699</v>
      </c>
      <c r="X1285" s="17">
        <v>0</v>
      </c>
      <c r="Y1285" s="17">
        <v>0.192366212413631</v>
      </c>
      <c r="Z1285" s="17">
        <v>0.206499349425353</v>
      </c>
      <c r="AA1285" s="17">
        <v>0.26332492474367902</v>
      </c>
      <c r="AB1285" s="17">
        <v>0.28539395478541002</v>
      </c>
      <c r="AC1285" s="17">
        <v>0.121154530454865</v>
      </c>
      <c r="AD1285" s="17">
        <v>8.8046767306881296E-2</v>
      </c>
      <c r="AE1285" s="17">
        <v>0.18137477606167801</v>
      </c>
      <c r="AF1285" s="17">
        <v>0.19672296492298799</v>
      </c>
      <c r="AG1285" s="17"/>
      <c r="AH1285" s="17">
        <v>0.191335871771562</v>
      </c>
      <c r="AI1285" s="17">
        <v>0</v>
      </c>
      <c r="AJ1285" s="17">
        <v>0.313116188950253</v>
      </c>
      <c r="AK1285" s="17">
        <v>0.23712668548572299</v>
      </c>
      <c r="AL1285" s="17">
        <v>0.29809838089301599</v>
      </c>
      <c r="AM1285" s="17">
        <v>0.18525544418076401</v>
      </c>
      <c r="AN1285" s="17">
        <v>6.4155269422480093E-2</v>
      </c>
      <c r="AO1285" s="17"/>
      <c r="AP1285" s="17">
        <v>0.19576638648987099</v>
      </c>
      <c r="AQ1285" s="17">
        <v>0.15636065238983801</v>
      </c>
      <c r="AR1285" s="17"/>
      <c r="AS1285" s="17">
        <v>0.117148347237189</v>
      </c>
      <c r="AT1285" s="17">
        <v>0.16645596016353501</v>
      </c>
      <c r="AU1285" s="17">
        <v>0.309921427210407</v>
      </c>
      <c r="AV1285" s="17"/>
      <c r="AW1285" s="17">
        <v>0.13627695819963401</v>
      </c>
      <c r="AX1285" s="17">
        <v>0.21298526557723099</v>
      </c>
      <c r="AY1285" s="17"/>
      <c r="AZ1285" s="17">
        <v>0.17679156590585701</v>
      </c>
      <c r="BA1285" s="17">
        <v>0.19239444183930399</v>
      </c>
      <c r="BB1285" s="17"/>
      <c r="BC1285" s="17">
        <v>0.20635589280227401</v>
      </c>
      <c r="BD1285" s="17">
        <v>0.176282710039564</v>
      </c>
      <c r="BE1285" s="17"/>
      <c r="BF1285" s="17">
        <v>0.203039134151204</v>
      </c>
      <c r="BG1285" s="17">
        <v>0.17502971543649201</v>
      </c>
      <c r="BH1285" s="17"/>
      <c r="BI1285" s="17">
        <v>0.200331006999492</v>
      </c>
      <c r="BJ1285" s="17">
        <v>0.205745877094173</v>
      </c>
      <c r="BK1285" s="17">
        <v>0.17235752601717599</v>
      </c>
      <c r="BL1285" s="17">
        <v>0.20295529719201499</v>
      </c>
    </row>
    <row r="1286" spans="2:64" x14ac:dyDescent="0.25">
      <c r="B1286" t="s">
        <v>596</v>
      </c>
      <c r="C1286" s="17">
        <v>0.228003497990281</v>
      </c>
      <c r="D1286" s="17">
        <v>0.229817134523918</v>
      </c>
      <c r="E1286" s="17">
        <v>0.124525353855014</v>
      </c>
      <c r="F1286" s="17">
        <v>0.68640647535122801</v>
      </c>
      <c r="G1286" s="17">
        <v>0</v>
      </c>
      <c r="H1286" s="17">
        <v>0</v>
      </c>
      <c r="I1286" s="17">
        <v>0.34042727388740301</v>
      </c>
      <c r="J1286" s="17">
        <v>0.192990294117595</v>
      </c>
      <c r="K1286" s="17">
        <v>0.195869307803512</v>
      </c>
      <c r="L1286" s="17">
        <v>0.20943331966985701</v>
      </c>
      <c r="M1286" s="17">
        <v>0.21370796883064999</v>
      </c>
      <c r="N1286" s="17">
        <v>0.29043360867186102</v>
      </c>
      <c r="O1286" s="17">
        <v>0.222988178362309</v>
      </c>
      <c r="P1286" s="17">
        <v>0.5</v>
      </c>
      <c r="Q1286" s="17"/>
      <c r="R1286" s="17">
        <v>0.208247857676437</v>
      </c>
      <c r="S1286" s="17">
        <v>8.6958152635555605E-2</v>
      </c>
      <c r="T1286" s="17">
        <v>0.21380762492181599</v>
      </c>
      <c r="U1286" s="17">
        <v>0.27685937925944598</v>
      </c>
      <c r="V1286" s="17"/>
      <c r="W1286" s="17">
        <v>0.123240638953522</v>
      </c>
      <c r="X1286" s="17">
        <v>0.58573850391412896</v>
      </c>
      <c r="Y1286" s="17">
        <v>0</v>
      </c>
      <c r="Z1286" s="17">
        <v>8.0669954036501804E-2</v>
      </c>
      <c r="AA1286" s="17">
        <v>0.13036493115029901</v>
      </c>
      <c r="AB1286" s="17">
        <v>0.231087688637167</v>
      </c>
      <c r="AC1286" s="17">
        <v>0.32042204259791801</v>
      </c>
      <c r="AD1286" s="17">
        <v>0.47522490725308703</v>
      </c>
      <c r="AE1286" s="17">
        <v>0.16711737835898299</v>
      </c>
      <c r="AF1286" s="17">
        <v>0.34486527847432502</v>
      </c>
      <c r="AG1286" s="17"/>
      <c r="AH1286" s="17">
        <v>4.9059450940709799E-2</v>
      </c>
      <c r="AI1286" s="17">
        <v>9.9766943788356502E-2</v>
      </c>
      <c r="AJ1286" s="17">
        <v>0.14111172722314</v>
      </c>
      <c r="AK1286" s="17">
        <v>0.15312710909774399</v>
      </c>
      <c r="AL1286" s="17">
        <v>0.33750402233090998</v>
      </c>
      <c r="AM1286" s="17">
        <v>0.36006584870057801</v>
      </c>
      <c r="AN1286" s="17">
        <v>0.26269771107573803</v>
      </c>
      <c r="AO1286" s="17"/>
      <c r="AP1286" s="17">
        <v>0.229760416668852</v>
      </c>
      <c r="AQ1286" s="17">
        <v>0.21936110954167001</v>
      </c>
      <c r="AR1286" s="17"/>
      <c r="AS1286" s="17">
        <v>0.27606218175145097</v>
      </c>
      <c r="AT1286" s="17">
        <v>0.20840913234040501</v>
      </c>
      <c r="AU1286" s="17">
        <v>0.19082329733470299</v>
      </c>
      <c r="AV1286" s="17"/>
      <c r="AW1286" s="17">
        <v>0.253018909238442</v>
      </c>
      <c r="AX1286" s="17">
        <v>0.21669830892342801</v>
      </c>
      <c r="AY1286" s="17"/>
      <c r="AZ1286" s="17">
        <v>0.16483371643935599</v>
      </c>
      <c r="BA1286" s="17">
        <v>0.244853128219266</v>
      </c>
      <c r="BB1286" s="17"/>
      <c r="BC1286" s="17">
        <v>0.162308955354003</v>
      </c>
      <c r="BD1286" s="17">
        <v>0.27685937925944598</v>
      </c>
      <c r="BE1286" s="17"/>
      <c r="BF1286" s="17">
        <v>0.24185542027947601</v>
      </c>
      <c r="BG1286" s="17">
        <v>0.21400335182216701</v>
      </c>
      <c r="BH1286" s="17"/>
      <c r="BI1286" s="17">
        <v>9.63906345025074E-2</v>
      </c>
      <c r="BJ1286" s="17">
        <v>0.260821673814917</v>
      </c>
      <c r="BK1286" s="17">
        <v>0.24927247624363399</v>
      </c>
      <c r="BL1286" s="17">
        <v>0.208662519144902</v>
      </c>
    </row>
    <row r="1287" spans="2:64" x14ac:dyDescent="0.25">
      <c r="B1287" t="s">
        <v>597</v>
      </c>
      <c r="C1287" s="17">
        <v>0.119143164108632</v>
      </c>
      <c r="D1287" s="17">
        <v>0.12606219951808401</v>
      </c>
      <c r="E1287" s="17">
        <v>0.124525353855014</v>
      </c>
      <c r="F1287" s="17">
        <v>0</v>
      </c>
      <c r="G1287" s="17">
        <v>0</v>
      </c>
      <c r="H1287" s="17">
        <v>0.137319280403254</v>
      </c>
      <c r="I1287" s="17">
        <v>0.16498023884375199</v>
      </c>
      <c r="J1287" s="17">
        <v>0.28948544117639302</v>
      </c>
      <c r="K1287" s="17">
        <v>0</v>
      </c>
      <c r="L1287" s="17">
        <v>0.28698170626583502</v>
      </c>
      <c r="M1287" s="17">
        <v>0.14850189772419201</v>
      </c>
      <c r="N1287" s="17">
        <v>4.94136216201208E-2</v>
      </c>
      <c r="O1287" s="17">
        <v>0</v>
      </c>
      <c r="P1287" s="17">
        <v>0</v>
      </c>
      <c r="Q1287" s="17"/>
      <c r="R1287" s="17">
        <v>0.25931876173739099</v>
      </c>
      <c r="S1287" s="17">
        <v>0.12544271918780101</v>
      </c>
      <c r="T1287" s="17">
        <v>5.2112166422188702E-2</v>
      </c>
      <c r="U1287" s="17">
        <v>0.10747632082693299</v>
      </c>
      <c r="V1287" s="17"/>
      <c r="W1287" s="17">
        <v>0.18865434815603799</v>
      </c>
      <c r="X1287" s="17">
        <v>0</v>
      </c>
      <c r="Y1287" s="17">
        <v>0.28659675158683601</v>
      </c>
      <c r="Z1287" s="17">
        <v>5.5938934466973199E-2</v>
      </c>
      <c r="AA1287" s="17">
        <v>0.15830705597491701</v>
      </c>
      <c r="AB1287" s="17">
        <v>6.1086737207826203E-2</v>
      </c>
      <c r="AC1287" s="17">
        <v>0.190246529513214</v>
      </c>
      <c r="AD1287" s="17">
        <v>8.8046767306881296E-2</v>
      </c>
      <c r="AE1287" s="17">
        <v>0.27081818495320398</v>
      </c>
      <c r="AF1287" s="17">
        <v>4.4644990609090898E-2</v>
      </c>
      <c r="AG1287" s="17"/>
      <c r="AH1287" s="17">
        <v>0.143512573814642</v>
      </c>
      <c r="AI1287" s="17">
        <v>0.11865661884343701</v>
      </c>
      <c r="AJ1287" s="17">
        <v>0</v>
      </c>
      <c r="AK1287" s="17">
        <v>0</v>
      </c>
      <c r="AL1287" s="17">
        <v>9.3553002936169E-2</v>
      </c>
      <c r="AM1287" s="17">
        <v>0.17291797338383899</v>
      </c>
      <c r="AN1287" s="17">
        <v>0.25887746041695398</v>
      </c>
      <c r="AO1287" s="17"/>
      <c r="AP1287" s="17">
        <v>0.116758219124904</v>
      </c>
      <c r="AQ1287" s="17">
        <v>0.13087485165304599</v>
      </c>
      <c r="AR1287" s="17"/>
      <c r="AS1287" s="17">
        <v>0.12807206911169</v>
      </c>
      <c r="AT1287" s="17">
        <v>0.17447801340733099</v>
      </c>
      <c r="AU1287" s="17">
        <v>5.50032157771181E-2</v>
      </c>
      <c r="AV1287" s="17"/>
      <c r="AW1287" s="17">
        <v>0.16152170867090501</v>
      </c>
      <c r="AX1287" s="17">
        <v>9.9991072068177797E-2</v>
      </c>
      <c r="AY1287" s="17"/>
      <c r="AZ1287" s="17">
        <v>0.14588022386139601</v>
      </c>
      <c r="BA1287" s="17">
        <v>0.11201143816018699</v>
      </c>
      <c r="BB1287" s="17"/>
      <c r="BC1287" s="17">
        <v>0.13483110000272999</v>
      </c>
      <c r="BD1287" s="17">
        <v>0.10747632082693299</v>
      </c>
      <c r="BE1287" s="17"/>
      <c r="BF1287" s="17">
        <v>0.12562286831203601</v>
      </c>
      <c r="BG1287" s="17">
        <v>0.112594123182769</v>
      </c>
      <c r="BH1287" s="17"/>
      <c r="BI1287" s="17">
        <v>5.5398954217192001E-2</v>
      </c>
      <c r="BJ1287" s="17">
        <v>0.103446051576215</v>
      </c>
      <c r="BK1287" s="17">
        <v>0.12455735336683101</v>
      </c>
      <c r="BL1287" s="17">
        <v>0.16211793017944501</v>
      </c>
    </row>
    <row r="1288" spans="2:64" x14ac:dyDescent="0.25">
      <c r="B1288" t="s">
        <v>598</v>
      </c>
      <c r="C1288" s="17">
        <v>4.6082956203635901E-2</v>
      </c>
      <c r="D1288" s="17">
        <v>3.2153986877428202E-2</v>
      </c>
      <c r="E1288" s="17">
        <v>0</v>
      </c>
      <c r="F1288" s="17">
        <v>0</v>
      </c>
      <c r="G1288" s="17">
        <v>0</v>
      </c>
      <c r="H1288" s="17">
        <v>0.13277377133703699</v>
      </c>
      <c r="I1288" s="17">
        <v>0</v>
      </c>
      <c r="J1288" s="17">
        <v>0</v>
      </c>
      <c r="K1288" s="17">
        <v>0.329512944702615</v>
      </c>
      <c r="L1288" s="17">
        <v>0</v>
      </c>
      <c r="M1288" s="17">
        <v>0</v>
      </c>
      <c r="N1288" s="17">
        <v>0</v>
      </c>
      <c r="O1288" s="17">
        <v>0.222988178362309</v>
      </c>
      <c r="P1288" s="17">
        <v>0</v>
      </c>
      <c r="Q1288" s="17"/>
      <c r="R1288" s="17">
        <v>4.5140852652926097E-2</v>
      </c>
      <c r="S1288" s="17">
        <v>0</v>
      </c>
      <c r="T1288" s="17">
        <v>6.5404217015370802E-2</v>
      </c>
      <c r="U1288" s="17">
        <v>5.4819125625270401E-2</v>
      </c>
      <c r="V1288" s="17"/>
      <c r="W1288" s="17">
        <v>5.53961443659019E-2</v>
      </c>
      <c r="X1288" s="17">
        <v>0</v>
      </c>
      <c r="Y1288" s="17">
        <v>0.12103307177412199</v>
      </c>
      <c r="Z1288" s="17">
        <v>4.4434014502653101E-2</v>
      </c>
      <c r="AA1288" s="17">
        <v>0</v>
      </c>
      <c r="AB1288" s="17">
        <v>0</v>
      </c>
      <c r="AC1288" s="17">
        <v>0.12522999308897501</v>
      </c>
      <c r="AD1288" s="17">
        <v>0</v>
      </c>
      <c r="AE1288" s="17">
        <v>5.2984992863823403E-2</v>
      </c>
      <c r="AF1288" s="17">
        <v>5.1391083631527501E-2</v>
      </c>
      <c r="AG1288" s="17"/>
      <c r="AH1288" s="17">
        <v>0</v>
      </c>
      <c r="AI1288" s="17">
        <v>0.107991240851267</v>
      </c>
      <c r="AJ1288" s="17">
        <v>7.0884603269079693E-2</v>
      </c>
      <c r="AK1288" s="17">
        <v>7.6960442863608494E-2</v>
      </c>
      <c r="AL1288" s="17">
        <v>0</v>
      </c>
      <c r="AM1288" s="17">
        <v>2.3285270934692001E-2</v>
      </c>
      <c r="AN1288" s="17">
        <v>6.33781774941031E-2</v>
      </c>
      <c r="AO1288" s="17"/>
      <c r="AP1288" s="17">
        <v>3.6533469074625999E-2</v>
      </c>
      <c r="AQ1288" s="17">
        <v>9.3057456651798307E-2</v>
      </c>
      <c r="AR1288" s="17"/>
      <c r="AS1288" s="17">
        <v>1.32397124002952E-2</v>
      </c>
      <c r="AT1288" s="17">
        <v>8.6636017293677106E-2</v>
      </c>
      <c r="AU1288" s="17">
        <v>1.9896416003499701E-2</v>
      </c>
      <c r="AV1288" s="17"/>
      <c r="AW1288" s="17">
        <v>4.9589130282265199E-2</v>
      </c>
      <c r="AX1288" s="17">
        <v>4.4498414559807499E-2</v>
      </c>
      <c r="AY1288" s="17"/>
      <c r="AZ1288" s="17">
        <v>9.8372516497189297E-2</v>
      </c>
      <c r="BA1288" s="17">
        <v>3.2135468430984998E-2</v>
      </c>
      <c r="BB1288" s="17"/>
      <c r="BC1288" s="17">
        <v>3.43357798220374E-2</v>
      </c>
      <c r="BD1288" s="17">
        <v>5.4819125625270401E-2</v>
      </c>
      <c r="BE1288" s="17"/>
      <c r="BF1288" s="17">
        <v>5.03478964110552E-2</v>
      </c>
      <c r="BG1288" s="17">
        <v>4.1772378577257303E-2</v>
      </c>
      <c r="BH1288" s="17"/>
      <c r="BI1288" s="17">
        <v>0</v>
      </c>
      <c r="BJ1288" s="17">
        <v>1.85497405266003E-2</v>
      </c>
      <c r="BK1288" s="17">
        <v>6.17524789551974E-2</v>
      </c>
      <c r="BL1288" s="17">
        <v>7.2286751642114205E-2</v>
      </c>
    </row>
    <row r="1289" spans="2:64" x14ac:dyDescent="0.25">
      <c r="B1289" t="s">
        <v>599</v>
      </c>
      <c r="C1289" s="17">
        <v>1.28429073777587E-2</v>
      </c>
      <c r="D1289" s="17">
        <v>0</v>
      </c>
      <c r="E1289" s="17">
        <v>0</v>
      </c>
      <c r="F1289" s="17">
        <v>0</v>
      </c>
      <c r="G1289" s="17">
        <v>0</v>
      </c>
      <c r="H1289" s="17">
        <v>7.2128146744417407E-2</v>
      </c>
      <c r="I1289" s="17">
        <v>0</v>
      </c>
      <c r="J1289" s="17">
        <v>0</v>
      </c>
      <c r="K1289" s="17">
        <v>0</v>
      </c>
      <c r="L1289" s="17">
        <v>0</v>
      </c>
      <c r="M1289" s="17">
        <v>0</v>
      </c>
      <c r="N1289" s="17">
        <v>4.94136216201208E-2</v>
      </c>
      <c r="O1289" s="17">
        <v>0</v>
      </c>
      <c r="P1289" s="17">
        <v>0</v>
      </c>
      <c r="Q1289" s="17"/>
      <c r="R1289" s="17">
        <v>4.5140852652926097E-2</v>
      </c>
      <c r="S1289" s="17">
        <v>4.6617504384901302E-2</v>
      </c>
      <c r="T1289" s="17">
        <v>0</v>
      </c>
      <c r="U1289" s="17">
        <v>0</v>
      </c>
      <c r="V1289" s="17"/>
      <c r="W1289" s="17">
        <v>0</v>
      </c>
      <c r="X1289" s="17">
        <v>0</v>
      </c>
      <c r="Y1289" s="17">
        <v>0</v>
      </c>
      <c r="Z1289" s="17">
        <v>3.8362304444674498E-2</v>
      </c>
      <c r="AA1289" s="17">
        <v>7.5727680400304906E-2</v>
      </c>
      <c r="AB1289" s="17">
        <v>0</v>
      </c>
      <c r="AC1289" s="17">
        <v>0</v>
      </c>
      <c r="AD1289" s="17">
        <v>0</v>
      </c>
      <c r="AE1289" s="17">
        <v>0</v>
      </c>
      <c r="AF1289" s="17">
        <v>0</v>
      </c>
      <c r="AG1289" s="17"/>
      <c r="AH1289" s="17">
        <v>4.1757485604262998E-2</v>
      </c>
      <c r="AI1289" s="17">
        <v>0</v>
      </c>
      <c r="AJ1289" s="17">
        <v>0</v>
      </c>
      <c r="AK1289" s="17">
        <v>0</v>
      </c>
      <c r="AL1289" s="17">
        <v>0</v>
      </c>
      <c r="AM1289" s="17">
        <v>0</v>
      </c>
      <c r="AN1289" s="17">
        <v>5.03656553349833E-2</v>
      </c>
      <c r="AO1289" s="17"/>
      <c r="AP1289" s="17">
        <v>1.54537532097078E-2</v>
      </c>
      <c r="AQ1289" s="17">
        <v>0</v>
      </c>
      <c r="AR1289" s="17"/>
      <c r="AS1289" s="17">
        <v>0</v>
      </c>
      <c r="AT1289" s="17">
        <v>0</v>
      </c>
      <c r="AU1289" s="17">
        <v>2.0141499960108899E-2</v>
      </c>
      <c r="AV1289" s="17"/>
      <c r="AW1289" s="17">
        <v>0</v>
      </c>
      <c r="AX1289" s="17">
        <v>1.8646989294834101E-2</v>
      </c>
      <c r="AY1289" s="17"/>
      <c r="AZ1289" s="17">
        <v>6.0991361824921E-2</v>
      </c>
      <c r="BA1289" s="17">
        <v>0</v>
      </c>
      <c r="BB1289" s="17"/>
      <c r="BC1289" s="17">
        <v>3.0112249458677302E-2</v>
      </c>
      <c r="BD1289" s="17">
        <v>0</v>
      </c>
      <c r="BE1289" s="17"/>
      <c r="BF1289" s="17">
        <v>2.5549842921703401E-2</v>
      </c>
      <c r="BG1289" s="17">
        <v>0</v>
      </c>
      <c r="BH1289" s="17"/>
      <c r="BI1289" s="17">
        <v>0</v>
      </c>
      <c r="BJ1289" s="17">
        <v>2.94823825757075E-2</v>
      </c>
      <c r="BK1289" s="17">
        <v>0</v>
      </c>
      <c r="BL1289" s="17">
        <v>2.4769882612511201E-2</v>
      </c>
    </row>
    <row r="1290" spans="2:64" x14ac:dyDescent="0.25">
      <c r="B1290" t="s">
        <v>80</v>
      </c>
      <c r="C1290" s="17">
        <v>4.5149734763834201E-2</v>
      </c>
      <c r="D1290" s="17">
        <v>7.1600948128406006E-2</v>
      </c>
      <c r="E1290" s="17">
        <v>0</v>
      </c>
      <c r="F1290" s="17">
        <v>0</v>
      </c>
      <c r="G1290" s="17">
        <v>0</v>
      </c>
      <c r="H1290" s="17">
        <v>6.0645624592619303E-2</v>
      </c>
      <c r="I1290" s="17">
        <v>0</v>
      </c>
      <c r="J1290" s="17">
        <v>8.1133492647104094E-2</v>
      </c>
      <c r="K1290" s="17">
        <v>0</v>
      </c>
      <c r="L1290" s="17">
        <v>0</v>
      </c>
      <c r="M1290" s="17">
        <v>0.11494420716395801</v>
      </c>
      <c r="N1290" s="17">
        <v>2.92063123053777E-2</v>
      </c>
      <c r="O1290" s="17">
        <v>0</v>
      </c>
      <c r="P1290" s="17">
        <v>0</v>
      </c>
      <c r="Q1290" s="17"/>
      <c r="R1290" s="17">
        <v>5.3034453921285703E-2</v>
      </c>
      <c r="S1290" s="17">
        <v>4.1741719802998303E-2</v>
      </c>
      <c r="T1290" s="17">
        <v>9.0084888219440301E-2</v>
      </c>
      <c r="U1290" s="17">
        <v>3.3070930239508398E-2</v>
      </c>
      <c r="V1290" s="17"/>
      <c r="W1290" s="17">
        <v>0</v>
      </c>
      <c r="X1290" s="17">
        <v>0</v>
      </c>
      <c r="Y1290" s="17">
        <v>0</v>
      </c>
      <c r="Z1290" s="17">
        <v>0</v>
      </c>
      <c r="AA1290" s="17">
        <v>4.0554735430959402E-2</v>
      </c>
      <c r="AB1290" s="17">
        <v>0</v>
      </c>
      <c r="AC1290" s="17">
        <v>0</v>
      </c>
      <c r="AD1290" s="17">
        <v>0.153982269126375</v>
      </c>
      <c r="AE1290" s="17">
        <v>0</v>
      </c>
      <c r="AF1290" s="17">
        <v>2.1914418835136298E-2</v>
      </c>
      <c r="AG1290" s="17"/>
      <c r="AH1290" s="17">
        <v>3.4697124071647802E-2</v>
      </c>
      <c r="AI1290" s="17">
        <v>0</v>
      </c>
      <c r="AJ1290" s="17">
        <v>0</v>
      </c>
      <c r="AK1290" s="17">
        <v>0</v>
      </c>
      <c r="AL1290" s="17">
        <v>0</v>
      </c>
      <c r="AM1290" s="17">
        <v>0</v>
      </c>
      <c r="AN1290" s="17">
        <v>6.0453716849738902E-2</v>
      </c>
      <c r="AO1290" s="17"/>
      <c r="AP1290" s="17">
        <v>4.3335981013487797E-2</v>
      </c>
      <c r="AQ1290" s="17">
        <v>5.4071698342346798E-2</v>
      </c>
      <c r="AR1290" s="17"/>
      <c r="AS1290" s="17">
        <v>9.7929625419160296E-2</v>
      </c>
      <c r="AT1290" s="17">
        <v>2.0150904263785602E-2</v>
      </c>
      <c r="AU1290" s="17">
        <v>0</v>
      </c>
      <c r="AV1290" s="17"/>
      <c r="AW1290" s="17">
        <v>4.2698195960887801E-2</v>
      </c>
      <c r="AX1290" s="17">
        <v>4.6257656172644698E-2</v>
      </c>
      <c r="AY1290" s="17"/>
      <c r="AZ1290" s="17">
        <v>2.2022573192106699E-2</v>
      </c>
      <c r="BA1290" s="17">
        <v>5.1318572318155002E-2</v>
      </c>
      <c r="BB1290" s="17"/>
      <c r="BC1290" s="17">
        <v>6.1391618406191499E-2</v>
      </c>
      <c r="BD1290" s="17">
        <v>3.3070930239508398E-2</v>
      </c>
      <c r="BE1290" s="17"/>
      <c r="BF1290" s="17">
        <v>4.5519203614222903E-2</v>
      </c>
      <c r="BG1290" s="17">
        <v>4.47763123750844E-2</v>
      </c>
      <c r="BH1290" s="17"/>
      <c r="BI1290" s="17">
        <v>0.102166651832011</v>
      </c>
      <c r="BJ1290" s="17">
        <v>9.8577373048890998E-2</v>
      </c>
      <c r="BK1290" s="17">
        <v>2.11287451275095E-2</v>
      </c>
      <c r="BL1290" s="17">
        <v>0</v>
      </c>
    </row>
    <row r="1291" spans="2:64" x14ac:dyDescent="0.25">
      <c r="C1291" s="17"/>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c r="AD1291" s="17"/>
      <c r="AE1291" s="17"/>
      <c r="AF1291" s="17"/>
      <c r="AG1291" s="17"/>
      <c r="AH1291" s="17"/>
      <c r="AI1291" s="17"/>
      <c r="AJ1291" s="17"/>
      <c r="AK1291" s="17"/>
      <c r="AL1291" s="17"/>
      <c r="AM1291" s="17"/>
      <c r="AN1291" s="17"/>
      <c r="AO1291" s="17"/>
      <c r="AP1291" s="17"/>
      <c r="AQ1291" s="17"/>
      <c r="AR1291" s="17"/>
      <c r="AS1291" s="17"/>
      <c r="AT1291" s="17"/>
      <c r="AU1291" s="17"/>
      <c r="AV1291" s="17"/>
      <c r="AW1291" s="17"/>
      <c r="AX1291" s="17"/>
      <c r="AY1291" s="17"/>
      <c r="AZ1291" s="17"/>
      <c r="BA1291" s="17"/>
      <c r="BB1291" s="17"/>
      <c r="BC1291" s="17"/>
      <c r="BD1291" s="17"/>
      <c r="BE1291" s="17"/>
      <c r="BF1291" s="17"/>
      <c r="BG1291" s="17"/>
      <c r="BH1291" s="17"/>
      <c r="BI1291" s="17"/>
      <c r="BJ1291" s="17"/>
      <c r="BK1291" s="17"/>
      <c r="BL1291" s="17"/>
    </row>
    <row r="1292" spans="2:64" x14ac:dyDescent="0.25">
      <c r="B1292" s="6" t="s">
        <v>610</v>
      </c>
      <c r="C1292" s="17"/>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c r="AD1292" s="17"/>
      <c r="AE1292" s="17"/>
      <c r="AF1292" s="17"/>
      <c r="AG1292" s="17"/>
      <c r="AH1292" s="17"/>
      <c r="AI1292" s="17"/>
      <c r="AJ1292" s="17"/>
      <c r="AK1292" s="17"/>
      <c r="AL1292" s="17"/>
      <c r="AM1292" s="17"/>
      <c r="AN1292" s="17"/>
      <c r="AO1292" s="17"/>
      <c r="AP1292" s="17"/>
      <c r="AQ1292" s="17"/>
      <c r="AR1292" s="17"/>
      <c r="AS1292" s="17"/>
      <c r="AT1292" s="17"/>
      <c r="AU1292" s="17"/>
      <c r="AV1292" s="17"/>
      <c r="AW1292" s="17"/>
      <c r="AX1292" s="17"/>
      <c r="AY1292" s="17"/>
      <c r="AZ1292" s="17"/>
      <c r="BA1292" s="17"/>
      <c r="BB1292" s="17"/>
      <c r="BC1292" s="17"/>
      <c r="BD1292" s="17"/>
      <c r="BE1292" s="17"/>
      <c r="BF1292" s="17"/>
      <c r="BG1292" s="17"/>
      <c r="BH1292" s="17"/>
      <c r="BI1292" s="17"/>
      <c r="BJ1292" s="17"/>
      <c r="BK1292" s="17"/>
      <c r="BL1292" s="17"/>
    </row>
    <row r="1293" spans="2:64" x14ac:dyDescent="0.25">
      <c r="B1293" s="24" t="s">
        <v>722</v>
      </c>
      <c r="C1293" s="17"/>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c r="AD1293" s="17"/>
      <c r="AE1293" s="17"/>
      <c r="AF1293" s="17"/>
      <c r="AG1293" s="17"/>
      <c r="AH1293" s="17"/>
      <c r="AI1293" s="17"/>
      <c r="AJ1293" s="17"/>
      <c r="AK1293" s="17"/>
      <c r="AL1293" s="17"/>
      <c r="AM1293" s="17"/>
      <c r="AN1293" s="17"/>
      <c r="AO1293" s="17"/>
      <c r="AP1293" s="17"/>
      <c r="AQ1293" s="17"/>
      <c r="AR1293" s="17"/>
      <c r="AS1293" s="17"/>
      <c r="AT1293" s="17"/>
      <c r="AU1293" s="17"/>
      <c r="AV1293" s="17"/>
      <c r="AW1293" s="17"/>
      <c r="AX1293" s="17"/>
      <c r="AY1293" s="17"/>
      <c r="AZ1293" s="17"/>
      <c r="BA1293" s="17"/>
      <c r="BB1293" s="17"/>
      <c r="BC1293" s="17"/>
      <c r="BD1293" s="17"/>
      <c r="BE1293" s="17"/>
      <c r="BF1293" s="17"/>
      <c r="BG1293" s="17"/>
      <c r="BH1293" s="17"/>
      <c r="BI1293" s="17"/>
      <c r="BJ1293" s="17"/>
      <c r="BK1293" s="17"/>
      <c r="BL1293" s="17"/>
    </row>
    <row r="1294" spans="2:64" x14ac:dyDescent="0.25">
      <c r="B1294" t="s">
        <v>601</v>
      </c>
      <c r="C1294" s="17">
        <v>0.40227889815666001</v>
      </c>
      <c r="D1294" s="17">
        <v>0.37669555386263798</v>
      </c>
      <c r="E1294" s="17">
        <v>0.35379584746429599</v>
      </c>
      <c r="F1294" s="17">
        <v>0.31359352464877199</v>
      </c>
      <c r="G1294" s="17">
        <v>0</v>
      </c>
      <c r="H1294" s="17">
        <v>0.19796490499587299</v>
      </c>
      <c r="I1294" s="17">
        <v>0.466131387242466</v>
      </c>
      <c r="J1294" s="17">
        <v>0.48247573529398802</v>
      </c>
      <c r="K1294" s="17">
        <v>0.360625780154819</v>
      </c>
      <c r="L1294" s="17">
        <v>0.38555926622209902</v>
      </c>
      <c r="M1294" s="17">
        <v>0.26622169117579503</v>
      </c>
      <c r="N1294" s="17">
        <v>0.59070942592787801</v>
      </c>
      <c r="O1294" s="17">
        <v>0.53437912916548602</v>
      </c>
      <c r="P1294" s="17">
        <v>0</v>
      </c>
      <c r="Q1294" s="17"/>
      <c r="R1294" s="17">
        <v>0.58634634424153997</v>
      </c>
      <c r="S1294" s="17">
        <v>0.39067389609481801</v>
      </c>
      <c r="T1294" s="17">
        <v>0.44810261059783801</v>
      </c>
      <c r="U1294" s="17">
        <v>0.35836866249515598</v>
      </c>
      <c r="V1294" s="17"/>
      <c r="W1294" s="17">
        <v>0.42482861466078897</v>
      </c>
      <c r="X1294" s="17">
        <v>1</v>
      </c>
      <c r="Y1294" s="17">
        <v>0.48379465700883401</v>
      </c>
      <c r="Z1294" s="17">
        <v>0.50390106370530696</v>
      </c>
      <c r="AA1294" s="17">
        <v>0.34680630635113302</v>
      </c>
      <c r="AB1294" s="17">
        <v>0.47228860041336801</v>
      </c>
      <c r="AC1294" s="17">
        <v>0.446804845119529</v>
      </c>
      <c r="AD1294" s="17">
        <v>0.43691698531377299</v>
      </c>
      <c r="AE1294" s="17">
        <v>0.22859776358548001</v>
      </c>
      <c r="AF1294" s="17">
        <v>0.32638570813858198</v>
      </c>
      <c r="AG1294" s="17"/>
      <c r="AH1294" s="17">
        <v>0.42681230735104397</v>
      </c>
      <c r="AI1294" s="17">
        <v>0.40580809301486298</v>
      </c>
      <c r="AJ1294" s="17">
        <v>0.50285254550457603</v>
      </c>
      <c r="AK1294" s="17">
        <v>0.31811035760057799</v>
      </c>
      <c r="AL1294" s="17">
        <v>0.38358153221966601</v>
      </c>
      <c r="AM1294" s="17">
        <v>0.44267855776226001</v>
      </c>
      <c r="AN1294" s="17">
        <v>0.32651678715062099</v>
      </c>
      <c r="AO1294" s="17"/>
      <c r="AP1294" s="17">
        <v>0.38521589996303901</v>
      </c>
      <c r="AQ1294" s="17">
        <v>0.48621281057152899</v>
      </c>
      <c r="AR1294" s="17"/>
      <c r="AS1294" s="17">
        <v>0.34308567904371501</v>
      </c>
      <c r="AT1294" s="17">
        <v>0.53183506234017397</v>
      </c>
      <c r="AU1294" s="17">
        <v>0.29474244265074701</v>
      </c>
      <c r="AV1294" s="17"/>
      <c r="AW1294" s="17">
        <v>0.44455916484356001</v>
      </c>
      <c r="AX1294" s="17">
        <v>0.38317122073530402</v>
      </c>
      <c r="AY1294" s="17"/>
      <c r="AZ1294" s="17">
        <v>0.49032762932520302</v>
      </c>
      <c r="BA1294" s="17">
        <v>0.37879316611997099</v>
      </c>
      <c r="BB1294" s="17"/>
      <c r="BC1294" s="17">
        <v>0.46132322964545203</v>
      </c>
      <c r="BD1294" s="17">
        <v>0.35836866249515598</v>
      </c>
      <c r="BE1294" s="17"/>
      <c r="BF1294" s="17">
        <v>0.44161173160874501</v>
      </c>
      <c r="BG1294" s="17">
        <v>0.362525179789003</v>
      </c>
      <c r="BH1294" s="17"/>
      <c r="BI1294" s="17">
        <v>0.27667988748611799</v>
      </c>
      <c r="BJ1294" s="17">
        <v>0.49309935080670397</v>
      </c>
      <c r="BK1294" s="17">
        <v>0.34328091710186998</v>
      </c>
      <c r="BL1294" s="17">
        <v>0.45101432159855598</v>
      </c>
    </row>
    <row r="1295" spans="2:64" x14ac:dyDescent="0.25">
      <c r="B1295" t="s">
        <v>602</v>
      </c>
      <c r="C1295" s="17">
        <v>0.32419503513971498</v>
      </c>
      <c r="D1295" s="17">
        <v>0.32372534716457502</v>
      </c>
      <c r="E1295" s="17">
        <v>0.64620415253570496</v>
      </c>
      <c r="F1295" s="17">
        <v>0.68640647535122801</v>
      </c>
      <c r="G1295" s="17">
        <v>0.456862713144291</v>
      </c>
      <c r="H1295" s="17">
        <v>0.181936873777858</v>
      </c>
      <c r="I1295" s="17">
        <v>0.46578315798005299</v>
      </c>
      <c r="J1295" s="17">
        <v>0.45175242647060099</v>
      </c>
      <c r="K1295" s="17">
        <v>0</v>
      </c>
      <c r="L1295" s="17">
        <v>0.47830284377639098</v>
      </c>
      <c r="M1295" s="17">
        <v>0.41472358889998701</v>
      </c>
      <c r="N1295" s="17">
        <v>0.13337132797558801</v>
      </c>
      <c r="O1295" s="17">
        <v>0.297317571149745</v>
      </c>
      <c r="P1295" s="17">
        <v>0</v>
      </c>
      <c r="Q1295" s="17"/>
      <c r="R1295" s="17">
        <v>0.37151206441586698</v>
      </c>
      <c r="S1295" s="17">
        <v>8.6958152635555605E-2</v>
      </c>
      <c r="T1295" s="17">
        <v>0.248770187382402</v>
      </c>
      <c r="U1295" s="17">
        <v>0.40408004797109598</v>
      </c>
      <c r="V1295" s="17"/>
      <c r="W1295" s="17">
        <v>0.379015321993664</v>
      </c>
      <c r="X1295" s="17">
        <v>0</v>
      </c>
      <c r="Y1295" s="17">
        <v>0.40029632454967601</v>
      </c>
      <c r="Z1295" s="17">
        <v>9.8660634406614406E-2</v>
      </c>
      <c r="AA1295" s="17">
        <v>0.18271754536329399</v>
      </c>
      <c r="AB1295" s="17">
        <v>0.31064137709902701</v>
      </c>
      <c r="AC1295" s="17">
        <v>0.31539542399001802</v>
      </c>
      <c r="AD1295" s="17">
        <v>0.44604750361100098</v>
      </c>
      <c r="AE1295" s="17">
        <v>0.27891017420660902</v>
      </c>
      <c r="AF1295" s="17">
        <v>0.51783155934741798</v>
      </c>
      <c r="AG1295" s="17"/>
      <c r="AH1295" s="17">
        <v>0.31092222212160697</v>
      </c>
      <c r="AI1295" s="17">
        <v>0.49990189927796902</v>
      </c>
      <c r="AJ1295" s="17">
        <v>0.370654309494793</v>
      </c>
      <c r="AK1295" s="17">
        <v>0.21005331852499801</v>
      </c>
      <c r="AL1295" s="17">
        <v>0.32696253866656699</v>
      </c>
      <c r="AM1295" s="17">
        <v>0.35269302702945898</v>
      </c>
      <c r="AN1295" s="17">
        <v>0.33961833290587701</v>
      </c>
      <c r="AO1295" s="17"/>
      <c r="AP1295" s="17">
        <v>0.32692777414818402</v>
      </c>
      <c r="AQ1295" s="17">
        <v>0.31075252790934899</v>
      </c>
      <c r="AR1295" s="17"/>
      <c r="AS1295" s="17">
        <v>0.27695910806007501</v>
      </c>
      <c r="AT1295" s="17">
        <v>0.32548478311499401</v>
      </c>
      <c r="AU1295" s="17">
        <v>0.399552954828093</v>
      </c>
      <c r="AV1295" s="17"/>
      <c r="AW1295" s="17">
        <v>0.32856284683533399</v>
      </c>
      <c r="AX1295" s="17">
        <v>0.32222109449418601</v>
      </c>
      <c r="AY1295" s="17"/>
      <c r="AZ1295" s="17">
        <v>0.24724453703689001</v>
      </c>
      <c r="BA1295" s="17">
        <v>0.34472047320733801</v>
      </c>
      <c r="BB1295" s="17"/>
      <c r="BC1295" s="17">
        <v>0.21677686469391699</v>
      </c>
      <c r="BD1295" s="17">
        <v>0.40408004797109598</v>
      </c>
      <c r="BE1295" s="17"/>
      <c r="BF1295" s="17">
        <v>0.28642423378555198</v>
      </c>
      <c r="BG1295" s="17">
        <v>0.36237000672886399</v>
      </c>
      <c r="BH1295" s="17"/>
      <c r="BI1295" s="17">
        <v>0.108625423170934</v>
      </c>
      <c r="BJ1295" s="17">
        <v>0.26697597493101699</v>
      </c>
      <c r="BK1295" s="17">
        <v>0.412300584391883</v>
      </c>
      <c r="BL1295" s="17">
        <v>0.29521451940384502</v>
      </c>
    </row>
    <row r="1296" spans="2:64" x14ac:dyDescent="0.25">
      <c r="B1296" t="s">
        <v>603</v>
      </c>
      <c r="C1296" s="17">
        <v>0.30343016974614301</v>
      </c>
      <c r="D1296" s="17">
        <v>0.31189734208171499</v>
      </c>
      <c r="E1296" s="17">
        <v>0.49810141542005698</v>
      </c>
      <c r="F1296" s="17">
        <v>0</v>
      </c>
      <c r="G1296" s="17">
        <v>0</v>
      </c>
      <c r="H1296" s="17">
        <v>0.146952526979788</v>
      </c>
      <c r="I1296" s="17">
        <v>0.369236603176194</v>
      </c>
      <c r="J1296" s="17">
        <v>0.17762863970590201</v>
      </c>
      <c r="K1296" s="17">
        <v>0</v>
      </c>
      <c r="L1296" s="17">
        <v>0.36744708406279902</v>
      </c>
      <c r="M1296" s="17">
        <v>0.25630492870212801</v>
      </c>
      <c r="N1296" s="17">
        <v>0.36905354259736001</v>
      </c>
      <c r="O1296" s="17">
        <v>0.46562087083451398</v>
      </c>
      <c r="P1296" s="17">
        <v>0</v>
      </c>
      <c r="Q1296" s="17"/>
      <c r="R1296" s="17">
        <v>0.101174567884545</v>
      </c>
      <c r="S1296" s="17">
        <v>0.30308644520188899</v>
      </c>
      <c r="T1296" s="17">
        <v>0.39508042248248798</v>
      </c>
      <c r="U1296" s="17">
        <v>0.31900058912791202</v>
      </c>
      <c r="V1296" s="17"/>
      <c r="W1296" s="17">
        <v>0.2343534431331</v>
      </c>
      <c r="X1296" s="17">
        <v>0.41426149608587098</v>
      </c>
      <c r="Y1296" s="17">
        <v>0.125540674643529</v>
      </c>
      <c r="Z1296" s="17">
        <v>0.24593730542293199</v>
      </c>
      <c r="AA1296" s="17">
        <v>0.221900058576772</v>
      </c>
      <c r="AB1296" s="17">
        <v>0.40396466811556297</v>
      </c>
      <c r="AC1296" s="17">
        <v>0.37216191551137801</v>
      </c>
      <c r="AD1296" s="17">
        <v>0.106652521699895</v>
      </c>
      <c r="AE1296" s="17">
        <v>0.39920796815105902</v>
      </c>
      <c r="AF1296" s="17">
        <v>0.38840872615906802</v>
      </c>
      <c r="AG1296" s="17"/>
      <c r="AH1296" s="17">
        <v>0.167409648306965</v>
      </c>
      <c r="AI1296" s="17">
        <v>0.35377756902854901</v>
      </c>
      <c r="AJ1296" s="17">
        <v>0.30982545975005799</v>
      </c>
      <c r="AK1296" s="17">
        <v>0.317937078886042</v>
      </c>
      <c r="AL1296" s="17">
        <v>0.35157534556875503</v>
      </c>
      <c r="AM1296" s="17">
        <v>0.26997364738468199</v>
      </c>
      <c r="AN1296" s="17">
        <v>0.41727334156808998</v>
      </c>
      <c r="AO1296" s="17"/>
      <c r="AP1296" s="17">
        <v>0.32451003100548098</v>
      </c>
      <c r="AQ1296" s="17">
        <v>0.19973706677668401</v>
      </c>
      <c r="AR1296" s="17"/>
      <c r="AS1296" s="17">
        <v>0.31198608919873999</v>
      </c>
      <c r="AT1296" s="17">
        <v>0.39661285659996698</v>
      </c>
      <c r="AU1296" s="17">
        <v>0.26469493932196497</v>
      </c>
      <c r="AV1296" s="17"/>
      <c r="AW1296" s="17">
        <v>0.43543138118347702</v>
      </c>
      <c r="AX1296" s="17">
        <v>0.24377499807821701</v>
      </c>
      <c r="AY1296" s="17"/>
      <c r="AZ1296" s="17">
        <v>0.36485528217469199</v>
      </c>
      <c r="BA1296" s="17">
        <v>0.28704590490013498</v>
      </c>
      <c r="BB1296" s="17"/>
      <c r="BC1296" s="17">
        <v>0.28249325174634599</v>
      </c>
      <c r="BD1296" s="17">
        <v>0.31900058912791202</v>
      </c>
      <c r="BE1296" s="17"/>
      <c r="BF1296" s="17">
        <v>0.33552480873208301</v>
      </c>
      <c r="BG1296" s="17">
        <v>0.270992098867957</v>
      </c>
      <c r="BH1296" s="17"/>
      <c r="BI1296" s="17">
        <v>0.19396292001732299</v>
      </c>
      <c r="BJ1296" s="17">
        <v>0.325700766311802</v>
      </c>
      <c r="BK1296" s="17">
        <v>0.306415058851496</v>
      </c>
      <c r="BL1296" s="17">
        <v>0.32859159241561198</v>
      </c>
    </row>
    <row r="1297" spans="2:64" x14ac:dyDescent="0.25">
      <c r="B1297" t="s">
        <v>604</v>
      </c>
      <c r="C1297" s="17">
        <v>0.288003891282341</v>
      </c>
      <c r="D1297" s="17">
        <v>0.36219183236341801</v>
      </c>
      <c r="E1297" s="17">
        <v>0.124525353855014</v>
      </c>
      <c r="F1297" s="17">
        <v>0.68640647535122801</v>
      </c>
      <c r="G1297" s="17">
        <v>0</v>
      </c>
      <c r="H1297" s="17">
        <v>0.54797007448185198</v>
      </c>
      <c r="I1297" s="17">
        <v>0.261526793647611</v>
      </c>
      <c r="J1297" s="17">
        <v>0.192990294117595</v>
      </c>
      <c r="K1297" s="17">
        <v>0.44350491204166897</v>
      </c>
      <c r="L1297" s="17">
        <v>0.23179845875678801</v>
      </c>
      <c r="M1297" s="17">
        <v>0.38148520474303099</v>
      </c>
      <c r="N1297" s="17">
        <v>0.13994546039327499</v>
      </c>
      <c r="O1297" s="17">
        <v>0.148658785574873</v>
      </c>
      <c r="P1297" s="17">
        <v>0</v>
      </c>
      <c r="Q1297" s="17"/>
      <c r="R1297" s="17">
        <v>0.20065040557838201</v>
      </c>
      <c r="S1297" s="17">
        <v>0.38506487350619301</v>
      </c>
      <c r="T1297" s="17">
        <v>0.21188561955889801</v>
      </c>
      <c r="U1297" s="17">
        <v>0.29595896294076102</v>
      </c>
      <c r="V1297" s="17"/>
      <c r="W1297" s="17">
        <v>0.336701863608668</v>
      </c>
      <c r="X1297" s="17">
        <v>0</v>
      </c>
      <c r="Y1297" s="17">
        <v>0.12103307177412199</v>
      </c>
      <c r="Z1297" s="17">
        <v>0.34806141909363503</v>
      </c>
      <c r="AA1297" s="17">
        <v>0.31110866364662598</v>
      </c>
      <c r="AB1297" s="17">
        <v>0.15130239232336201</v>
      </c>
      <c r="AC1297" s="17">
        <v>0.341010923047466</v>
      </c>
      <c r="AD1297" s="17">
        <v>0.470089689427032</v>
      </c>
      <c r="AE1297" s="17">
        <v>0.37089495004676398</v>
      </c>
      <c r="AF1297" s="17">
        <v>0.22619930914654701</v>
      </c>
      <c r="AG1297" s="17"/>
      <c r="AH1297" s="17">
        <v>0.27373239592773402</v>
      </c>
      <c r="AI1297" s="17">
        <v>0.102858311639593</v>
      </c>
      <c r="AJ1297" s="17">
        <v>0.192208453582081</v>
      </c>
      <c r="AK1297" s="17">
        <v>0.12320344933577899</v>
      </c>
      <c r="AL1297" s="17">
        <v>0.392171917338203</v>
      </c>
      <c r="AM1297" s="17">
        <v>0.39004949625009799</v>
      </c>
      <c r="AN1297" s="17">
        <v>0.28698328191970601</v>
      </c>
      <c r="AO1297" s="17"/>
      <c r="AP1297" s="17">
        <v>0.29322707036882301</v>
      </c>
      <c r="AQ1297" s="17">
        <v>0.26231075980584501</v>
      </c>
      <c r="AR1297" s="17"/>
      <c r="AS1297" s="17">
        <v>0.28632107995789602</v>
      </c>
      <c r="AT1297" s="17">
        <v>0.41120014837003699</v>
      </c>
      <c r="AU1297" s="17">
        <v>0.20995687024268</v>
      </c>
      <c r="AV1297" s="17"/>
      <c r="AW1297" s="17">
        <v>0.34842397262850899</v>
      </c>
      <c r="AX1297" s="17">
        <v>0.26069830608620298</v>
      </c>
      <c r="AY1297" s="17"/>
      <c r="AZ1297" s="17">
        <v>0.34795522317888899</v>
      </c>
      <c r="BA1297" s="17">
        <v>0.27201273618585597</v>
      </c>
      <c r="BB1297" s="17"/>
      <c r="BC1297" s="17">
        <v>0.27730702571237098</v>
      </c>
      <c r="BD1297" s="17">
        <v>0.29595896294076102</v>
      </c>
      <c r="BE1297" s="17"/>
      <c r="BF1297" s="17">
        <v>0.28233774379722598</v>
      </c>
      <c r="BG1297" s="17">
        <v>0.29373066994493902</v>
      </c>
      <c r="BH1297" s="17"/>
      <c r="BI1297" s="17">
        <v>0.24747458218743601</v>
      </c>
      <c r="BJ1297" s="17">
        <v>0.23413142357507899</v>
      </c>
      <c r="BK1297" s="17">
        <v>0.28565133837523199</v>
      </c>
      <c r="BL1297" s="17">
        <v>0.36297977635380302</v>
      </c>
    </row>
    <row r="1298" spans="2:64" x14ac:dyDescent="0.25">
      <c r="B1298" t="s">
        <v>605</v>
      </c>
      <c r="C1298" s="17">
        <v>0.28074967641906901</v>
      </c>
      <c r="D1298" s="17">
        <v>0.38717481329202802</v>
      </c>
      <c r="E1298" s="17">
        <v>0.24905070771002799</v>
      </c>
      <c r="F1298" s="17">
        <v>0.68640647535122801</v>
      </c>
      <c r="G1298" s="17">
        <v>0.54313728685570795</v>
      </c>
      <c r="H1298" s="17">
        <v>0.27009305174029102</v>
      </c>
      <c r="I1298" s="17">
        <v>0.233065693621233</v>
      </c>
      <c r="J1298" s="17">
        <v>9.6495147058797706E-2</v>
      </c>
      <c r="K1298" s="17">
        <v>0.360625780154819</v>
      </c>
      <c r="L1298" s="17">
        <v>9.56605687552783E-2</v>
      </c>
      <c r="M1298" s="17">
        <v>0.13668143368090899</v>
      </c>
      <c r="N1298" s="17">
        <v>0.28694996526591898</v>
      </c>
      <c r="O1298" s="17">
        <v>0.237061558015741</v>
      </c>
      <c r="P1298" s="17">
        <v>0</v>
      </c>
      <c r="Q1298" s="17"/>
      <c r="R1298" s="17">
        <v>0.26594967121744101</v>
      </c>
      <c r="S1298" s="17">
        <v>0.208926158793798</v>
      </c>
      <c r="T1298" s="17">
        <v>0.28875705204542701</v>
      </c>
      <c r="U1298" s="17">
        <v>0.30262453047217103</v>
      </c>
      <c r="V1298" s="17"/>
      <c r="W1298" s="17">
        <v>0.25552149802238699</v>
      </c>
      <c r="X1298" s="17">
        <v>0</v>
      </c>
      <c r="Y1298" s="17">
        <v>0.56960468680744203</v>
      </c>
      <c r="Z1298" s="17">
        <v>0.27987331817241501</v>
      </c>
      <c r="AA1298" s="17">
        <v>0.27165214825832301</v>
      </c>
      <c r="AB1298" s="17">
        <v>0.24926488703910901</v>
      </c>
      <c r="AC1298" s="17">
        <v>0.30511936706631398</v>
      </c>
      <c r="AD1298" s="17">
        <v>0.27086770081585698</v>
      </c>
      <c r="AE1298" s="17">
        <v>0.211939971455294</v>
      </c>
      <c r="AF1298" s="17">
        <v>0.34986450370627797</v>
      </c>
      <c r="AG1298" s="17"/>
      <c r="AH1298" s="17">
        <v>0.19417843607802299</v>
      </c>
      <c r="AI1298" s="17">
        <v>0.55970263484927896</v>
      </c>
      <c r="AJ1298" s="17">
        <v>0.30950132883569598</v>
      </c>
      <c r="AK1298" s="17">
        <v>0.21323556631137899</v>
      </c>
      <c r="AL1298" s="17">
        <v>0.24661018907097901</v>
      </c>
      <c r="AM1298" s="17">
        <v>0.27123810354905498</v>
      </c>
      <c r="AN1298" s="17">
        <v>0.40659758696627901</v>
      </c>
      <c r="AO1298" s="17"/>
      <c r="AP1298" s="17">
        <v>0.26845253778066902</v>
      </c>
      <c r="AQ1298" s="17">
        <v>0.34124003958483701</v>
      </c>
      <c r="AR1298" s="17"/>
      <c r="AS1298" s="17">
        <v>0.29582315467855802</v>
      </c>
      <c r="AT1298" s="17">
        <v>0.25084533336271198</v>
      </c>
      <c r="AU1298" s="17">
        <v>0.24152425351396001</v>
      </c>
      <c r="AV1298" s="17"/>
      <c r="AW1298" s="17">
        <v>0.301185871806815</v>
      </c>
      <c r="AX1298" s="17">
        <v>0.27151396766442598</v>
      </c>
      <c r="AY1298" s="17"/>
      <c r="AZ1298" s="17">
        <v>0.39773321577743498</v>
      </c>
      <c r="BA1298" s="17">
        <v>0.24954600066348201</v>
      </c>
      <c r="BB1298" s="17"/>
      <c r="BC1298" s="17">
        <v>0.25133543815496701</v>
      </c>
      <c r="BD1298" s="17">
        <v>0.30262453047217103</v>
      </c>
      <c r="BE1298" s="17"/>
      <c r="BF1298" s="17">
        <v>0.32132883833798598</v>
      </c>
      <c r="BG1298" s="17">
        <v>0.239736293122254</v>
      </c>
      <c r="BH1298" s="17"/>
      <c r="BI1298" s="17">
        <v>0.37228953889151201</v>
      </c>
      <c r="BJ1298" s="17">
        <v>0.26662941233859699</v>
      </c>
      <c r="BK1298" s="17">
        <v>0.25391233942429198</v>
      </c>
      <c r="BL1298" s="17">
        <v>0.32100357655897599</v>
      </c>
    </row>
    <row r="1299" spans="2:64" x14ac:dyDescent="0.25">
      <c r="B1299" t="s">
        <v>606</v>
      </c>
      <c r="C1299" s="17">
        <v>0.26814424989247299</v>
      </c>
      <c r="D1299" s="17">
        <v>0.31812761315525101</v>
      </c>
      <c r="E1299" s="17">
        <v>0.35379584746429599</v>
      </c>
      <c r="F1299" s="17">
        <v>0</v>
      </c>
      <c r="G1299" s="17">
        <v>0</v>
      </c>
      <c r="H1299" s="17">
        <v>0.36603320070399398</v>
      </c>
      <c r="I1299" s="17">
        <v>0.16498023884375199</v>
      </c>
      <c r="J1299" s="17">
        <v>0</v>
      </c>
      <c r="K1299" s="17">
        <v>0.360625780154819</v>
      </c>
      <c r="L1299" s="17">
        <v>0.23179845875678801</v>
      </c>
      <c r="M1299" s="17">
        <v>0.14136072153817</v>
      </c>
      <c r="N1299" s="17">
        <v>0.27591924609653401</v>
      </c>
      <c r="O1299" s="17">
        <v>0.40309832105373</v>
      </c>
      <c r="P1299" s="17">
        <v>0.5</v>
      </c>
      <c r="Q1299" s="17"/>
      <c r="R1299" s="17">
        <v>4.5140852652926097E-2</v>
      </c>
      <c r="S1299" s="17">
        <v>0.34325805936277498</v>
      </c>
      <c r="T1299" s="17">
        <v>0.30152087730757998</v>
      </c>
      <c r="U1299" s="17">
        <v>0.280563191596436</v>
      </c>
      <c r="V1299" s="17"/>
      <c r="W1299" s="17">
        <v>7.7876896845638796E-2</v>
      </c>
      <c r="X1299" s="17">
        <v>0</v>
      </c>
      <c r="Y1299" s="17">
        <v>0.24657374641765101</v>
      </c>
      <c r="Z1299" s="17">
        <v>0.506483613259331</v>
      </c>
      <c r="AA1299" s="17">
        <v>0.29583430155239199</v>
      </c>
      <c r="AB1299" s="17">
        <v>0.152854462156719</v>
      </c>
      <c r="AC1299" s="17">
        <v>0.25730035623650299</v>
      </c>
      <c r="AD1299" s="17">
        <v>0.17609353461376301</v>
      </c>
      <c r="AE1299" s="17">
        <v>0.44208094024934502</v>
      </c>
      <c r="AF1299" s="17">
        <v>0.25171068306308803</v>
      </c>
      <c r="AG1299" s="17"/>
      <c r="AH1299" s="17">
        <v>0.31920440803829803</v>
      </c>
      <c r="AI1299" s="17">
        <v>0.26167734014414001</v>
      </c>
      <c r="AJ1299" s="17">
        <v>0.19113485932223301</v>
      </c>
      <c r="AK1299" s="17">
        <v>0.34466394273119899</v>
      </c>
      <c r="AL1299" s="17">
        <v>0.217989317088403</v>
      </c>
      <c r="AM1299" s="17">
        <v>0.26105497563644198</v>
      </c>
      <c r="AN1299" s="17">
        <v>0.29925922739093602</v>
      </c>
      <c r="AO1299" s="17"/>
      <c r="AP1299" s="17">
        <v>0.28476325063557101</v>
      </c>
      <c r="AQ1299" s="17">
        <v>0.186394387590123</v>
      </c>
      <c r="AR1299" s="17"/>
      <c r="AS1299" s="17">
        <v>0.303467279261534</v>
      </c>
      <c r="AT1299" s="17">
        <v>0.20376727090959099</v>
      </c>
      <c r="AU1299" s="17">
        <v>0.36448756900554002</v>
      </c>
      <c r="AV1299" s="17"/>
      <c r="AW1299" s="17">
        <v>0.33370941647369701</v>
      </c>
      <c r="AX1299" s="17">
        <v>0.238513451619869</v>
      </c>
      <c r="AY1299" s="17"/>
      <c r="AZ1299" s="17">
        <v>0.25247561747348402</v>
      </c>
      <c r="BA1299" s="17">
        <v>0.27232363212194999</v>
      </c>
      <c r="BB1299" s="17"/>
      <c r="BC1299" s="17">
        <v>0.25144499743659099</v>
      </c>
      <c r="BD1299" s="17">
        <v>0.280563191596436</v>
      </c>
      <c r="BE1299" s="17"/>
      <c r="BF1299" s="17">
        <v>0.28146581750878102</v>
      </c>
      <c r="BG1299" s="17">
        <v>0.25468013351043001</v>
      </c>
      <c r="BH1299" s="17"/>
      <c r="BI1299" s="17">
        <v>4.3164165548765399E-2</v>
      </c>
      <c r="BJ1299" s="17">
        <v>0.292173450898908</v>
      </c>
      <c r="BK1299" s="17">
        <v>0.271709521825794</v>
      </c>
      <c r="BL1299" s="17">
        <v>0.34381559886492802</v>
      </c>
    </row>
    <row r="1300" spans="2:64" x14ac:dyDescent="0.25">
      <c r="B1300" t="s">
        <v>607</v>
      </c>
      <c r="C1300" s="17">
        <v>0.21803464439010001</v>
      </c>
      <c r="D1300" s="17">
        <v>0.20495612202003999</v>
      </c>
      <c r="E1300" s="17">
        <v>0.124525353855014</v>
      </c>
      <c r="F1300" s="17">
        <v>0.31359352464877199</v>
      </c>
      <c r="G1300" s="17">
        <v>0</v>
      </c>
      <c r="H1300" s="17">
        <v>0.27009305174029102</v>
      </c>
      <c r="I1300" s="17">
        <v>0.136170909554961</v>
      </c>
      <c r="J1300" s="17">
        <v>0.38598058823519099</v>
      </c>
      <c r="K1300" s="17">
        <v>0.164756472351308</v>
      </c>
      <c r="L1300" s="17">
        <v>0.194238128711543</v>
      </c>
      <c r="M1300" s="17">
        <v>0.11494420716395801</v>
      </c>
      <c r="N1300" s="17">
        <v>0.29352409768360599</v>
      </c>
      <c r="O1300" s="17">
        <v>0.28551072814309297</v>
      </c>
      <c r="P1300" s="17">
        <v>0</v>
      </c>
      <c r="Q1300" s="17"/>
      <c r="R1300" s="17">
        <v>0.46193271717610501</v>
      </c>
      <c r="S1300" s="17">
        <v>0.165629863095137</v>
      </c>
      <c r="T1300" s="17">
        <v>0.29908871910738499</v>
      </c>
      <c r="U1300" s="17">
        <v>0.165487571403304</v>
      </c>
      <c r="V1300" s="17"/>
      <c r="W1300" s="17">
        <v>0.40974429328499101</v>
      </c>
      <c r="X1300" s="17">
        <v>1</v>
      </c>
      <c r="Y1300" s="17">
        <v>0</v>
      </c>
      <c r="Z1300" s="17">
        <v>0.297940176373101</v>
      </c>
      <c r="AA1300" s="17">
        <v>0.11256667026473501</v>
      </c>
      <c r="AB1300" s="17">
        <v>0.24557483355235499</v>
      </c>
      <c r="AC1300" s="17">
        <v>0.30619681297040902</v>
      </c>
      <c r="AD1300" s="17">
        <v>0.265346150304409</v>
      </c>
      <c r="AE1300" s="17">
        <v>5.2984992863823403E-2</v>
      </c>
      <c r="AF1300" s="17">
        <v>0.136905598512926</v>
      </c>
      <c r="AG1300" s="17"/>
      <c r="AH1300" s="17">
        <v>0.35839008039619602</v>
      </c>
      <c r="AI1300" s="17">
        <v>0</v>
      </c>
      <c r="AJ1300" s="17">
        <v>0.13680557685375</v>
      </c>
      <c r="AK1300" s="17">
        <v>0.238274751604098</v>
      </c>
      <c r="AL1300" s="17">
        <v>0.274228521521649</v>
      </c>
      <c r="AM1300" s="17">
        <v>0.23253703453879901</v>
      </c>
      <c r="AN1300" s="17">
        <v>6.2046080768372397E-2</v>
      </c>
      <c r="AO1300" s="17"/>
      <c r="AP1300" s="17">
        <v>0.20408395312997599</v>
      </c>
      <c r="AQ1300" s="17">
        <v>0.28665893216573302</v>
      </c>
      <c r="AR1300" s="17"/>
      <c r="AS1300" s="17">
        <v>0.21794446612253801</v>
      </c>
      <c r="AT1300" s="17">
        <v>0.24946398421558899</v>
      </c>
      <c r="AU1300" s="17">
        <v>0.15851583827598301</v>
      </c>
      <c r="AV1300" s="17"/>
      <c r="AW1300" s="17">
        <v>0.24306599995457301</v>
      </c>
      <c r="AX1300" s="17">
        <v>0.206722249624781</v>
      </c>
      <c r="AY1300" s="17"/>
      <c r="AZ1300" s="17">
        <v>0.217908425946025</v>
      </c>
      <c r="BA1300" s="17">
        <v>0.218068311343801</v>
      </c>
      <c r="BB1300" s="17"/>
      <c r="BC1300" s="17">
        <v>0.28869258437738798</v>
      </c>
      <c r="BD1300" s="17">
        <v>0.165487571403304</v>
      </c>
      <c r="BE1300" s="17"/>
      <c r="BF1300" s="17">
        <v>0.23844406206815699</v>
      </c>
      <c r="BG1300" s="17">
        <v>0.19740683369831</v>
      </c>
      <c r="BH1300" s="17"/>
      <c r="BI1300" s="17">
        <v>0.17417094250138301</v>
      </c>
      <c r="BJ1300" s="17">
        <v>0.237269300731206</v>
      </c>
      <c r="BK1300" s="17">
        <v>0.189932510448513</v>
      </c>
      <c r="BL1300" s="17">
        <v>0.27975231029708603</v>
      </c>
    </row>
    <row r="1301" spans="2:64" x14ac:dyDescent="0.25">
      <c r="B1301" t="s">
        <v>608</v>
      </c>
      <c r="C1301" s="17">
        <v>0.103558665565314</v>
      </c>
      <c r="D1301" s="17">
        <v>0.12606219951808401</v>
      </c>
      <c r="E1301" s="17">
        <v>0</v>
      </c>
      <c r="F1301" s="17">
        <v>0</v>
      </c>
      <c r="G1301" s="17">
        <v>0</v>
      </c>
      <c r="H1301" s="17">
        <v>0.146952526979788</v>
      </c>
      <c r="I1301" s="17">
        <v>0.12535588409265</v>
      </c>
      <c r="J1301" s="17">
        <v>0</v>
      </c>
      <c r="K1301" s="17">
        <v>0.164756472351308</v>
      </c>
      <c r="L1301" s="17">
        <v>0.136137890001509</v>
      </c>
      <c r="M1301" s="17">
        <v>0.15127748401183699</v>
      </c>
      <c r="N1301" s="17">
        <v>9.3134296500825497E-2</v>
      </c>
      <c r="O1301" s="17">
        <v>6.2522549780783795E-2</v>
      </c>
      <c r="P1301" s="17">
        <v>0</v>
      </c>
      <c r="Q1301" s="17"/>
      <c r="R1301" s="17">
        <v>0</v>
      </c>
      <c r="S1301" s="17">
        <v>0.127129766796441</v>
      </c>
      <c r="T1301" s="17">
        <v>0.185939663156449</v>
      </c>
      <c r="U1301" s="17">
        <v>9.54435881750621E-2</v>
      </c>
      <c r="V1301" s="17"/>
      <c r="W1301" s="17">
        <v>0</v>
      </c>
      <c r="X1301" s="17">
        <v>0</v>
      </c>
      <c r="Y1301" s="17">
        <v>0.113699572962841</v>
      </c>
      <c r="Z1301" s="17">
        <v>0.13149080707233701</v>
      </c>
      <c r="AA1301" s="17">
        <v>0.11502232509759901</v>
      </c>
      <c r="AB1301" s="17">
        <v>6.1393708388088698E-2</v>
      </c>
      <c r="AC1301" s="17">
        <v>0.17415785463754599</v>
      </c>
      <c r="AD1301" s="17">
        <v>0.106652521699895</v>
      </c>
      <c r="AE1301" s="17">
        <v>0.15895497859147001</v>
      </c>
      <c r="AF1301" s="17">
        <v>0.107943798415613</v>
      </c>
      <c r="AG1301" s="17"/>
      <c r="AH1301" s="17">
        <v>0.12882275828627399</v>
      </c>
      <c r="AI1301" s="17">
        <v>0.18628673991052899</v>
      </c>
      <c r="AJ1301" s="17">
        <v>0</v>
      </c>
      <c r="AK1301" s="17">
        <v>0.11660875595556799</v>
      </c>
      <c r="AL1301" s="17">
        <v>0.120304974438946</v>
      </c>
      <c r="AM1301" s="17">
        <v>6.6499339425117293E-2</v>
      </c>
      <c r="AN1301" s="17">
        <v>0.157113347009527</v>
      </c>
      <c r="AO1301" s="17"/>
      <c r="AP1301" s="17">
        <v>0.11942874330047699</v>
      </c>
      <c r="AQ1301" s="17">
        <v>2.5492800497221201E-2</v>
      </c>
      <c r="AR1301" s="17"/>
      <c r="AS1301" s="17">
        <v>0.11575206866556099</v>
      </c>
      <c r="AT1301" s="17">
        <v>0.122252610316666</v>
      </c>
      <c r="AU1301" s="17">
        <v>0.111376529018925</v>
      </c>
      <c r="AV1301" s="17"/>
      <c r="AW1301" s="17">
        <v>0.16220127443296101</v>
      </c>
      <c r="AX1301" s="17">
        <v>7.7056371677539204E-2</v>
      </c>
      <c r="AY1301" s="17"/>
      <c r="AZ1301" s="17">
        <v>4.3162209226758501E-2</v>
      </c>
      <c r="BA1301" s="17">
        <v>0.119668551201459</v>
      </c>
      <c r="BB1301" s="17"/>
      <c r="BC1301" s="17">
        <v>0.11447068442080199</v>
      </c>
      <c r="BD1301" s="17">
        <v>9.54435881750621E-2</v>
      </c>
      <c r="BE1301" s="17"/>
      <c r="BF1301" s="17">
        <v>8.0605632509400602E-2</v>
      </c>
      <c r="BG1301" s="17">
        <v>0.12675730984554001</v>
      </c>
      <c r="BH1301" s="17"/>
      <c r="BI1301" s="17">
        <v>0.101927073754657</v>
      </c>
      <c r="BJ1301" s="17">
        <v>5.4525276709961601E-2</v>
      </c>
      <c r="BK1301" s="17">
        <v>0.12849972722978101</v>
      </c>
      <c r="BL1301" s="17">
        <v>0.118807636352629</v>
      </c>
    </row>
    <row r="1302" spans="2:64" x14ac:dyDescent="0.25">
      <c r="B1302" t="s">
        <v>101</v>
      </c>
      <c r="C1302" s="17">
        <v>2.55346023900626E-2</v>
      </c>
      <c r="D1302" s="17">
        <v>0</v>
      </c>
      <c r="E1302" s="17">
        <v>0</v>
      </c>
      <c r="F1302" s="17">
        <v>0</v>
      </c>
      <c r="G1302" s="17">
        <v>0</v>
      </c>
      <c r="H1302" s="17">
        <v>0</v>
      </c>
      <c r="I1302" s="17">
        <v>0</v>
      </c>
      <c r="J1302" s="17">
        <v>0.25876213235300599</v>
      </c>
      <c r="K1302" s="17">
        <v>0</v>
      </c>
      <c r="L1302" s="17">
        <v>0</v>
      </c>
      <c r="M1302" s="17">
        <v>6.24304848188127E-2</v>
      </c>
      <c r="N1302" s="17">
        <v>0</v>
      </c>
      <c r="O1302" s="17">
        <v>0</v>
      </c>
      <c r="P1302" s="17">
        <v>0.5</v>
      </c>
      <c r="Q1302" s="17"/>
      <c r="R1302" s="17">
        <v>4.81401139632592E-2</v>
      </c>
      <c r="S1302" s="17">
        <v>0</v>
      </c>
      <c r="T1302" s="17">
        <v>0</v>
      </c>
      <c r="U1302" s="17">
        <v>3.5231793625609999E-2</v>
      </c>
      <c r="V1302" s="17"/>
      <c r="W1302" s="17">
        <v>0</v>
      </c>
      <c r="X1302" s="17">
        <v>0</v>
      </c>
      <c r="Y1302" s="17">
        <v>0</v>
      </c>
      <c r="Z1302" s="17">
        <v>0</v>
      </c>
      <c r="AA1302" s="17">
        <v>0</v>
      </c>
      <c r="AB1302" s="17">
        <v>0</v>
      </c>
      <c r="AC1302" s="17">
        <v>0</v>
      </c>
      <c r="AD1302" s="17">
        <v>7.9921279448653806E-2</v>
      </c>
      <c r="AE1302" s="17">
        <v>4.80952174711314E-2</v>
      </c>
      <c r="AF1302" s="17">
        <v>2.6176596693522201E-2</v>
      </c>
      <c r="AG1302" s="17"/>
      <c r="AH1302" s="17">
        <v>0</v>
      </c>
      <c r="AI1302" s="17">
        <v>0</v>
      </c>
      <c r="AJ1302" s="17">
        <v>0</v>
      </c>
      <c r="AK1302" s="17">
        <v>0.123084542006555</v>
      </c>
      <c r="AL1302" s="17">
        <v>0</v>
      </c>
      <c r="AM1302" s="17">
        <v>0</v>
      </c>
      <c r="AN1302" s="17">
        <v>2.8764628102687401E-2</v>
      </c>
      <c r="AO1302" s="17"/>
      <c r="AP1302" s="17">
        <v>3.0725553960423199E-2</v>
      </c>
      <c r="AQ1302" s="17">
        <v>0</v>
      </c>
      <c r="AR1302" s="17"/>
      <c r="AS1302" s="17">
        <v>4.95493041528869E-2</v>
      </c>
      <c r="AT1302" s="17">
        <v>0</v>
      </c>
      <c r="AU1302" s="17">
        <v>3.9540001679100101E-2</v>
      </c>
      <c r="AV1302" s="17"/>
      <c r="AW1302" s="17">
        <v>0</v>
      </c>
      <c r="AX1302" s="17">
        <v>3.7074428975476803E-2</v>
      </c>
      <c r="AY1302" s="17"/>
      <c r="AZ1302" s="17">
        <v>2.1279542999047801E-2</v>
      </c>
      <c r="BA1302" s="17">
        <v>2.6669578253216E-2</v>
      </c>
      <c r="BB1302" s="17"/>
      <c r="BC1302" s="17">
        <v>1.24951785473924E-2</v>
      </c>
      <c r="BD1302" s="17">
        <v>3.5231793625609999E-2</v>
      </c>
      <c r="BE1302" s="17"/>
      <c r="BF1302" s="17">
        <v>1.06379794522141E-2</v>
      </c>
      <c r="BG1302" s="17">
        <v>4.0590628130537397E-2</v>
      </c>
      <c r="BH1302" s="17"/>
      <c r="BI1302" s="17">
        <v>0.16346241795166799</v>
      </c>
      <c r="BJ1302" s="17">
        <v>0</v>
      </c>
      <c r="BK1302" s="17">
        <v>2.2805791708345301E-2</v>
      </c>
      <c r="BL1302" s="17">
        <v>0</v>
      </c>
    </row>
    <row r="1303" spans="2:64" x14ac:dyDescent="0.25">
      <c r="B1303" t="s">
        <v>609</v>
      </c>
      <c r="C1303" s="17">
        <v>9.1380276717683805E-3</v>
      </c>
      <c r="D1303" s="17">
        <v>1.6076993438714101E-2</v>
      </c>
      <c r="E1303" s="17">
        <v>0</v>
      </c>
      <c r="F1303" s="17">
        <v>0</v>
      </c>
      <c r="G1303" s="17">
        <v>0</v>
      </c>
      <c r="H1303" s="17">
        <v>6.0645624592619303E-2</v>
      </c>
      <c r="I1303" s="17">
        <v>0</v>
      </c>
      <c r="J1303" s="17">
        <v>0</v>
      </c>
      <c r="K1303" s="17">
        <v>0</v>
      </c>
      <c r="L1303" s="17">
        <v>0</v>
      </c>
      <c r="M1303" s="17">
        <v>0</v>
      </c>
      <c r="N1303" s="17">
        <v>0</v>
      </c>
      <c r="O1303" s="17">
        <v>0</v>
      </c>
      <c r="P1303" s="17">
        <v>0</v>
      </c>
      <c r="Q1303" s="17"/>
      <c r="R1303" s="17">
        <v>0</v>
      </c>
      <c r="S1303" s="17">
        <v>0</v>
      </c>
      <c r="T1303" s="17">
        <v>0</v>
      </c>
      <c r="U1303" s="17">
        <v>1.59338188752788E-2</v>
      </c>
      <c r="V1303" s="17"/>
      <c r="W1303" s="17">
        <v>4.65772923155418E-2</v>
      </c>
      <c r="X1303" s="17">
        <v>0</v>
      </c>
      <c r="Y1303" s="17">
        <v>0</v>
      </c>
      <c r="Z1303" s="17">
        <v>0</v>
      </c>
      <c r="AA1303" s="17">
        <v>0</v>
      </c>
      <c r="AB1303" s="17">
        <v>0</v>
      </c>
      <c r="AC1303" s="17">
        <v>0</v>
      </c>
      <c r="AD1303" s="17">
        <v>0</v>
      </c>
      <c r="AE1303" s="17">
        <v>0</v>
      </c>
      <c r="AF1303" s="17">
        <v>2.1914418835136298E-2</v>
      </c>
      <c r="AG1303" s="17"/>
      <c r="AH1303" s="17">
        <v>0</v>
      </c>
      <c r="AI1303" s="17">
        <v>0</v>
      </c>
      <c r="AJ1303" s="17">
        <v>0</v>
      </c>
      <c r="AK1303" s="17">
        <v>3.2926410905611603E-2</v>
      </c>
      <c r="AL1303" s="17">
        <v>0</v>
      </c>
      <c r="AM1303" s="17">
        <v>0</v>
      </c>
      <c r="AN1303" s="17">
        <v>3.1689088747051501E-2</v>
      </c>
      <c r="AO1303" s="17"/>
      <c r="AP1303" s="17">
        <v>5.93989716302542E-3</v>
      </c>
      <c r="AQ1303" s="17">
        <v>2.4869823629673601E-2</v>
      </c>
      <c r="AR1303" s="17"/>
      <c r="AS1303" s="17">
        <v>1.55548882211692E-2</v>
      </c>
      <c r="AT1303" s="17">
        <v>0</v>
      </c>
      <c r="AU1303" s="17">
        <v>0</v>
      </c>
      <c r="AV1303" s="17"/>
      <c r="AW1303" s="17">
        <v>0</v>
      </c>
      <c r="AX1303" s="17">
        <v>1.3267767115291601E-2</v>
      </c>
      <c r="AY1303" s="17"/>
      <c r="AZ1303" s="17">
        <v>0</v>
      </c>
      <c r="BA1303" s="17">
        <v>1.15754650589374E-2</v>
      </c>
      <c r="BB1303" s="17"/>
      <c r="BC1303" s="17">
        <v>0</v>
      </c>
      <c r="BD1303" s="17">
        <v>1.59338188752788E-2</v>
      </c>
      <c r="BE1303" s="17"/>
      <c r="BF1303" s="17">
        <v>8.3588175296777506E-3</v>
      </c>
      <c r="BG1303" s="17">
        <v>9.9255758298645302E-3</v>
      </c>
      <c r="BH1303" s="17"/>
      <c r="BI1303" s="17">
        <v>4.3677614427423801E-2</v>
      </c>
      <c r="BJ1303" s="17">
        <v>0</v>
      </c>
      <c r="BK1303" s="17">
        <v>1.1475809303221301E-2</v>
      </c>
      <c r="BL1303" s="17">
        <v>0</v>
      </c>
    </row>
    <row r="1304" spans="2:64" x14ac:dyDescent="0.25">
      <c r="C1304" s="17"/>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c r="AD1304" s="17"/>
      <c r="AE1304" s="17"/>
      <c r="AF1304" s="17"/>
      <c r="AG1304" s="17"/>
      <c r="AH1304" s="17"/>
      <c r="AI1304" s="17"/>
      <c r="AJ1304" s="17"/>
      <c r="AK1304" s="17"/>
      <c r="AL1304" s="17"/>
      <c r="AM1304" s="17"/>
      <c r="AN1304" s="17"/>
      <c r="AO1304" s="17"/>
      <c r="AP1304" s="17"/>
      <c r="AQ1304" s="17"/>
      <c r="AR1304" s="17"/>
      <c r="AS1304" s="17"/>
      <c r="AT1304" s="17"/>
      <c r="AU1304" s="17"/>
      <c r="AV1304" s="17"/>
      <c r="AW1304" s="17"/>
      <c r="AX1304" s="17"/>
      <c r="AY1304" s="17"/>
      <c r="AZ1304" s="17"/>
      <c r="BA1304" s="17"/>
      <c r="BB1304" s="17"/>
      <c r="BC1304" s="17"/>
      <c r="BD1304" s="17"/>
      <c r="BE1304" s="17"/>
      <c r="BF1304" s="17"/>
      <c r="BG1304" s="17"/>
      <c r="BH1304" s="17"/>
      <c r="BI1304" s="17"/>
      <c r="BJ1304" s="17"/>
      <c r="BK1304" s="17"/>
      <c r="BL1304" s="17"/>
    </row>
    <row r="1305" spans="2:64" x14ac:dyDescent="0.25">
      <c r="B1305" s="6" t="s">
        <v>624</v>
      </c>
      <c r="C1305" s="17"/>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c r="AD1305" s="17"/>
      <c r="AE1305" s="17"/>
      <c r="AF1305" s="17"/>
      <c r="AG1305" s="17"/>
      <c r="AH1305" s="17"/>
      <c r="AI1305" s="17"/>
      <c r="AJ1305" s="17"/>
      <c r="AK1305" s="17"/>
      <c r="AL1305" s="17"/>
      <c r="AM1305" s="17"/>
      <c r="AN1305" s="17"/>
      <c r="AO1305" s="17"/>
      <c r="AP1305" s="17"/>
      <c r="AQ1305" s="17"/>
      <c r="AR1305" s="17"/>
      <c r="AS1305" s="17"/>
      <c r="AT1305" s="17"/>
      <c r="AU1305" s="17"/>
      <c r="AV1305" s="17"/>
      <c r="AW1305" s="17"/>
      <c r="AX1305" s="17"/>
      <c r="AY1305" s="17"/>
      <c r="AZ1305" s="17"/>
      <c r="BA1305" s="17"/>
      <c r="BB1305" s="17"/>
      <c r="BC1305" s="17"/>
      <c r="BD1305" s="17"/>
      <c r="BE1305" s="17"/>
      <c r="BF1305" s="17"/>
      <c r="BG1305" s="17"/>
      <c r="BH1305" s="17"/>
      <c r="BI1305" s="17"/>
      <c r="BJ1305" s="17"/>
      <c r="BK1305" s="17"/>
      <c r="BL1305" s="17"/>
    </row>
    <row r="1306" spans="2:64" x14ac:dyDescent="0.25">
      <c r="B1306" s="24" t="s">
        <v>82</v>
      </c>
      <c r="C1306" s="17"/>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c r="AD1306" s="17"/>
      <c r="AE1306" s="17"/>
      <c r="AF1306" s="17"/>
      <c r="AG1306" s="17"/>
      <c r="AH1306" s="17"/>
      <c r="AI1306" s="17"/>
      <c r="AJ1306" s="17"/>
      <c r="AK1306" s="17"/>
      <c r="AL1306" s="17"/>
      <c r="AM1306" s="17"/>
      <c r="AN1306" s="17"/>
      <c r="AO1306" s="17"/>
      <c r="AP1306" s="17"/>
      <c r="AQ1306" s="17"/>
      <c r="AR1306" s="17"/>
      <c r="AS1306" s="17"/>
      <c r="AT1306" s="17"/>
      <c r="AU1306" s="17"/>
      <c r="AV1306" s="17"/>
      <c r="AW1306" s="17"/>
      <c r="AX1306" s="17"/>
      <c r="AY1306" s="17"/>
      <c r="AZ1306" s="17"/>
      <c r="BA1306" s="17"/>
      <c r="BB1306" s="17"/>
      <c r="BC1306" s="17"/>
      <c r="BD1306" s="17"/>
      <c r="BE1306" s="17"/>
      <c r="BF1306" s="17"/>
      <c r="BG1306" s="17"/>
      <c r="BH1306" s="17"/>
      <c r="BI1306" s="17"/>
      <c r="BJ1306" s="17"/>
      <c r="BK1306" s="17"/>
      <c r="BL1306" s="17"/>
    </row>
    <row r="1307" spans="2:64" x14ac:dyDescent="0.25">
      <c r="B1307" t="s">
        <v>616</v>
      </c>
      <c r="C1307" s="17">
        <v>0.35682747805451898</v>
      </c>
      <c r="D1307" s="17">
        <v>0.37825768751607403</v>
      </c>
      <c r="E1307" s="17">
        <v>0.36422594345922799</v>
      </c>
      <c r="F1307" s="17">
        <v>0.329121305694764</v>
      </c>
      <c r="G1307" s="17">
        <v>0.39356035541734702</v>
      </c>
      <c r="H1307" s="17">
        <v>0.36688113878429901</v>
      </c>
      <c r="I1307" s="17">
        <v>0.33108122844863302</v>
      </c>
      <c r="J1307" s="17">
        <v>0.30632092817745099</v>
      </c>
      <c r="K1307" s="17">
        <v>0.47211573537413898</v>
      </c>
      <c r="L1307" s="17">
        <v>0.34073384697565501</v>
      </c>
      <c r="M1307" s="17">
        <v>0.25125540197072499</v>
      </c>
      <c r="N1307" s="17">
        <v>0.39383412258825801</v>
      </c>
      <c r="O1307" s="17">
        <v>0.34958021761352098</v>
      </c>
      <c r="P1307" s="17">
        <v>0.296060964267926</v>
      </c>
      <c r="Q1307" s="17"/>
      <c r="R1307" s="17">
        <v>0.27167175130003501</v>
      </c>
      <c r="S1307" s="17">
        <v>0.26856009545758203</v>
      </c>
      <c r="T1307" s="17">
        <v>0.395841817673518</v>
      </c>
      <c r="U1307" s="17">
        <v>0.419471163867496</v>
      </c>
      <c r="V1307" s="17"/>
      <c r="W1307" s="17">
        <v>0.33514112376467298</v>
      </c>
      <c r="X1307" s="17">
        <v>0.29147020818633501</v>
      </c>
      <c r="Y1307" s="17">
        <v>0.40530282996894001</v>
      </c>
      <c r="Z1307" s="17">
        <v>0.27782851232696698</v>
      </c>
      <c r="AA1307" s="17">
        <v>0.34216557469023601</v>
      </c>
      <c r="AB1307" s="17">
        <v>0.31944065169431402</v>
      </c>
      <c r="AC1307" s="17">
        <v>0.36982042686116801</v>
      </c>
      <c r="AD1307" s="17">
        <v>0.345074286506863</v>
      </c>
      <c r="AE1307" s="17">
        <v>0.34823905568885499</v>
      </c>
      <c r="AF1307" s="17">
        <v>0.48101615231433198</v>
      </c>
      <c r="AG1307" s="17"/>
      <c r="AH1307" s="17">
        <v>0.35240886431999402</v>
      </c>
      <c r="AI1307" s="17">
        <v>0.50259610969684998</v>
      </c>
      <c r="AJ1307" s="17">
        <v>0.31376080923417199</v>
      </c>
      <c r="AK1307" s="17">
        <v>0.29900570016857397</v>
      </c>
      <c r="AL1307" s="17">
        <v>0.36295048630960502</v>
      </c>
      <c r="AM1307" s="17">
        <v>0.43630290974362002</v>
      </c>
      <c r="AN1307" s="17">
        <v>0.38594246354952699</v>
      </c>
      <c r="AO1307" s="17"/>
      <c r="AP1307" s="17">
        <v>0.42231320490854402</v>
      </c>
      <c r="AQ1307" s="17">
        <v>0.25058149692655401</v>
      </c>
      <c r="AR1307" s="17"/>
      <c r="AS1307" s="17">
        <v>0.401801659365495</v>
      </c>
      <c r="AT1307" s="17">
        <v>0.50307909828829001</v>
      </c>
      <c r="AU1307" s="17">
        <v>0.40121512142424598</v>
      </c>
      <c r="AV1307" s="17"/>
      <c r="AW1307" s="17">
        <v>0.45019911955331499</v>
      </c>
      <c r="AX1307" s="17">
        <v>0.34243172336243999</v>
      </c>
      <c r="AY1307" s="17"/>
      <c r="AZ1307" s="17">
        <v>0.319245420673965</v>
      </c>
      <c r="BA1307" s="17">
        <v>0.37571133162648301</v>
      </c>
      <c r="BB1307" s="17"/>
      <c r="BC1307" s="17">
        <v>0.30065919120809298</v>
      </c>
      <c r="BD1307" s="17">
        <v>0.419471163867496</v>
      </c>
      <c r="BE1307" s="17"/>
      <c r="BF1307" s="17">
        <v>0.50710393235290596</v>
      </c>
      <c r="BG1307" s="17">
        <v>0.28011273894648397</v>
      </c>
      <c r="BH1307" s="17"/>
      <c r="BI1307" s="17">
        <v>0.172035601870103</v>
      </c>
      <c r="BJ1307" s="17">
        <v>0.33369029593925498</v>
      </c>
      <c r="BK1307" s="17">
        <v>0.45626981603252698</v>
      </c>
      <c r="BL1307" s="17">
        <v>0.47367672039659298</v>
      </c>
    </row>
    <row r="1308" spans="2:64" x14ac:dyDescent="0.25">
      <c r="B1308" t="s">
        <v>617</v>
      </c>
      <c r="C1308" s="17">
        <v>0.400990517782843</v>
      </c>
      <c r="D1308" s="17">
        <v>0.44872269975045698</v>
      </c>
      <c r="E1308" s="17">
        <v>0.37869182166708498</v>
      </c>
      <c r="F1308" s="17">
        <v>0.386925050792785</v>
      </c>
      <c r="G1308" s="17">
        <v>0.36655724694694902</v>
      </c>
      <c r="H1308" s="17">
        <v>0.397744799785341</v>
      </c>
      <c r="I1308" s="17">
        <v>0.48055663294239498</v>
      </c>
      <c r="J1308" s="17">
        <v>0.46929054875719101</v>
      </c>
      <c r="K1308" s="17">
        <v>0.28881834166991099</v>
      </c>
      <c r="L1308" s="17">
        <v>0.36164810485948001</v>
      </c>
      <c r="M1308" s="17">
        <v>0.41280883436159599</v>
      </c>
      <c r="N1308" s="17">
        <v>0.39936467493697703</v>
      </c>
      <c r="O1308" s="17">
        <v>0.30827224708155798</v>
      </c>
      <c r="P1308" s="17">
        <v>0.35196951786603697</v>
      </c>
      <c r="Q1308" s="17"/>
      <c r="R1308" s="17">
        <v>0.29353078474213601</v>
      </c>
      <c r="S1308" s="17">
        <v>0.42491312200304199</v>
      </c>
      <c r="T1308" s="17">
        <v>0.41413281356218401</v>
      </c>
      <c r="U1308" s="17">
        <v>0.44665890725698698</v>
      </c>
      <c r="V1308" s="17"/>
      <c r="W1308" s="17">
        <v>0.31731001350956201</v>
      </c>
      <c r="X1308" s="17">
        <v>0.30140252304901699</v>
      </c>
      <c r="Y1308" s="17">
        <v>0.26283466099743702</v>
      </c>
      <c r="Z1308" s="17">
        <v>0.434552172578128</v>
      </c>
      <c r="AA1308" s="17">
        <v>0.43303857819902702</v>
      </c>
      <c r="AB1308" s="17">
        <v>0.407634054894148</v>
      </c>
      <c r="AC1308" s="17">
        <v>0.39621417799582798</v>
      </c>
      <c r="AD1308" s="17">
        <v>0.58956819401754201</v>
      </c>
      <c r="AE1308" s="17">
        <v>0.455753088891938</v>
      </c>
      <c r="AF1308" s="17">
        <v>0.38764222578922802</v>
      </c>
      <c r="AG1308" s="17"/>
      <c r="AH1308" s="17">
        <v>0.284344835178862</v>
      </c>
      <c r="AI1308" s="17">
        <v>0.17471191679180001</v>
      </c>
      <c r="AJ1308" s="17">
        <v>0.39308964869989199</v>
      </c>
      <c r="AK1308" s="17">
        <v>0.43145784305393697</v>
      </c>
      <c r="AL1308" s="17">
        <v>0.43860788819946001</v>
      </c>
      <c r="AM1308" s="17">
        <v>0.439735379036993</v>
      </c>
      <c r="AN1308" s="17">
        <v>0.447425967147215</v>
      </c>
      <c r="AO1308" s="17"/>
      <c r="AP1308" s="17">
        <v>0.433357755076135</v>
      </c>
      <c r="AQ1308" s="17">
        <v>0.34847695417388802</v>
      </c>
      <c r="AR1308" s="17"/>
      <c r="AS1308" s="17">
        <v>0.47374989116107502</v>
      </c>
      <c r="AT1308" s="17">
        <v>0.40965100497958801</v>
      </c>
      <c r="AU1308" s="17">
        <v>0.42437325865886999</v>
      </c>
      <c r="AV1308" s="17"/>
      <c r="AW1308" s="17">
        <v>0.43946648931730198</v>
      </c>
      <c r="AX1308" s="17">
        <v>0.39505840993019697</v>
      </c>
      <c r="AY1308" s="17"/>
      <c r="AZ1308" s="17">
        <v>0.406327623694961</v>
      </c>
      <c r="BA1308" s="17">
        <v>0.39830878257282099</v>
      </c>
      <c r="BB1308" s="17"/>
      <c r="BC1308" s="17">
        <v>0.36004281225580598</v>
      </c>
      <c r="BD1308" s="17">
        <v>0.44665890725698698</v>
      </c>
      <c r="BE1308" s="17"/>
      <c r="BF1308" s="17">
        <v>0.34812604635003802</v>
      </c>
      <c r="BG1308" s="17">
        <v>0.42797734118765401</v>
      </c>
      <c r="BH1308" s="17"/>
      <c r="BI1308" s="17">
        <v>0.28714317288033397</v>
      </c>
      <c r="BJ1308" s="17">
        <v>0.47784215148503201</v>
      </c>
      <c r="BK1308" s="17">
        <v>0.39935513109668402</v>
      </c>
      <c r="BL1308" s="17">
        <v>0.43142558925351998</v>
      </c>
    </row>
    <row r="1309" spans="2:64" x14ac:dyDescent="0.25">
      <c r="B1309" t="s">
        <v>618</v>
      </c>
      <c r="C1309" s="17">
        <v>0.13320751179808901</v>
      </c>
      <c r="D1309" s="17">
        <v>9.8918764317131994E-2</v>
      </c>
      <c r="E1309" s="17">
        <v>0.106614754614042</v>
      </c>
      <c r="F1309" s="17">
        <v>0.190346677764167</v>
      </c>
      <c r="G1309" s="17">
        <v>7.8175351127876505E-2</v>
      </c>
      <c r="H1309" s="17">
        <v>7.6384368216663806E-2</v>
      </c>
      <c r="I1309" s="17">
        <v>0.147915680238284</v>
      </c>
      <c r="J1309" s="17">
        <v>0.189253931424162</v>
      </c>
      <c r="K1309" s="17">
        <v>0.11664008549658</v>
      </c>
      <c r="L1309" s="17">
        <v>0.19078898732281799</v>
      </c>
      <c r="M1309" s="17">
        <v>0.12327865307965399</v>
      </c>
      <c r="N1309" s="17">
        <v>0.116034949443168</v>
      </c>
      <c r="O1309" s="17">
        <v>0.201630039745027</v>
      </c>
      <c r="P1309" s="17">
        <v>0.35196951786603697</v>
      </c>
      <c r="Q1309" s="17"/>
      <c r="R1309" s="17">
        <v>0.18661315930995301</v>
      </c>
      <c r="S1309" s="17">
        <v>0.203319025584519</v>
      </c>
      <c r="T1309" s="17">
        <v>0.11165343204116</v>
      </c>
      <c r="U1309" s="17">
        <v>8.8442276155867194E-2</v>
      </c>
      <c r="V1309" s="17"/>
      <c r="W1309" s="17">
        <v>0.110948626883735</v>
      </c>
      <c r="X1309" s="17">
        <v>0.20287623842126701</v>
      </c>
      <c r="Y1309" s="17">
        <v>0.242451969948865</v>
      </c>
      <c r="Z1309" s="17">
        <v>0.14159233505525001</v>
      </c>
      <c r="AA1309" s="17">
        <v>0.16445964311370501</v>
      </c>
      <c r="AB1309" s="17">
        <v>0.17694945002096901</v>
      </c>
      <c r="AC1309" s="17">
        <v>0.18575462952824301</v>
      </c>
      <c r="AD1309" s="17">
        <v>6.5357519475594802E-2</v>
      </c>
      <c r="AE1309" s="17">
        <v>9.2633004216424703E-2</v>
      </c>
      <c r="AF1309" s="17">
        <v>8.9076205933622102E-2</v>
      </c>
      <c r="AG1309" s="17"/>
      <c r="AH1309" s="17">
        <v>0.138430779392098</v>
      </c>
      <c r="AI1309" s="17">
        <v>0.14430777711881901</v>
      </c>
      <c r="AJ1309" s="17">
        <v>0.192555419887084</v>
      </c>
      <c r="AK1309" s="17">
        <v>0.160243688176083</v>
      </c>
      <c r="AL1309" s="17">
        <v>0.14811983693712699</v>
      </c>
      <c r="AM1309" s="17">
        <v>5.2498313858840698E-2</v>
      </c>
      <c r="AN1309" s="17">
        <v>7.1998716610755506E-2</v>
      </c>
      <c r="AO1309" s="17"/>
      <c r="AP1309" s="17">
        <v>9.8310861755187703E-2</v>
      </c>
      <c r="AQ1309" s="17">
        <v>0.18982486950341099</v>
      </c>
      <c r="AR1309" s="17"/>
      <c r="AS1309" s="17">
        <v>9.4630404340368901E-2</v>
      </c>
      <c r="AT1309" s="17">
        <v>7.9608073133139196E-2</v>
      </c>
      <c r="AU1309" s="17">
        <v>0.107451617825016</v>
      </c>
      <c r="AV1309" s="17"/>
      <c r="AW1309" s="17">
        <v>0.10382747688256699</v>
      </c>
      <c r="AX1309" s="17">
        <v>0.13773723590595999</v>
      </c>
      <c r="AY1309" s="17"/>
      <c r="AZ1309" s="17">
        <v>0.13438522384589999</v>
      </c>
      <c r="BA1309" s="17">
        <v>0.13261574691317099</v>
      </c>
      <c r="BB1309" s="17"/>
      <c r="BC1309" s="17">
        <v>0.17334542136820699</v>
      </c>
      <c r="BD1309" s="17">
        <v>8.8442276155867194E-2</v>
      </c>
      <c r="BE1309" s="17"/>
      <c r="BF1309" s="17">
        <v>9.98387934716162E-2</v>
      </c>
      <c r="BG1309" s="17">
        <v>0.15024193367566499</v>
      </c>
      <c r="BH1309" s="17"/>
      <c r="BI1309" s="17">
        <v>0.23966681637892101</v>
      </c>
      <c r="BJ1309" s="17">
        <v>0.13226763357975499</v>
      </c>
      <c r="BK1309" s="17">
        <v>8.7782845433720405E-2</v>
      </c>
      <c r="BL1309" s="17">
        <v>6.3491164179705004E-2</v>
      </c>
    </row>
    <row r="1310" spans="2:64" x14ac:dyDescent="0.25">
      <c r="B1310" t="s">
        <v>619</v>
      </c>
      <c r="C1310" s="17">
        <v>5.1097533723967803E-2</v>
      </c>
      <c r="D1310" s="17">
        <v>3.28162109159627E-2</v>
      </c>
      <c r="E1310" s="17">
        <v>7.8062516266047002E-2</v>
      </c>
      <c r="F1310" s="17">
        <v>3.1202321916094799E-2</v>
      </c>
      <c r="G1310" s="17">
        <v>5.7037813825110202E-2</v>
      </c>
      <c r="H1310" s="17">
        <v>8.4888426539742504E-2</v>
      </c>
      <c r="I1310" s="17">
        <v>1.76334716225508E-2</v>
      </c>
      <c r="J1310" s="17">
        <v>0</v>
      </c>
      <c r="K1310" s="17">
        <v>8.4870459619721506E-2</v>
      </c>
      <c r="L1310" s="17">
        <v>4.3990662726357599E-2</v>
      </c>
      <c r="M1310" s="17">
        <v>0.16181287577006501</v>
      </c>
      <c r="N1310" s="17">
        <v>3.1332369332680902E-2</v>
      </c>
      <c r="O1310" s="17">
        <v>3.4563179213752702E-2</v>
      </c>
      <c r="P1310" s="17">
        <v>0</v>
      </c>
      <c r="Q1310" s="17"/>
      <c r="R1310" s="17">
        <v>0.102704146411217</v>
      </c>
      <c r="S1310" s="17">
        <v>5.90516483968163E-2</v>
      </c>
      <c r="T1310" s="17">
        <v>4.8334322183514897E-2</v>
      </c>
      <c r="U1310" s="17">
        <v>2.2025117094359101E-2</v>
      </c>
      <c r="V1310" s="17"/>
      <c r="W1310" s="17">
        <v>0.104285844340154</v>
      </c>
      <c r="X1310" s="17">
        <v>0.13271366224954501</v>
      </c>
      <c r="Y1310" s="17">
        <v>6.6728657520729998E-2</v>
      </c>
      <c r="Z1310" s="17">
        <v>6.1851109317673597E-2</v>
      </c>
      <c r="AA1310" s="17">
        <v>1.9446738516572099E-2</v>
      </c>
      <c r="AB1310" s="17">
        <v>3.2459421611229E-2</v>
      </c>
      <c r="AC1310" s="17">
        <v>4.8210765614761099E-2</v>
      </c>
      <c r="AD1310" s="17">
        <v>0</v>
      </c>
      <c r="AE1310" s="17">
        <v>5.54540857979295E-2</v>
      </c>
      <c r="AF1310" s="17">
        <v>2.50501370072338E-2</v>
      </c>
      <c r="AG1310" s="17"/>
      <c r="AH1310" s="17">
        <v>0.151645928534695</v>
      </c>
      <c r="AI1310" s="17">
        <v>0.10100933820838</v>
      </c>
      <c r="AJ1310" s="17">
        <v>6.2360960820587799E-2</v>
      </c>
      <c r="AK1310" s="17">
        <v>4.2878984826480497E-2</v>
      </c>
      <c r="AL1310" s="17">
        <v>2.2261875028510701E-2</v>
      </c>
      <c r="AM1310" s="17">
        <v>3.3678104855562899E-2</v>
      </c>
      <c r="AN1310" s="17">
        <v>3.8581058517088901E-2</v>
      </c>
      <c r="AO1310" s="17"/>
      <c r="AP1310" s="17">
        <v>2.88562843251438E-2</v>
      </c>
      <c r="AQ1310" s="17">
        <v>8.7182394920626294E-2</v>
      </c>
      <c r="AR1310" s="17"/>
      <c r="AS1310" s="17">
        <v>2.4979367507019699E-2</v>
      </c>
      <c r="AT1310" s="17">
        <v>7.6618235989827296E-3</v>
      </c>
      <c r="AU1310" s="17">
        <v>3.1989657001629E-2</v>
      </c>
      <c r="AV1310" s="17"/>
      <c r="AW1310" s="17">
        <v>6.5069142468157804E-3</v>
      </c>
      <c r="AX1310" s="17">
        <v>5.7972379332943802E-2</v>
      </c>
      <c r="AY1310" s="17"/>
      <c r="AZ1310" s="17">
        <v>5.0020877860807597E-2</v>
      </c>
      <c r="BA1310" s="17">
        <v>5.1638520915313901E-2</v>
      </c>
      <c r="BB1310" s="17"/>
      <c r="BC1310" s="17">
        <v>7.7164771233679694E-2</v>
      </c>
      <c r="BD1310" s="17">
        <v>2.2025117094359101E-2</v>
      </c>
      <c r="BE1310" s="17"/>
      <c r="BF1310" s="17">
        <v>2.6517315314955901E-2</v>
      </c>
      <c r="BG1310" s="17">
        <v>6.3645507731404094E-2</v>
      </c>
      <c r="BH1310" s="17"/>
      <c r="BI1310" s="17">
        <v>0.137623258881062</v>
      </c>
      <c r="BJ1310" s="17">
        <v>2.9131205508505901E-2</v>
      </c>
      <c r="BK1310" s="17">
        <v>2.9297112148532201E-2</v>
      </c>
      <c r="BL1310" s="17">
        <v>8.1114903329709102E-3</v>
      </c>
    </row>
    <row r="1311" spans="2:64" x14ac:dyDescent="0.25">
      <c r="B1311" t="s">
        <v>620</v>
      </c>
      <c r="C1311" s="17">
        <v>4.6964584778742297E-2</v>
      </c>
      <c r="D1311" s="17">
        <v>3.3254206417196501E-2</v>
      </c>
      <c r="E1311" s="17">
        <v>4.2524264728033001E-2</v>
      </c>
      <c r="F1311" s="17">
        <v>6.2404643832189702E-2</v>
      </c>
      <c r="G1311" s="17">
        <v>7.3689869233566199E-2</v>
      </c>
      <c r="H1311" s="17">
        <v>4.9514990487785203E-2</v>
      </c>
      <c r="I1311" s="17">
        <v>0</v>
      </c>
      <c r="J1311" s="17">
        <v>3.51345916411957E-2</v>
      </c>
      <c r="K1311" s="17">
        <v>3.7555377839648602E-2</v>
      </c>
      <c r="L1311" s="17">
        <v>4.9857413993653302E-2</v>
      </c>
      <c r="M1311" s="17">
        <v>3.8728591211143901E-2</v>
      </c>
      <c r="N1311" s="17">
        <v>5.9433883698915897E-2</v>
      </c>
      <c r="O1311" s="17">
        <v>9.4433256608224006E-2</v>
      </c>
      <c r="P1311" s="17">
        <v>0</v>
      </c>
      <c r="Q1311" s="17"/>
      <c r="R1311" s="17">
        <v>0.123895714130962</v>
      </c>
      <c r="S1311" s="17">
        <v>4.4156108558040398E-2</v>
      </c>
      <c r="T1311" s="17">
        <v>2.4059507560634599E-2</v>
      </c>
      <c r="U1311" s="17">
        <v>1.3334667752314899E-2</v>
      </c>
      <c r="V1311" s="17"/>
      <c r="W1311" s="17">
        <v>9.7703003608609798E-2</v>
      </c>
      <c r="X1311" s="17">
        <v>5.4360994046852899E-2</v>
      </c>
      <c r="Y1311" s="17">
        <v>2.2681881564029199E-2</v>
      </c>
      <c r="Z1311" s="17">
        <v>8.41758707219806E-2</v>
      </c>
      <c r="AA1311" s="17">
        <v>4.08894654804609E-2</v>
      </c>
      <c r="AB1311" s="17">
        <v>6.3516421779340096E-2</v>
      </c>
      <c r="AC1311" s="17">
        <v>0</v>
      </c>
      <c r="AD1311" s="17">
        <v>0</v>
      </c>
      <c r="AE1311" s="17">
        <v>4.79207654048526E-2</v>
      </c>
      <c r="AF1311" s="17">
        <v>7.4987928870831697E-3</v>
      </c>
      <c r="AG1311" s="17"/>
      <c r="AH1311" s="17">
        <v>7.3169592574350004E-2</v>
      </c>
      <c r="AI1311" s="17">
        <v>7.7374858184149797E-2</v>
      </c>
      <c r="AJ1311" s="17">
        <v>2.3446562072283999E-2</v>
      </c>
      <c r="AK1311" s="17">
        <v>4.7420949162713798E-2</v>
      </c>
      <c r="AL1311" s="17">
        <v>2.8059913525296801E-2</v>
      </c>
      <c r="AM1311" s="17">
        <v>3.3443095722169698E-2</v>
      </c>
      <c r="AN1311" s="17">
        <v>3.7273943654337602E-2</v>
      </c>
      <c r="AO1311" s="17"/>
      <c r="AP1311" s="17">
        <v>1.2231730609263899E-2</v>
      </c>
      <c r="AQ1311" s="17">
        <v>0.103316195211908</v>
      </c>
      <c r="AR1311" s="17"/>
      <c r="AS1311" s="17">
        <v>0</v>
      </c>
      <c r="AT1311" s="17">
        <v>0</v>
      </c>
      <c r="AU1311" s="17">
        <v>2.71466202775862E-2</v>
      </c>
      <c r="AV1311" s="17"/>
      <c r="AW1311" s="17">
        <v>0</v>
      </c>
      <c r="AX1311" s="17">
        <v>5.4205441111966297E-2</v>
      </c>
      <c r="AY1311" s="17"/>
      <c r="AZ1311" s="17">
        <v>6.5647595871083306E-2</v>
      </c>
      <c r="BA1311" s="17">
        <v>3.75769335871469E-2</v>
      </c>
      <c r="BB1311" s="17"/>
      <c r="BC1311" s="17">
        <v>7.7118219604784793E-2</v>
      </c>
      <c r="BD1311" s="17">
        <v>1.3334667752314899E-2</v>
      </c>
      <c r="BE1311" s="17"/>
      <c r="BF1311" s="17">
        <v>8.8526322285298401E-3</v>
      </c>
      <c r="BG1311" s="17">
        <v>6.6420383828818194E-2</v>
      </c>
      <c r="BH1311" s="17"/>
      <c r="BI1311" s="17">
        <v>0.14231117806882701</v>
      </c>
      <c r="BJ1311" s="17">
        <v>1.67509409216632E-2</v>
      </c>
      <c r="BK1311" s="17">
        <v>2.22616877212626E-2</v>
      </c>
      <c r="BL1311" s="17">
        <v>1.4027845310505599E-2</v>
      </c>
    </row>
    <row r="1312" spans="2:64" x14ac:dyDescent="0.25">
      <c r="B1312" t="s">
        <v>109</v>
      </c>
      <c r="C1312" s="17">
        <v>1.09123738618392E-2</v>
      </c>
      <c r="D1312" s="17">
        <v>8.0304310831781599E-3</v>
      </c>
      <c r="E1312" s="17">
        <v>2.98806992655649E-2</v>
      </c>
      <c r="F1312" s="17">
        <v>0</v>
      </c>
      <c r="G1312" s="17">
        <v>3.0979363449151399E-2</v>
      </c>
      <c r="H1312" s="17">
        <v>2.4586276186167901E-2</v>
      </c>
      <c r="I1312" s="17">
        <v>2.2812986748137601E-2</v>
      </c>
      <c r="J1312" s="17">
        <v>0</v>
      </c>
      <c r="K1312" s="17">
        <v>0</v>
      </c>
      <c r="L1312" s="17">
        <v>1.29809841220365E-2</v>
      </c>
      <c r="M1312" s="17">
        <v>1.2115643606815E-2</v>
      </c>
      <c r="N1312" s="17">
        <v>0</v>
      </c>
      <c r="O1312" s="17">
        <v>1.15210597379176E-2</v>
      </c>
      <c r="P1312" s="17">
        <v>0</v>
      </c>
      <c r="Q1312" s="17"/>
      <c r="R1312" s="17">
        <v>2.1584444105695901E-2</v>
      </c>
      <c r="S1312" s="17">
        <v>0</v>
      </c>
      <c r="T1312" s="17">
        <v>5.9781069789879198E-3</v>
      </c>
      <c r="U1312" s="17">
        <v>1.00678678729763E-2</v>
      </c>
      <c r="V1312" s="17"/>
      <c r="W1312" s="17">
        <v>3.4611387893266003E-2</v>
      </c>
      <c r="X1312" s="17">
        <v>1.7176374046983099E-2</v>
      </c>
      <c r="Y1312" s="17">
        <v>0</v>
      </c>
      <c r="Z1312" s="17">
        <v>0</v>
      </c>
      <c r="AA1312" s="17">
        <v>0</v>
      </c>
      <c r="AB1312" s="17">
        <v>0</v>
      </c>
      <c r="AC1312" s="17">
        <v>0</v>
      </c>
      <c r="AD1312" s="17">
        <v>0</v>
      </c>
      <c r="AE1312" s="17">
        <v>0</v>
      </c>
      <c r="AF1312" s="17">
        <v>9.7164860685007605E-3</v>
      </c>
      <c r="AG1312" s="17"/>
      <c r="AH1312" s="17">
        <v>0</v>
      </c>
      <c r="AI1312" s="17">
        <v>0</v>
      </c>
      <c r="AJ1312" s="17">
        <v>1.4786599285981099E-2</v>
      </c>
      <c r="AK1312" s="17">
        <v>1.8992834612211899E-2</v>
      </c>
      <c r="AL1312" s="17">
        <v>0</v>
      </c>
      <c r="AM1312" s="17">
        <v>4.3421967828136997E-3</v>
      </c>
      <c r="AN1312" s="17">
        <v>1.8777850521075799E-2</v>
      </c>
      <c r="AO1312" s="17"/>
      <c r="AP1312" s="17">
        <v>4.9301633257253803E-3</v>
      </c>
      <c r="AQ1312" s="17">
        <v>2.0618089263612801E-2</v>
      </c>
      <c r="AR1312" s="17"/>
      <c r="AS1312" s="17">
        <v>4.8386776260412601E-3</v>
      </c>
      <c r="AT1312" s="17">
        <v>0</v>
      </c>
      <c r="AU1312" s="17">
        <v>7.8237248126529404E-3</v>
      </c>
      <c r="AV1312" s="17"/>
      <c r="AW1312" s="17">
        <v>0</v>
      </c>
      <c r="AX1312" s="17">
        <v>1.25948103564927E-2</v>
      </c>
      <c r="AY1312" s="17"/>
      <c r="AZ1312" s="17">
        <v>2.43732580532834E-2</v>
      </c>
      <c r="BA1312" s="17">
        <v>4.1486843850641096E-3</v>
      </c>
      <c r="BB1312" s="17"/>
      <c r="BC1312" s="17">
        <v>1.16695843294287E-2</v>
      </c>
      <c r="BD1312" s="17">
        <v>1.00678678729763E-2</v>
      </c>
      <c r="BE1312" s="17"/>
      <c r="BF1312" s="17">
        <v>9.5612802819540297E-3</v>
      </c>
      <c r="BG1312" s="17">
        <v>1.16020946299751E-2</v>
      </c>
      <c r="BH1312" s="17"/>
      <c r="BI1312" s="17">
        <v>2.12199719207538E-2</v>
      </c>
      <c r="BJ1312" s="17">
        <v>1.0317772565789E-2</v>
      </c>
      <c r="BK1312" s="17">
        <v>5.03340756727384E-3</v>
      </c>
      <c r="BL1312" s="17">
        <v>9.2671905267060293E-3</v>
      </c>
    </row>
    <row r="1313" spans="2:64" x14ac:dyDescent="0.25">
      <c r="B1313" t="s">
        <v>621</v>
      </c>
      <c r="C1313" s="17">
        <v>0.75781799583736098</v>
      </c>
      <c r="D1313" s="17">
        <v>0.826980387266531</v>
      </c>
      <c r="E1313" s="17">
        <v>0.74291776512631302</v>
      </c>
      <c r="F1313" s="17">
        <v>0.716046356487549</v>
      </c>
      <c r="G1313" s="17">
        <v>0.76011760236429604</v>
      </c>
      <c r="H1313" s="17">
        <v>0.76462593856964001</v>
      </c>
      <c r="I1313" s="17">
        <v>0.811637861391027</v>
      </c>
      <c r="J1313" s="17">
        <v>0.77561147693464205</v>
      </c>
      <c r="K1313" s="17">
        <v>0.76093407704405003</v>
      </c>
      <c r="L1313" s="17">
        <v>0.70238195183513397</v>
      </c>
      <c r="M1313" s="17">
        <v>0.66406423633232103</v>
      </c>
      <c r="N1313" s="17">
        <v>0.79319879752523503</v>
      </c>
      <c r="O1313" s="17">
        <v>0.65785246469507896</v>
      </c>
      <c r="P1313" s="17">
        <v>0.64803048213396297</v>
      </c>
      <c r="Q1313" s="17"/>
      <c r="R1313" s="17">
        <v>0.56520253604217097</v>
      </c>
      <c r="S1313" s="17">
        <v>0.69347321746062396</v>
      </c>
      <c r="T1313" s="17">
        <v>0.80997463123570301</v>
      </c>
      <c r="U1313" s="17">
        <v>0.86613007112448204</v>
      </c>
      <c r="V1313" s="17"/>
      <c r="W1313" s="17">
        <v>0.65245113727423498</v>
      </c>
      <c r="X1313" s="17">
        <v>0.592872731235352</v>
      </c>
      <c r="Y1313" s="17">
        <v>0.66813749096637598</v>
      </c>
      <c r="Z1313" s="17">
        <v>0.71238068490509598</v>
      </c>
      <c r="AA1313" s="17">
        <v>0.77520415288926203</v>
      </c>
      <c r="AB1313" s="17">
        <v>0.72707470658846196</v>
      </c>
      <c r="AC1313" s="17">
        <v>0.76603460485699604</v>
      </c>
      <c r="AD1313" s="17">
        <v>0.93464248052440502</v>
      </c>
      <c r="AE1313" s="17">
        <v>0.80399214458079304</v>
      </c>
      <c r="AF1313" s="17">
        <v>0.86865837810355995</v>
      </c>
      <c r="AG1313" s="17"/>
      <c r="AH1313" s="17">
        <v>0.63675369949885696</v>
      </c>
      <c r="AI1313" s="17">
        <v>0.67730802648864996</v>
      </c>
      <c r="AJ1313" s="17">
        <v>0.70685045793406298</v>
      </c>
      <c r="AK1313" s="17">
        <v>0.73046354322251095</v>
      </c>
      <c r="AL1313" s="17">
        <v>0.80155837450906497</v>
      </c>
      <c r="AM1313" s="17">
        <v>0.87603828878061296</v>
      </c>
      <c r="AN1313" s="17">
        <v>0.83336843069674205</v>
      </c>
      <c r="AO1313" s="17"/>
      <c r="AP1313" s="17">
        <v>0.85567095998467901</v>
      </c>
      <c r="AQ1313" s="17">
        <v>0.59905845110044198</v>
      </c>
      <c r="AR1313" s="17"/>
      <c r="AS1313" s="17">
        <v>0.87555155052656997</v>
      </c>
      <c r="AT1313" s="17">
        <v>0.91273010326787796</v>
      </c>
      <c r="AU1313" s="17">
        <v>0.82558838008311597</v>
      </c>
      <c r="AV1313" s="17"/>
      <c r="AW1313" s="17">
        <v>0.88966560887061696</v>
      </c>
      <c r="AX1313" s="17">
        <v>0.73749013329263702</v>
      </c>
      <c r="AY1313" s="17"/>
      <c r="AZ1313" s="17">
        <v>0.725573044368926</v>
      </c>
      <c r="BA1313" s="17">
        <v>0.77402011419930405</v>
      </c>
      <c r="BB1313" s="17"/>
      <c r="BC1313" s="17">
        <v>0.66070200346389996</v>
      </c>
      <c r="BD1313" s="17">
        <v>0.86613007112448204</v>
      </c>
      <c r="BE1313" s="17"/>
      <c r="BF1313" s="17">
        <v>0.85522997870294404</v>
      </c>
      <c r="BG1313" s="17">
        <v>0.70809008013413799</v>
      </c>
      <c r="BH1313" s="17"/>
      <c r="BI1313" s="17">
        <v>0.459178774750436</v>
      </c>
      <c r="BJ1313" s="17">
        <v>0.81153244742428698</v>
      </c>
      <c r="BK1313" s="17">
        <v>0.855624947129211</v>
      </c>
      <c r="BL1313" s="17">
        <v>0.90510230965011296</v>
      </c>
    </row>
    <row r="1314" spans="2:64" x14ac:dyDescent="0.25">
      <c r="B1314" t="s">
        <v>622</v>
      </c>
      <c r="C1314" s="17">
        <v>9.8062118502710002E-2</v>
      </c>
      <c r="D1314" s="17">
        <v>6.6070417333159201E-2</v>
      </c>
      <c r="E1314" s="17">
        <v>0.12058678099408</v>
      </c>
      <c r="F1314" s="17">
        <v>9.3606965748284504E-2</v>
      </c>
      <c r="G1314" s="17">
        <v>0.13072768305867599</v>
      </c>
      <c r="H1314" s="17">
        <v>0.134403417027528</v>
      </c>
      <c r="I1314" s="17">
        <v>1.76334716225508E-2</v>
      </c>
      <c r="J1314" s="17">
        <v>3.51345916411957E-2</v>
      </c>
      <c r="K1314" s="17">
        <v>0.12242583745937</v>
      </c>
      <c r="L1314" s="17">
        <v>9.3848076720010803E-2</v>
      </c>
      <c r="M1314" s="17">
        <v>0.200541466981209</v>
      </c>
      <c r="N1314" s="17">
        <v>9.0766253031596897E-2</v>
      </c>
      <c r="O1314" s="17">
        <v>0.12899643582197701</v>
      </c>
      <c r="P1314" s="17">
        <v>0</v>
      </c>
      <c r="Q1314" s="17"/>
      <c r="R1314" s="17">
        <v>0.22659986054218001</v>
      </c>
      <c r="S1314" s="17">
        <v>0.103207756954857</v>
      </c>
      <c r="T1314" s="17">
        <v>7.2393829744149499E-2</v>
      </c>
      <c r="U1314" s="17">
        <v>3.5359784846674097E-2</v>
      </c>
      <c r="V1314" s="17"/>
      <c r="W1314" s="17">
        <v>0.20198884794876401</v>
      </c>
      <c r="X1314" s="17">
        <v>0.187074656296398</v>
      </c>
      <c r="Y1314" s="17">
        <v>8.9410539084759197E-2</v>
      </c>
      <c r="Z1314" s="17">
        <v>0.146026980039654</v>
      </c>
      <c r="AA1314" s="17">
        <v>6.0336203997033003E-2</v>
      </c>
      <c r="AB1314" s="17">
        <v>9.5975843390569096E-2</v>
      </c>
      <c r="AC1314" s="17">
        <v>4.8210765614761099E-2</v>
      </c>
      <c r="AD1314" s="17">
        <v>0</v>
      </c>
      <c r="AE1314" s="17">
        <v>0.103374851202782</v>
      </c>
      <c r="AF1314" s="17">
        <v>3.2548929894317E-2</v>
      </c>
      <c r="AG1314" s="17"/>
      <c r="AH1314" s="17">
        <v>0.22481552110904501</v>
      </c>
      <c r="AI1314" s="17">
        <v>0.17838419639253</v>
      </c>
      <c r="AJ1314" s="17">
        <v>8.5807522892871801E-2</v>
      </c>
      <c r="AK1314" s="17">
        <v>9.0299933989194295E-2</v>
      </c>
      <c r="AL1314" s="17">
        <v>5.0321788553807499E-2</v>
      </c>
      <c r="AM1314" s="17">
        <v>6.7121200577732507E-2</v>
      </c>
      <c r="AN1314" s="17">
        <v>7.5855002171426503E-2</v>
      </c>
      <c r="AO1314" s="17"/>
      <c r="AP1314" s="17">
        <v>4.1088014934407703E-2</v>
      </c>
      <c r="AQ1314" s="17">
        <v>0.19049859013253401</v>
      </c>
      <c r="AR1314" s="17"/>
      <c r="AS1314" s="17">
        <v>2.4979367507019699E-2</v>
      </c>
      <c r="AT1314" s="17">
        <v>7.6618235989827296E-3</v>
      </c>
      <c r="AU1314" s="17">
        <v>5.9136277279215103E-2</v>
      </c>
      <c r="AV1314" s="17"/>
      <c r="AW1314" s="17">
        <v>6.5069142468157804E-3</v>
      </c>
      <c r="AX1314" s="17">
        <v>0.11217782044491</v>
      </c>
      <c r="AY1314" s="17"/>
      <c r="AZ1314" s="17">
        <v>0.115668473731891</v>
      </c>
      <c r="BA1314" s="17">
        <v>8.9215454502460795E-2</v>
      </c>
      <c r="BB1314" s="17"/>
      <c r="BC1314" s="17">
        <v>0.154282990838464</v>
      </c>
      <c r="BD1314" s="17">
        <v>3.5359784846674097E-2</v>
      </c>
      <c r="BE1314" s="17"/>
      <c r="BF1314" s="17">
        <v>3.53699475434857E-2</v>
      </c>
      <c r="BG1314" s="17">
        <v>0.130065891560222</v>
      </c>
      <c r="BH1314" s="17"/>
      <c r="BI1314" s="17">
        <v>0.27993443694988901</v>
      </c>
      <c r="BJ1314" s="17">
        <v>4.58821464301691E-2</v>
      </c>
      <c r="BK1314" s="17">
        <v>5.1558799869794697E-2</v>
      </c>
      <c r="BL1314" s="17">
        <v>2.2139335643476501E-2</v>
      </c>
    </row>
    <row r="1315" spans="2:64" x14ac:dyDescent="0.25">
      <c r="B1315" t="s">
        <v>185</v>
      </c>
      <c r="C1315" s="17">
        <v>0.65975587733465102</v>
      </c>
      <c r="D1315" s="17">
        <v>0.76090996993337101</v>
      </c>
      <c r="E1315" s="17">
        <v>0.62233098413223298</v>
      </c>
      <c r="F1315" s="17">
        <v>0.62243939073926402</v>
      </c>
      <c r="G1315" s="17">
        <v>0.62938991930561905</v>
      </c>
      <c r="H1315" s="17">
        <v>0.630222521542113</v>
      </c>
      <c r="I1315" s="17">
        <v>0.79400438976847698</v>
      </c>
      <c r="J1315" s="17">
        <v>0.74047688529344602</v>
      </c>
      <c r="K1315" s="17">
        <v>0.63850823958467995</v>
      </c>
      <c r="L1315" s="17">
        <v>0.60853387511512402</v>
      </c>
      <c r="M1315" s="17">
        <v>0.46352276935111197</v>
      </c>
      <c r="N1315" s="17">
        <v>0.70243254449363901</v>
      </c>
      <c r="O1315" s="17">
        <v>0.52885602887310201</v>
      </c>
      <c r="P1315" s="17">
        <v>0.64803048213396297</v>
      </c>
      <c r="Q1315" s="17"/>
      <c r="R1315" s="17">
        <v>0.33860267549999101</v>
      </c>
      <c r="S1315" s="17">
        <v>0.590265460505768</v>
      </c>
      <c r="T1315" s="17">
        <v>0.73758080149155303</v>
      </c>
      <c r="U1315" s="17">
        <v>0.83077028627780802</v>
      </c>
      <c r="V1315" s="17"/>
      <c r="W1315" s="17">
        <v>0.450462289325471</v>
      </c>
      <c r="X1315" s="17">
        <v>0.40579807493895398</v>
      </c>
      <c r="Y1315" s="17">
        <v>0.57872695188161705</v>
      </c>
      <c r="Z1315" s="17">
        <v>0.56635370486544101</v>
      </c>
      <c r="AA1315" s="17">
        <v>0.71486794889222904</v>
      </c>
      <c r="AB1315" s="17">
        <v>0.63109886319789299</v>
      </c>
      <c r="AC1315" s="17">
        <v>0.71782383924223503</v>
      </c>
      <c r="AD1315" s="17">
        <v>0.93464248052440502</v>
      </c>
      <c r="AE1315" s="17">
        <v>0.70061729337801104</v>
      </c>
      <c r="AF1315" s="17">
        <v>0.83610944820924304</v>
      </c>
      <c r="AG1315" s="17"/>
      <c r="AH1315" s="17">
        <v>0.411938178389811</v>
      </c>
      <c r="AI1315" s="17">
        <v>0.49892383009612001</v>
      </c>
      <c r="AJ1315" s="17">
        <v>0.62104293504119201</v>
      </c>
      <c r="AK1315" s="17">
        <v>0.64016360923331705</v>
      </c>
      <c r="AL1315" s="17">
        <v>0.751236585955258</v>
      </c>
      <c r="AM1315" s="17">
        <v>0.808917088202881</v>
      </c>
      <c r="AN1315" s="17">
        <v>0.757513428525316</v>
      </c>
      <c r="AO1315" s="17"/>
      <c r="AP1315" s="17">
        <v>0.81458294505027196</v>
      </c>
      <c r="AQ1315" s="17">
        <v>0.40855986096790797</v>
      </c>
      <c r="AR1315" s="17"/>
      <c r="AS1315" s="17">
        <v>0.85057218301955095</v>
      </c>
      <c r="AT1315" s="17">
        <v>0.90506827966889503</v>
      </c>
      <c r="AU1315" s="17">
        <v>0.76645210280390097</v>
      </c>
      <c r="AV1315" s="17"/>
      <c r="AW1315" s="17">
        <v>0.88315869462380103</v>
      </c>
      <c r="AX1315" s="17">
        <v>0.62531231284772704</v>
      </c>
      <c r="AY1315" s="17"/>
      <c r="AZ1315" s="17">
        <v>0.60990457063703496</v>
      </c>
      <c r="BA1315" s="17">
        <v>0.68480465969684301</v>
      </c>
      <c r="BB1315" s="17"/>
      <c r="BC1315" s="17">
        <v>0.50641901262543498</v>
      </c>
      <c r="BD1315" s="17">
        <v>0.83077028627780802</v>
      </c>
      <c r="BE1315" s="17"/>
      <c r="BF1315" s="17">
        <v>0.81986003115945805</v>
      </c>
      <c r="BG1315" s="17">
        <v>0.57802418857391502</v>
      </c>
      <c r="BH1315" s="17"/>
      <c r="BI1315" s="17">
        <v>0.17924433780054799</v>
      </c>
      <c r="BJ1315" s="17">
        <v>0.76565030099411802</v>
      </c>
      <c r="BK1315" s="17">
        <v>0.80406614725941605</v>
      </c>
      <c r="BL1315" s="17">
        <v>0.88296297400663604</v>
      </c>
    </row>
    <row r="1316" spans="2:64" x14ac:dyDescent="0.25">
      <c r="C1316" s="17"/>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c r="AD1316" s="17"/>
      <c r="AE1316" s="17"/>
      <c r="AF1316" s="17"/>
      <c r="AG1316" s="17"/>
      <c r="AH1316" s="17"/>
      <c r="AI1316" s="17"/>
      <c r="AJ1316" s="17"/>
      <c r="AK1316" s="17"/>
      <c r="AL1316" s="17"/>
      <c r="AM1316" s="17"/>
      <c r="AN1316" s="17"/>
      <c r="AO1316" s="17"/>
      <c r="AP1316" s="17"/>
      <c r="AQ1316" s="17"/>
      <c r="AR1316" s="17"/>
      <c r="AS1316" s="17"/>
      <c r="AT1316" s="17"/>
      <c r="AU1316" s="17"/>
      <c r="AV1316" s="17"/>
      <c r="AW1316" s="17"/>
      <c r="AX1316" s="17"/>
      <c r="AY1316" s="17"/>
      <c r="AZ1316" s="17"/>
      <c r="BA1316" s="17"/>
      <c r="BB1316" s="17"/>
      <c r="BC1316" s="17"/>
      <c r="BD1316" s="17"/>
      <c r="BE1316" s="17"/>
      <c r="BF1316" s="17"/>
      <c r="BG1316" s="17"/>
      <c r="BH1316" s="17"/>
      <c r="BI1316" s="17"/>
      <c r="BJ1316" s="17"/>
      <c r="BK1316" s="17"/>
      <c r="BL1316" s="17"/>
    </row>
    <row r="1317" spans="2:64" x14ac:dyDescent="0.25">
      <c r="B1317" s="6" t="s">
        <v>625</v>
      </c>
      <c r="C1317" s="17"/>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c r="AD1317" s="17"/>
      <c r="AE1317" s="17"/>
      <c r="AF1317" s="17"/>
      <c r="AG1317" s="17"/>
      <c r="AH1317" s="17"/>
      <c r="AI1317" s="17"/>
      <c r="AJ1317" s="17"/>
      <c r="AK1317" s="17"/>
      <c r="AL1317" s="17"/>
      <c r="AM1317" s="17"/>
      <c r="AN1317" s="17"/>
      <c r="AO1317" s="17"/>
      <c r="AP1317" s="17"/>
      <c r="AQ1317" s="17"/>
      <c r="AR1317" s="17"/>
      <c r="AS1317" s="17"/>
      <c r="AT1317" s="17"/>
      <c r="AU1317" s="17"/>
      <c r="AV1317" s="17"/>
      <c r="AW1317" s="17"/>
      <c r="AX1317" s="17"/>
      <c r="AY1317" s="17"/>
      <c r="AZ1317" s="17"/>
      <c r="BA1317" s="17"/>
      <c r="BB1317" s="17"/>
      <c r="BC1317" s="17"/>
      <c r="BD1317" s="17"/>
      <c r="BE1317" s="17"/>
      <c r="BF1317" s="17"/>
      <c r="BG1317" s="17"/>
      <c r="BH1317" s="17"/>
      <c r="BI1317" s="17"/>
      <c r="BJ1317" s="17"/>
      <c r="BK1317" s="17"/>
      <c r="BL1317" s="17"/>
    </row>
    <row r="1318" spans="2:64" x14ac:dyDescent="0.25">
      <c r="B1318" s="24" t="s">
        <v>82</v>
      </c>
      <c r="C1318" s="17"/>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c r="AD1318" s="17"/>
      <c r="AE1318" s="17"/>
      <c r="AF1318" s="17"/>
      <c r="AG1318" s="17"/>
      <c r="AH1318" s="17"/>
      <c r="AI1318" s="17"/>
      <c r="AJ1318" s="17"/>
      <c r="AK1318" s="17"/>
      <c r="AL1318" s="17"/>
      <c r="AM1318" s="17"/>
      <c r="AN1318" s="17"/>
      <c r="AO1318" s="17"/>
      <c r="AP1318" s="17"/>
      <c r="AQ1318" s="17"/>
      <c r="AR1318" s="17"/>
      <c r="AS1318" s="17"/>
      <c r="AT1318" s="17"/>
      <c r="AU1318" s="17"/>
      <c r="AV1318" s="17"/>
      <c r="AW1318" s="17"/>
      <c r="AX1318" s="17"/>
      <c r="AY1318" s="17"/>
      <c r="AZ1318" s="17"/>
      <c r="BA1318" s="17"/>
      <c r="BB1318" s="17"/>
      <c r="BC1318" s="17"/>
      <c r="BD1318" s="17"/>
      <c r="BE1318" s="17"/>
      <c r="BF1318" s="17"/>
      <c r="BG1318" s="17"/>
      <c r="BH1318" s="17"/>
      <c r="BI1318" s="17"/>
      <c r="BJ1318" s="17"/>
      <c r="BK1318" s="17"/>
      <c r="BL1318" s="17"/>
    </row>
    <row r="1319" spans="2:64" x14ac:dyDescent="0.25">
      <c r="B1319" t="s">
        <v>616</v>
      </c>
      <c r="C1319" s="17">
        <v>0.13179081031013001</v>
      </c>
      <c r="D1319" s="17">
        <v>0.152852123791131</v>
      </c>
      <c r="E1319" s="17">
        <v>2.98806992655649E-2</v>
      </c>
      <c r="F1319" s="17">
        <v>0.14570828437844499</v>
      </c>
      <c r="G1319" s="17">
        <v>9.9748319609525099E-2</v>
      </c>
      <c r="H1319" s="17">
        <v>0.12818246024716001</v>
      </c>
      <c r="I1319" s="17">
        <v>0.14944266036020701</v>
      </c>
      <c r="J1319" s="17">
        <v>0.18550194950430099</v>
      </c>
      <c r="K1319" s="17">
        <v>7.51107556792973E-2</v>
      </c>
      <c r="L1319" s="17">
        <v>0.119962472937792</v>
      </c>
      <c r="M1319" s="17">
        <v>0.106089058725028</v>
      </c>
      <c r="N1319" s="17">
        <v>0.138766430139874</v>
      </c>
      <c r="O1319" s="17">
        <v>0.14035652470373999</v>
      </c>
      <c r="P1319" s="17">
        <v>0</v>
      </c>
      <c r="Q1319" s="17"/>
      <c r="R1319" s="17">
        <v>0.112473405990104</v>
      </c>
      <c r="S1319" s="17">
        <v>0.110202917676991</v>
      </c>
      <c r="T1319" s="17">
        <v>0.16335902602768801</v>
      </c>
      <c r="U1319" s="17">
        <v>0.14040330613697499</v>
      </c>
      <c r="V1319" s="17"/>
      <c r="W1319" s="17">
        <v>0.10464131564722499</v>
      </c>
      <c r="X1319" s="17">
        <v>7.7618343006747303E-2</v>
      </c>
      <c r="Y1319" s="17">
        <v>0.206589193227569</v>
      </c>
      <c r="Z1319" s="17">
        <v>0.19507714727502701</v>
      </c>
      <c r="AA1319" s="17">
        <v>0.14626319518904801</v>
      </c>
      <c r="AB1319" s="17">
        <v>0.120340250568685</v>
      </c>
      <c r="AC1319" s="17">
        <v>0.11707973168523</v>
      </c>
      <c r="AD1319" s="17">
        <v>0.14947893130864301</v>
      </c>
      <c r="AE1319" s="17">
        <v>0.14352483718014</v>
      </c>
      <c r="AF1319" s="17">
        <v>0.157581034620766</v>
      </c>
      <c r="AG1319" s="17"/>
      <c r="AH1319" s="17">
        <v>0.14611757767021399</v>
      </c>
      <c r="AI1319" s="17">
        <v>0.121299239183337</v>
      </c>
      <c r="AJ1319" s="17">
        <v>0.149729857419937</v>
      </c>
      <c r="AK1319" s="17">
        <v>6.8816596431869395E-2</v>
      </c>
      <c r="AL1319" s="17">
        <v>0.13899098098975099</v>
      </c>
      <c r="AM1319" s="17">
        <v>0.17507417504814299</v>
      </c>
      <c r="AN1319" s="17">
        <v>0.20915328919850301</v>
      </c>
      <c r="AO1319" s="17"/>
      <c r="AP1319" s="17">
        <v>0.17625128827144701</v>
      </c>
      <c r="AQ1319" s="17">
        <v>5.9656815173326598E-2</v>
      </c>
      <c r="AR1319" s="17"/>
      <c r="AS1319" s="17">
        <v>0.14537617527135699</v>
      </c>
      <c r="AT1319" s="17">
        <v>0.28900210348267902</v>
      </c>
      <c r="AU1319" s="17">
        <v>0.14831353524122501</v>
      </c>
      <c r="AV1319" s="17"/>
      <c r="AW1319" s="17">
        <v>0.27630125355757801</v>
      </c>
      <c r="AX1319" s="17">
        <v>0.109510631253188</v>
      </c>
      <c r="AY1319" s="17"/>
      <c r="AZ1319" s="17">
        <v>0.11418809302508</v>
      </c>
      <c r="BA1319" s="17">
        <v>0.14063564635286299</v>
      </c>
      <c r="BB1319" s="17"/>
      <c r="BC1319" s="17">
        <v>0.12406857733823699</v>
      </c>
      <c r="BD1319" s="17">
        <v>0.14040330613697499</v>
      </c>
      <c r="BE1319" s="17"/>
      <c r="BF1319" s="17">
        <v>0.222794166171322</v>
      </c>
      <c r="BG1319" s="17">
        <v>8.5334439380689395E-2</v>
      </c>
      <c r="BH1319" s="17"/>
      <c r="BI1319" s="17">
        <v>4.67887203607118E-2</v>
      </c>
      <c r="BJ1319" s="17">
        <v>0.101619953756574</v>
      </c>
      <c r="BK1319" s="17">
        <v>0.16317816769556301</v>
      </c>
      <c r="BL1319" s="17">
        <v>0.26444615461316501</v>
      </c>
    </row>
    <row r="1320" spans="2:64" x14ac:dyDescent="0.25">
      <c r="B1320" t="s">
        <v>617</v>
      </c>
      <c r="C1320" s="17">
        <v>0.29763676077421503</v>
      </c>
      <c r="D1320" s="17">
        <v>0.326439923859835</v>
      </c>
      <c r="E1320" s="17">
        <v>0.46742276309108499</v>
      </c>
      <c r="F1320" s="17">
        <v>0.20051346467506601</v>
      </c>
      <c r="G1320" s="17">
        <v>0.217800202238499</v>
      </c>
      <c r="H1320" s="17">
        <v>0.36822212263063198</v>
      </c>
      <c r="I1320" s="17">
        <v>0.369465504707086</v>
      </c>
      <c r="J1320" s="17">
        <v>0.155546294244228</v>
      </c>
      <c r="K1320" s="17">
        <v>0.33525310929344798</v>
      </c>
      <c r="L1320" s="17">
        <v>0.216694152057397</v>
      </c>
      <c r="M1320" s="17">
        <v>0.270722453264303</v>
      </c>
      <c r="N1320" s="17">
        <v>0.296938670503748</v>
      </c>
      <c r="O1320" s="17">
        <v>0.29521246474659901</v>
      </c>
      <c r="P1320" s="17">
        <v>0.296060964267926</v>
      </c>
      <c r="Q1320" s="17"/>
      <c r="R1320" s="17">
        <v>0.14411664730295401</v>
      </c>
      <c r="S1320" s="17">
        <v>0.279966691540465</v>
      </c>
      <c r="T1320" s="17">
        <v>0.31056684953603703</v>
      </c>
      <c r="U1320" s="17">
        <v>0.38095074875410301</v>
      </c>
      <c r="V1320" s="17"/>
      <c r="W1320" s="17">
        <v>0.177727720668198</v>
      </c>
      <c r="X1320" s="17">
        <v>0.21323097114312001</v>
      </c>
      <c r="Y1320" s="17">
        <v>0.22299856670471299</v>
      </c>
      <c r="Z1320" s="17">
        <v>0.34019799227877701</v>
      </c>
      <c r="AA1320" s="17">
        <v>0.25274982500151799</v>
      </c>
      <c r="AB1320" s="17">
        <v>0.304483544751742</v>
      </c>
      <c r="AC1320" s="17">
        <v>0.50074750753960995</v>
      </c>
      <c r="AD1320" s="17">
        <v>0.44680873521762898</v>
      </c>
      <c r="AE1320" s="17">
        <v>0.368380399951934</v>
      </c>
      <c r="AF1320" s="17">
        <v>0.36936993330028201</v>
      </c>
      <c r="AG1320" s="17"/>
      <c r="AH1320" s="17">
        <v>0.16131654752038499</v>
      </c>
      <c r="AI1320" s="17">
        <v>0.33898505110946697</v>
      </c>
      <c r="AJ1320" s="17">
        <v>0.24449744565578899</v>
      </c>
      <c r="AK1320" s="17">
        <v>0.265459967712177</v>
      </c>
      <c r="AL1320" s="17">
        <v>0.40892539416759699</v>
      </c>
      <c r="AM1320" s="17">
        <v>0.40468878968642302</v>
      </c>
      <c r="AN1320" s="17">
        <v>0.33028211228462401</v>
      </c>
      <c r="AO1320" s="17"/>
      <c r="AP1320" s="17">
        <v>0.40607257468057001</v>
      </c>
      <c r="AQ1320" s="17">
        <v>0.121707287416284</v>
      </c>
      <c r="AR1320" s="17"/>
      <c r="AS1320" s="17">
        <v>0.43065894506017699</v>
      </c>
      <c r="AT1320" s="17">
        <v>0.44273833360426301</v>
      </c>
      <c r="AU1320" s="17">
        <v>0.39302574253689798</v>
      </c>
      <c r="AV1320" s="17"/>
      <c r="AW1320" s="17">
        <v>0.49213354859686897</v>
      </c>
      <c r="AX1320" s="17">
        <v>0.26764983968181699</v>
      </c>
      <c r="AY1320" s="17"/>
      <c r="AZ1320" s="17">
        <v>0.27411742238391801</v>
      </c>
      <c r="BA1320" s="17">
        <v>0.30945452098288501</v>
      </c>
      <c r="BB1320" s="17"/>
      <c r="BC1320" s="17">
        <v>0.22293483488267499</v>
      </c>
      <c r="BD1320" s="17">
        <v>0.38095074875410301</v>
      </c>
      <c r="BE1320" s="17"/>
      <c r="BF1320" s="17">
        <v>0.38874183485236902</v>
      </c>
      <c r="BG1320" s="17">
        <v>0.25112846363642</v>
      </c>
      <c r="BH1320" s="17"/>
      <c r="BI1320" s="17">
        <v>0.149432063220196</v>
      </c>
      <c r="BJ1320" s="17">
        <v>0.24133930548546101</v>
      </c>
      <c r="BK1320" s="17">
        <v>0.401106226175801</v>
      </c>
      <c r="BL1320" s="17">
        <v>0.421306139746571</v>
      </c>
    </row>
    <row r="1321" spans="2:64" x14ac:dyDescent="0.25">
      <c r="B1321" t="s">
        <v>618</v>
      </c>
      <c r="C1321" s="17">
        <v>0.27492655431892199</v>
      </c>
      <c r="D1321" s="17">
        <v>0.28437710843710701</v>
      </c>
      <c r="E1321" s="17">
        <v>0.26167580321431499</v>
      </c>
      <c r="F1321" s="17">
        <v>0.28695220831385099</v>
      </c>
      <c r="G1321" s="17">
        <v>0.35179450772737098</v>
      </c>
      <c r="H1321" s="17">
        <v>0.29549060841847702</v>
      </c>
      <c r="I1321" s="17">
        <v>0.22750207049812901</v>
      </c>
      <c r="J1321" s="17">
        <v>0.31262205953576799</v>
      </c>
      <c r="K1321" s="17">
        <v>0.17572426038911401</v>
      </c>
      <c r="L1321" s="17">
        <v>0.33987500461291298</v>
      </c>
      <c r="M1321" s="17">
        <v>0.31057821803407498</v>
      </c>
      <c r="N1321" s="17">
        <v>0.18132158957372599</v>
      </c>
      <c r="O1321" s="17">
        <v>0.28573602883712601</v>
      </c>
      <c r="P1321" s="17">
        <v>0.70393903573207395</v>
      </c>
      <c r="Q1321" s="17"/>
      <c r="R1321" s="17">
        <v>0.31277307552096401</v>
      </c>
      <c r="S1321" s="17">
        <v>0.253338569617443</v>
      </c>
      <c r="T1321" s="17">
        <v>0.304593228796741</v>
      </c>
      <c r="U1321" s="17">
        <v>0.25382924681407798</v>
      </c>
      <c r="V1321" s="17"/>
      <c r="W1321" s="17">
        <v>0.33989133314597902</v>
      </c>
      <c r="X1321" s="17">
        <v>0.30472359511206798</v>
      </c>
      <c r="Y1321" s="17">
        <v>0.26922818565319401</v>
      </c>
      <c r="Z1321" s="17">
        <v>0.218534573443351</v>
      </c>
      <c r="AA1321" s="17">
        <v>0.28182174919557101</v>
      </c>
      <c r="AB1321" s="17">
        <v>0.250768666331321</v>
      </c>
      <c r="AC1321" s="17">
        <v>0.23045874321964399</v>
      </c>
      <c r="AD1321" s="17">
        <v>0.18705049111873201</v>
      </c>
      <c r="AE1321" s="17">
        <v>0.22698023543943899</v>
      </c>
      <c r="AF1321" s="17">
        <v>0.28938541762953601</v>
      </c>
      <c r="AG1321" s="17"/>
      <c r="AH1321" s="17">
        <v>0.29180664043927101</v>
      </c>
      <c r="AI1321" s="17">
        <v>0.212893942911282</v>
      </c>
      <c r="AJ1321" s="17">
        <v>0.349549868532185</v>
      </c>
      <c r="AK1321" s="17">
        <v>0.36322835292656902</v>
      </c>
      <c r="AL1321" s="17">
        <v>0.24301466701003299</v>
      </c>
      <c r="AM1321" s="17">
        <v>0.19220788669359101</v>
      </c>
      <c r="AN1321" s="17">
        <v>0.217124002375674</v>
      </c>
      <c r="AO1321" s="17"/>
      <c r="AP1321" s="17">
        <v>0.24805912765808799</v>
      </c>
      <c r="AQ1321" s="17">
        <v>0.31851706240516597</v>
      </c>
      <c r="AR1321" s="17"/>
      <c r="AS1321" s="17">
        <v>0.272914036904289</v>
      </c>
      <c r="AT1321" s="17">
        <v>0.18404925311406301</v>
      </c>
      <c r="AU1321" s="17">
        <v>0.244303293021534</v>
      </c>
      <c r="AV1321" s="17"/>
      <c r="AW1321" s="17">
        <v>0.150328440211626</v>
      </c>
      <c r="AX1321" s="17">
        <v>0.29413671124657298</v>
      </c>
      <c r="AY1321" s="17"/>
      <c r="AZ1321" s="17">
        <v>0.25960029233991799</v>
      </c>
      <c r="BA1321" s="17">
        <v>0.282627540033633</v>
      </c>
      <c r="BB1321" s="17"/>
      <c r="BC1321" s="17">
        <v>0.29384305969756802</v>
      </c>
      <c r="BD1321" s="17">
        <v>0.25382924681407798</v>
      </c>
      <c r="BE1321" s="17"/>
      <c r="BF1321" s="17">
        <v>0.22372332492316399</v>
      </c>
      <c r="BG1321" s="17">
        <v>0.30106532903864702</v>
      </c>
      <c r="BH1321" s="17"/>
      <c r="BI1321" s="17">
        <v>0.32428862196901198</v>
      </c>
      <c r="BJ1321" s="17">
        <v>0.27382941058476301</v>
      </c>
      <c r="BK1321" s="17">
        <v>0.26546823403701503</v>
      </c>
      <c r="BL1321" s="17">
        <v>0.22655110070274201</v>
      </c>
    </row>
    <row r="1322" spans="2:64" x14ac:dyDescent="0.25">
      <c r="B1322" t="s">
        <v>619</v>
      </c>
      <c r="C1322" s="17">
        <v>0.104523370958391</v>
      </c>
      <c r="D1322" s="17">
        <v>0.120055332078251</v>
      </c>
      <c r="E1322" s="17">
        <v>0.10319681963185801</v>
      </c>
      <c r="F1322" s="17">
        <v>2.6235032879005801E-2</v>
      </c>
      <c r="G1322" s="17">
        <v>0.127184076226801</v>
      </c>
      <c r="H1322" s="17">
        <v>6.4154808941261104E-2</v>
      </c>
      <c r="I1322" s="17">
        <v>0.100494569070707</v>
      </c>
      <c r="J1322" s="17">
        <v>0.13128080969789199</v>
      </c>
      <c r="K1322" s="17">
        <v>0.14319050236801101</v>
      </c>
      <c r="L1322" s="17">
        <v>0.124524939108149</v>
      </c>
      <c r="M1322" s="17">
        <v>9.8736735899610906E-2</v>
      </c>
      <c r="N1322" s="17">
        <v>0.122991704583731</v>
      </c>
      <c r="O1322" s="17">
        <v>5.6201861042771799E-2</v>
      </c>
      <c r="P1322" s="17">
        <v>0</v>
      </c>
      <c r="Q1322" s="17"/>
      <c r="R1322" s="17">
        <v>0.112627931581739</v>
      </c>
      <c r="S1322" s="17">
        <v>0.16991814655295401</v>
      </c>
      <c r="T1322" s="17">
        <v>7.4222069850475206E-2</v>
      </c>
      <c r="U1322" s="17">
        <v>8.7555368771883205E-2</v>
      </c>
      <c r="V1322" s="17"/>
      <c r="W1322" s="17">
        <v>8.2237716228762206E-2</v>
      </c>
      <c r="X1322" s="17">
        <v>0.19401004036286401</v>
      </c>
      <c r="Y1322" s="17">
        <v>0.14541510929486401</v>
      </c>
      <c r="Z1322" s="17">
        <v>8.8076428025748305E-2</v>
      </c>
      <c r="AA1322" s="17">
        <v>9.6387072660930301E-2</v>
      </c>
      <c r="AB1322" s="17">
        <v>0.167313252352666</v>
      </c>
      <c r="AC1322" s="17">
        <v>8.4417007718097903E-2</v>
      </c>
      <c r="AD1322" s="17">
        <v>0.100548509079891</v>
      </c>
      <c r="AE1322" s="17">
        <v>8.5500528322814004E-2</v>
      </c>
      <c r="AF1322" s="17">
        <v>8.8987795239648601E-2</v>
      </c>
      <c r="AG1322" s="17"/>
      <c r="AH1322" s="17">
        <v>0.16575730421473001</v>
      </c>
      <c r="AI1322" s="17">
        <v>0.117049853959158</v>
      </c>
      <c r="AJ1322" s="17">
        <v>6.6443485958391904E-2</v>
      </c>
      <c r="AK1322" s="17">
        <v>0.102428691552348</v>
      </c>
      <c r="AL1322" s="17">
        <v>8.0335326682893296E-2</v>
      </c>
      <c r="AM1322" s="17">
        <v>0.11496490909373699</v>
      </c>
      <c r="AN1322" s="17">
        <v>0.105076597950332</v>
      </c>
      <c r="AO1322" s="17"/>
      <c r="AP1322" s="17">
        <v>0.10076270174327499</v>
      </c>
      <c r="AQ1322" s="17">
        <v>0.11062479198023201</v>
      </c>
      <c r="AR1322" s="17"/>
      <c r="AS1322" s="17">
        <v>8.3181251006684304E-2</v>
      </c>
      <c r="AT1322" s="17">
        <v>6.0011691894711901E-2</v>
      </c>
      <c r="AU1322" s="17">
        <v>0.12888194390445501</v>
      </c>
      <c r="AV1322" s="17"/>
      <c r="AW1322" s="17">
        <v>5.6088468283659799E-2</v>
      </c>
      <c r="AX1322" s="17">
        <v>0.111990916417031</v>
      </c>
      <c r="AY1322" s="17"/>
      <c r="AZ1322" s="17">
        <v>0.11210683777292201</v>
      </c>
      <c r="BA1322" s="17">
        <v>0.10071290695309799</v>
      </c>
      <c r="BB1322" s="17"/>
      <c r="BC1322" s="17">
        <v>0.11973741211280001</v>
      </c>
      <c r="BD1322" s="17">
        <v>8.7555368771883205E-2</v>
      </c>
      <c r="BE1322" s="17"/>
      <c r="BF1322" s="17">
        <v>6.7418212376456899E-2</v>
      </c>
      <c r="BG1322" s="17">
        <v>0.123465211005557</v>
      </c>
      <c r="BH1322" s="17"/>
      <c r="BI1322" s="17">
        <v>8.75901621740338E-2</v>
      </c>
      <c r="BJ1322" s="17">
        <v>0.148221800140583</v>
      </c>
      <c r="BK1322" s="17">
        <v>9.6571582530052894E-2</v>
      </c>
      <c r="BL1322" s="17">
        <v>5.9386816456191198E-2</v>
      </c>
    </row>
    <row r="1323" spans="2:64" x14ac:dyDescent="0.25">
      <c r="B1323" t="s">
        <v>620</v>
      </c>
      <c r="C1323" s="17">
        <v>5.74765432666062E-2</v>
      </c>
      <c r="D1323" s="17">
        <v>3.28162109159627E-2</v>
      </c>
      <c r="E1323" s="17">
        <v>4.2524264728033001E-2</v>
      </c>
      <c r="F1323" s="17">
        <v>6.2404643832189702E-2</v>
      </c>
      <c r="G1323" s="17">
        <v>3.68449346167831E-2</v>
      </c>
      <c r="H1323" s="17">
        <v>3.61587189983422E-2</v>
      </c>
      <c r="I1323" s="17">
        <v>3.7549578997727498E-2</v>
      </c>
      <c r="J1323" s="17">
        <v>3.51345916411957E-2</v>
      </c>
      <c r="K1323" s="17">
        <v>0.171299947466408</v>
      </c>
      <c r="L1323" s="17">
        <v>8.3266431308650204E-2</v>
      </c>
      <c r="M1323" s="17">
        <v>3.2800033528006201E-2</v>
      </c>
      <c r="N1323" s="17">
        <v>9.8245327105788302E-2</v>
      </c>
      <c r="O1323" s="17">
        <v>6.3919419478764603E-2</v>
      </c>
      <c r="P1323" s="17">
        <v>0</v>
      </c>
      <c r="Q1323" s="17"/>
      <c r="R1323" s="17">
        <v>0.14466380480072799</v>
      </c>
      <c r="S1323" s="17">
        <v>1.8719959541668899E-2</v>
      </c>
      <c r="T1323" s="17">
        <v>5.0084266873778899E-2</v>
      </c>
      <c r="U1323" s="17">
        <v>2.5703881785606401E-2</v>
      </c>
      <c r="V1323" s="17"/>
      <c r="W1323" s="17">
        <v>0.14132457608400201</v>
      </c>
      <c r="X1323" s="17">
        <v>8.8637288130241798E-2</v>
      </c>
      <c r="Y1323" s="17">
        <v>9.1411716396775894E-2</v>
      </c>
      <c r="Z1323" s="17">
        <v>6.8532229799344493E-2</v>
      </c>
      <c r="AA1323" s="17">
        <v>3.8205455303856502E-2</v>
      </c>
      <c r="AB1323" s="17">
        <v>0</v>
      </c>
      <c r="AC1323" s="17">
        <v>1.6625796738707E-2</v>
      </c>
      <c r="AD1323" s="17">
        <v>1.2037357848593701E-2</v>
      </c>
      <c r="AE1323" s="17">
        <v>7.1755032080634107E-2</v>
      </c>
      <c r="AF1323" s="17">
        <v>8.6861587152130704E-3</v>
      </c>
      <c r="AG1323" s="17"/>
      <c r="AH1323" s="17">
        <v>6.3512377981183504E-2</v>
      </c>
      <c r="AI1323" s="17">
        <v>9.6818482992487104E-2</v>
      </c>
      <c r="AJ1323" s="17">
        <v>3.4542181822418201E-2</v>
      </c>
      <c r="AK1323" s="17">
        <v>8.9998714540287794E-2</v>
      </c>
      <c r="AL1323" s="17">
        <v>4.8530971517086699E-2</v>
      </c>
      <c r="AM1323" s="17">
        <v>2.2656150939474599E-2</v>
      </c>
      <c r="AN1323" s="17">
        <v>3.2073924564394299E-2</v>
      </c>
      <c r="AO1323" s="17"/>
      <c r="AP1323" s="17">
        <v>2.2311593545922E-2</v>
      </c>
      <c r="AQ1323" s="17">
        <v>0.114529198308794</v>
      </c>
      <c r="AR1323" s="17"/>
      <c r="AS1323" s="17">
        <v>1.01469584496629E-2</v>
      </c>
      <c r="AT1323" s="17">
        <v>1.78734153791687E-2</v>
      </c>
      <c r="AU1323" s="17">
        <v>3.41677673304987E-2</v>
      </c>
      <c r="AV1323" s="17"/>
      <c r="AW1323" s="17">
        <v>7.6296199492439602E-3</v>
      </c>
      <c r="AX1323" s="17">
        <v>6.5161789758078001E-2</v>
      </c>
      <c r="AY1323" s="17"/>
      <c r="AZ1323" s="17">
        <v>8.0727888788881402E-2</v>
      </c>
      <c r="BA1323" s="17">
        <v>4.5793441414364498E-2</v>
      </c>
      <c r="BB1323" s="17"/>
      <c r="BC1323" s="17">
        <v>8.5964904715629897E-2</v>
      </c>
      <c r="BD1323" s="17">
        <v>2.5703881785606401E-2</v>
      </c>
      <c r="BE1323" s="17"/>
      <c r="BF1323" s="17">
        <v>3.5257763338293599E-2</v>
      </c>
      <c r="BG1323" s="17">
        <v>6.88190247848013E-2</v>
      </c>
      <c r="BH1323" s="17"/>
      <c r="BI1323" s="17">
        <v>0.124760282833402</v>
      </c>
      <c r="BJ1323" s="17">
        <v>6.2641030659565597E-2</v>
      </c>
      <c r="BK1323" s="17">
        <v>2.1802242636920301E-2</v>
      </c>
      <c r="BL1323" s="17">
        <v>1.2746530162181901E-2</v>
      </c>
    </row>
    <row r="1324" spans="2:64" x14ac:dyDescent="0.25">
      <c r="B1324" t="s">
        <v>109</v>
      </c>
      <c r="C1324" s="17">
        <v>0.13364596037173501</v>
      </c>
      <c r="D1324" s="17">
        <v>8.3459300917713294E-2</v>
      </c>
      <c r="E1324" s="17">
        <v>9.5299650069143801E-2</v>
      </c>
      <c r="F1324" s="17">
        <v>0.27818636592144302</v>
      </c>
      <c r="G1324" s="17">
        <v>0.16662795958102</v>
      </c>
      <c r="H1324" s="17">
        <v>0.107791280764128</v>
      </c>
      <c r="I1324" s="17">
        <v>0.11554561636614399</v>
      </c>
      <c r="J1324" s="17">
        <v>0.17991429537661499</v>
      </c>
      <c r="K1324" s="17">
        <v>9.9421424803721001E-2</v>
      </c>
      <c r="L1324" s="17">
        <v>0.115676999975098</v>
      </c>
      <c r="M1324" s="17">
        <v>0.181073500548977</v>
      </c>
      <c r="N1324" s="17">
        <v>0.16173627809313301</v>
      </c>
      <c r="O1324" s="17">
        <v>0.15857370119099901</v>
      </c>
      <c r="P1324" s="17">
        <v>0</v>
      </c>
      <c r="Q1324" s="17"/>
      <c r="R1324" s="17">
        <v>0.17334513480351199</v>
      </c>
      <c r="S1324" s="17">
        <v>0.167853715070479</v>
      </c>
      <c r="T1324" s="17">
        <v>9.7174558915279902E-2</v>
      </c>
      <c r="U1324" s="17">
        <v>0.111557447737354</v>
      </c>
      <c r="V1324" s="17"/>
      <c r="W1324" s="17">
        <v>0.15417733822583299</v>
      </c>
      <c r="X1324" s="17">
        <v>0.121779762244959</v>
      </c>
      <c r="Y1324" s="17">
        <v>6.4357228722884699E-2</v>
      </c>
      <c r="Z1324" s="17">
        <v>8.9581629177751795E-2</v>
      </c>
      <c r="AA1324" s="17">
        <v>0.18457270264907599</v>
      </c>
      <c r="AB1324" s="17">
        <v>0.157094285995586</v>
      </c>
      <c r="AC1324" s="17">
        <v>5.0671213098710498E-2</v>
      </c>
      <c r="AD1324" s="17">
        <v>0.10407597542651099</v>
      </c>
      <c r="AE1324" s="17">
        <v>0.103858967025039</v>
      </c>
      <c r="AF1324" s="17">
        <v>8.5989660494555101E-2</v>
      </c>
      <c r="AG1324" s="17"/>
      <c r="AH1324" s="17">
        <v>0.17148955217421599</v>
      </c>
      <c r="AI1324" s="17">
        <v>0.112953429844268</v>
      </c>
      <c r="AJ1324" s="17">
        <v>0.15523716061127801</v>
      </c>
      <c r="AK1324" s="17">
        <v>0.11006767683674901</v>
      </c>
      <c r="AL1324" s="17">
        <v>8.0202659632640103E-2</v>
      </c>
      <c r="AM1324" s="17">
        <v>9.0408088538632594E-2</v>
      </c>
      <c r="AN1324" s="17">
        <v>0.106290073626472</v>
      </c>
      <c r="AO1324" s="17"/>
      <c r="AP1324" s="17">
        <v>4.6542714100697997E-2</v>
      </c>
      <c r="AQ1324" s="17">
        <v>0.27496484471619698</v>
      </c>
      <c r="AR1324" s="17"/>
      <c r="AS1324" s="17">
        <v>5.7722633307829598E-2</v>
      </c>
      <c r="AT1324" s="17">
        <v>6.3252025251144999E-3</v>
      </c>
      <c r="AU1324" s="17">
        <v>5.1307717965388501E-2</v>
      </c>
      <c r="AV1324" s="17"/>
      <c r="AW1324" s="17">
        <v>1.75186694010229E-2</v>
      </c>
      <c r="AX1324" s="17">
        <v>0.151550111643313</v>
      </c>
      <c r="AY1324" s="17"/>
      <c r="AZ1324" s="17">
        <v>0.15925946568928001</v>
      </c>
      <c r="BA1324" s="17">
        <v>0.12077594426315599</v>
      </c>
      <c r="BB1324" s="17"/>
      <c r="BC1324" s="17">
        <v>0.15345121125309</v>
      </c>
      <c r="BD1324" s="17">
        <v>0.111557447737354</v>
      </c>
      <c r="BE1324" s="17"/>
      <c r="BF1324" s="17">
        <v>6.2064698338394501E-2</v>
      </c>
      <c r="BG1324" s="17">
        <v>0.17018753215388599</v>
      </c>
      <c r="BH1324" s="17"/>
      <c r="BI1324" s="17">
        <v>0.26714014944264503</v>
      </c>
      <c r="BJ1324" s="17">
        <v>0.17234849937305299</v>
      </c>
      <c r="BK1324" s="17">
        <v>5.1873546924647698E-2</v>
      </c>
      <c r="BL1324" s="17">
        <v>1.55632583191486E-2</v>
      </c>
    </row>
    <row r="1325" spans="2:64" x14ac:dyDescent="0.25">
      <c r="B1325" t="s">
        <v>621</v>
      </c>
      <c r="C1325" s="17">
        <v>0.42942757108434598</v>
      </c>
      <c r="D1325" s="17">
        <v>0.479292047650966</v>
      </c>
      <c r="E1325" s="17">
        <v>0.49730346235665002</v>
      </c>
      <c r="F1325" s="17">
        <v>0.346221749053511</v>
      </c>
      <c r="G1325" s="17">
        <v>0.31754852184802401</v>
      </c>
      <c r="H1325" s="17">
        <v>0.49640458287779199</v>
      </c>
      <c r="I1325" s="17">
        <v>0.51890816506729298</v>
      </c>
      <c r="J1325" s="17">
        <v>0.34104824374852899</v>
      </c>
      <c r="K1325" s="17">
        <v>0.41036386497274502</v>
      </c>
      <c r="L1325" s="17">
        <v>0.33665662499519</v>
      </c>
      <c r="M1325" s="17">
        <v>0.37681151198933099</v>
      </c>
      <c r="N1325" s="17">
        <v>0.435705100643623</v>
      </c>
      <c r="O1325" s="17">
        <v>0.43556898945033901</v>
      </c>
      <c r="P1325" s="17">
        <v>0.296060964267926</v>
      </c>
      <c r="Q1325" s="17"/>
      <c r="R1325" s="17">
        <v>0.25659005329305801</v>
      </c>
      <c r="S1325" s="17">
        <v>0.39016960921745603</v>
      </c>
      <c r="T1325" s="17">
        <v>0.47392587556372501</v>
      </c>
      <c r="U1325" s="17">
        <v>0.521354054891078</v>
      </c>
      <c r="V1325" s="17"/>
      <c r="W1325" s="17">
        <v>0.28236903631542398</v>
      </c>
      <c r="X1325" s="17">
        <v>0.29084931414986798</v>
      </c>
      <c r="Y1325" s="17">
        <v>0.42958775993228199</v>
      </c>
      <c r="Z1325" s="17">
        <v>0.53527513955380501</v>
      </c>
      <c r="AA1325" s="17">
        <v>0.399013020190567</v>
      </c>
      <c r="AB1325" s="17">
        <v>0.42482379532042702</v>
      </c>
      <c r="AC1325" s="17">
        <v>0.61782723922483995</v>
      </c>
      <c r="AD1325" s="17">
        <v>0.59628766652627196</v>
      </c>
      <c r="AE1325" s="17">
        <v>0.51190523713207403</v>
      </c>
      <c r="AF1325" s="17">
        <v>0.52695096792104801</v>
      </c>
      <c r="AG1325" s="17"/>
      <c r="AH1325" s="17">
        <v>0.30743412519059898</v>
      </c>
      <c r="AI1325" s="17">
        <v>0.46028429029280399</v>
      </c>
      <c r="AJ1325" s="17">
        <v>0.39422730307572601</v>
      </c>
      <c r="AK1325" s="17">
        <v>0.334276564144046</v>
      </c>
      <c r="AL1325" s="17">
        <v>0.54791637515734704</v>
      </c>
      <c r="AM1325" s="17">
        <v>0.57976296473456501</v>
      </c>
      <c r="AN1325" s="17">
        <v>0.53943540148312696</v>
      </c>
      <c r="AO1325" s="17"/>
      <c r="AP1325" s="17">
        <v>0.58232386295201699</v>
      </c>
      <c r="AQ1325" s="17">
        <v>0.181364102589611</v>
      </c>
      <c r="AR1325" s="17"/>
      <c r="AS1325" s="17">
        <v>0.57603512033153403</v>
      </c>
      <c r="AT1325" s="17">
        <v>0.73174043708694203</v>
      </c>
      <c r="AU1325" s="17">
        <v>0.54133927777812396</v>
      </c>
      <c r="AV1325" s="17"/>
      <c r="AW1325" s="17">
        <v>0.76843480215444704</v>
      </c>
      <c r="AX1325" s="17">
        <v>0.37716047093500499</v>
      </c>
      <c r="AY1325" s="17"/>
      <c r="AZ1325" s="17">
        <v>0.38830551540899799</v>
      </c>
      <c r="BA1325" s="17">
        <v>0.45009016733574903</v>
      </c>
      <c r="BB1325" s="17"/>
      <c r="BC1325" s="17">
        <v>0.34700341222091202</v>
      </c>
      <c r="BD1325" s="17">
        <v>0.521354054891078</v>
      </c>
      <c r="BE1325" s="17"/>
      <c r="BF1325" s="17">
        <v>0.61153600102369099</v>
      </c>
      <c r="BG1325" s="17">
        <v>0.33646290301710902</v>
      </c>
      <c r="BH1325" s="17"/>
      <c r="BI1325" s="17">
        <v>0.196220783580908</v>
      </c>
      <c r="BJ1325" s="17">
        <v>0.34295925924203602</v>
      </c>
      <c r="BK1325" s="17">
        <v>0.56428439387136398</v>
      </c>
      <c r="BL1325" s="17">
        <v>0.68575229435973595</v>
      </c>
    </row>
    <row r="1326" spans="2:64" x14ac:dyDescent="0.25">
      <c r="B1326" t="s">
        <v>622</v>
      </c>
      <c r="C1326" s="17">
        <v>0.16199991422499699</v>
      </c>
      <c r="D1326" s="17">
        <v>0.15287154299421399</v>
      </c>
      <c r="E1326" s="17">
        <v>0.14572108435989101</v>
      </c>
      <c r="F1326" s="17">
        <v>8.8639676711195506E-2</v>
      </c>
      <c r="G1326" s="17">
        <v>0.16402901084358501</v>
      </c>
      <c r="H1326" s="17">
        <v>0.10031352793960301</v>
      </c>
      <c r="I1326" s="17">
        <v>0.13804414806843501</v>
      </c>
      <c r="J1326" s="17">
        <v>0.166415401339088</v>
      </c>
      <c r="K1326" s="17">
        <v>0.31449044983441998</v>
      </c>
      <c r="L1326" s="17">
        <v>0.20779137041679899</v>
      </c>
      <c r="M1326" s="17">
        <v>0.131536769427617</v>
      </c>
      <c r="N1326" s="17">
        <v>0.221237031689519</v>
      </c>
      <c r="O1326" s="17">
        <v>0.12012128052153601</v>
      </c>
      <c r="P1326" s="17">
        <v>0</v>
      </c>
      <c r="Q1326" s="17"/>
      <c r="R1326" s="17">
        <v>0.257291736382467</v>
      </c>
      <c r="S1326" s="17">
        <v>0.188638106094623</v>
      </c>
      <c r="T1326" s="17">
        <v>0.12430633672425399</v>
      </c>
      <c r="U1326" s="17">
        <v>0.11325925055749</v>
      </c>
      <c r="V1326" s="17"/>
      <c r="W1326" s="17">
        <v>0.223562292312764</v>
      </c>
      <c r="X1326" s="17">
        <v>0.28264732849310598</v>
      </c>
      <c r="Y1326" s="17">
        <v>0.23682682569164001</v>
      </c>
      <c r="Z1326" s="17">
        <v>0.15660865782509301</v>
      </c>
      <c r="AA1326" s="17">
        <v>0.13459252796478699</v>
      </c>
      <c r="AB1326" s="17">
        <v>0.167313252352666</v>
      </c>
      <c r="AC1326" s="17">
        <v>0.101042804456805</v>
      </c>
      <c r="AD1326" s="17">
        <v>0.112585866928485</v>
      </c>
      <c r="AE1326" s="17">
        <v>0.15725556040344801</v>
      </c>
      <c r="AF1326" s="17">
        <v>9.7673953954861698E-2</v>
      </c>
      <c r="AG1326" s="17"/>
      <c r="AH1326" s="17">
        <v>0.22926968219591401</v>
      </c>
      <c r="AI1326" s="17">
        <v>0.21386833695164501</v>
      </c>
      <c r="AJ1326" s="17">
        <v>0.10098566778081</v>
      </c>
      <c r="AK1326" s="17">
        <v>0.19242740609263601</v>
      </c>
      <c r="AL1326" s="17">
        <v>0.12886629819998</v>
      </c>
      <c r="AM1326" s="17">
        <v>0.13762106003321101</v>
      </c>
      <c r="AN1326" s="17">
        <v>0.13715052251472701</v>
      </c>
      <c r="AO1326" s="17"/>
      <c r="AP1326" s="17">
        <v>0.123074295289197</v>
      </c>
      <c r="AQ1326" s="17">
        <v>0.225153990289026</v>
      </c>
      <c r="AR1326" s="17"/>
      <c r="AS1326" s="17">
        <v>9.3328209456347094E-2</v>
      </c>
      <c r="AT1326" s="17">
        <v>7.7885107273880594E-2</v>
      </c>
      <c r="AU1326" s="17">
        <v>0.16304971123495399</v>
      </c>
      <c r="AV1326" s="17"/>
      <c r="AW1326" s="17">
        <v>6.37180882329038E-2</v>
      </c>
      <c r="AX1326" s="17">
        <v>0.177152706175109</v>
      </c>
      <c r="AY1326" s="17"/>
      <c r="AZ1326" s="17">
        <v>0.192834726561804</v>
      </c>
      <c r="BA1326" s="17">
        <v>0.14650634836746201</v>
      </c>
      <c r="BB1326" s="17"/>
      <c r="BC1326" s="17">
        <v>0.20570231682842999</v>
      </c>
      <c r="BD1326" s="17">
        <v>0.11325925055749</v>
      </c>
      <c r="BE1326" s="17"/>
      <c r="BF1326" s="17">
        <v>0.10267597571475</v>
      </c>
      <c r="BG1326" s="17">
        <v>0.192284235790358</v>
      </c>
      <c r="BH1326" s="17"/>
      <c r="BI1326" s="17">
        <v>0.212350445007436</v>
      </c>
      <c r="BJ1326" s="17">
        <v>0.210862830800148</v>
      </c>
      <c r="BK1326" s="17">
        <v>0.11837382516697301</v>
      </c>
      <c r="BL1326" s="17">
        <v>7.2133346618373104E-2</v>
      </c>
    </row>
    <row r="1327" spans="2:64" x14ac:dyDescent="0.25">
      <c r="B1327" t="s">
        <v>185</v>
      </c>
      <c r="C1327" s="17">
        <v>0.26742765685934899</v>
      </c>
      <c r="D1327" s="17">
        <v>0.32642050465675199</v>
      </c>
      <c r="E1327" s="17">
        <v>0.35158237799676001</v>
      </c>
      <c r="F1327" s="17">
        <v>0.257582072342316</v>
      </c>
      <c r="G1327" s="17">
        <v>0.153519511004439</v>
      </c>
      <c r="H1327" s="17">
        <v>0.39609105493818902</v>
      </c>
      <c r="I1327" s="17">
        <v>0.38086401699885802</v>
      </c>
      <c r="J1327" s="17">
        <v>0.17463284240944099</v>
      </c>
      <c r="K1327" s="17">
        <v>9.5873415138325493E-2</v>
      </c>
      <c r="L1327" s="17">
        <v>0.12886525457839099</v>
      </c>
      <c r="M1327" s="17">
        <v>0.245274742561714</v>
      </c>
      <c r="N1327" s="17">
        <v>0.214468068954103</v>
      </c>
      <c r="O1327" s="17">
        <v>0.31544770892880197</v>
      </c>
      <c r="P1327" s="17">
        <v>0.296060964267926</v>
      </c>
      <c r="Q1327" s="17"/>
      <c r="R1327" s="17">
        <v>-7.0168308940915503E-4</v>
      </c>
      <c r="S1327" s="17">
        <v>0.20153150312283299</v>
      </c>
      <c r="T1327" s="17">
        <v>0.349619538839471</v>
      </c>
      <c r="U1327" s="17">
        <v>0.40809480433358902</v>
      </c>
      <c r="V1327" s="17"/>
      <c r="W1327" s="17">
        <v>5.8806744002659797E-2</v>
      </c>
      <c r="X1327" s="17">
        <v>8.2019856567620598E-3</v>
      </c>
      <c r="Y1327" s="17">
        <v>0.192760934240642</v>
      </c>
      <c r="Z1327" s="17">
        <v>0.37866648172871198</v>
      </c>
      <c r="AA1327" s="17">
        <v>0.26442049222578001</v>
      </c>
      <c r="AB1327" s="17">
        <v>0.25751054296776199</v>
      </c>
      <c r="AC1327" s="17">
        <v>0.51678443476803504</v>
      </c>
      <c r="AD1327" s="17">
        <v>0.48370179959778598</v>
      </c>
      <c r="AE1327" s="17">
        <v>0.35464967672862602</v>
      </c>
      <c r="AF1327" s="17">
        <v>0.42927701396618601</v>
      </c>
      <c r="AG1327" s="17"/>
      <c r="AH1327" s="17">
        <v>7.8164442994685404E-2</v>
      </c>
      <c r="AI1327" s="17">
        <v>0.24641595334115901</v>
      </c>
      <c r="AJ1327" s="17">
        <v>0.29324163529491598</v>
      </c>
      <c r="AK1327" s="17">
        <v>0.14184915805141099</v>
      </c>
      <c r="AL1327" s="17">
        <v>0.41905007695736701</v>
      </c>
      <c r="AM1327" s="17">
        <v>0.442141904701354</v>
      </c>
      <c r="AN1327" s="17">
        <v>0.40228487896840098</v>
      </c>
      <c r="AO1327" s="17"/>
      <c r="AP1327" s="17">
        <v>0.45924956766281999</v>
      </c>
      <c r="AQ1327" s="17">
        <v>-4.3789887699414998E-2</v>
      </c>
      <c r="AR1327" s="17"/>
      <c r="AS1327" s="17">
        <v>0.48270691087518702</v>
      </c>
      <c r="AT1327" s="17">
        <v>0.65385532981306105</v>
      </c>
      <c r="AU1327" s="17">
        <v>0.37828956654316997</v>
      </c>
      <c r="AV1327" s="17"/>
      <c r="AW1327" s="17">
        <v>0.704716713921543</v>
      </c>
      <c r="AX1327" s="17">
        <v>0.20000776475989701</v>
      </c>
      <c r="AY1327" s="17"/>
      <c r="AZ1327" s="17">
        <v>0.19547078884719399</v>
      </c>
      <c r="BA1327" s="17">
        <v>0.30358381896828701</v>
      </c>
      <c r="BB1327" s="17"/>
      <c r="BC1327" s="17">
        <v>0.14130109539248201</v>
      </c>
      <c r="BD1327" s="17">
        <v>0.40809480433358902</v>
      </c>
      <c r="BE1327" s="17"/>
      <c r="BF1327" s="17">
        <v>0.50886002530894103</v>
      </c>
      <c r="BG1327" s="17">
        <v>0.14417866722675099</v>
      </c>
      <c r="BH1327" s="17"/>
      <c r="BI1327" s="17">
        <v>-1.6129661426528299E-2</v>
      </c>
      <c r="BJ1327" s="17">
        <v>0.13209642844188699</v>
      </c>
      <c r="BK1327" s="17">
        <v>0.445910568704391</v>
      </c>
      <c r="BL1327" s="17">
        <v>0.61361894774136305</v>
      </c>
    </row>
    <row r="1328" spans="2:64" x14ac:dyDescent="0.25">
      <c r="C1328" s="17"/>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c r="AD1328" s="17"/>
      <c r="AE1328" s="17"/>
      <c r="AF1328" s="17"/>
      <c r="AG1328" s="17"/>
      <c r="AH1328" s="17"/>
      <c r="AI1328" s="17"/>
      <c r="AJ1328" s="17"/>
      <c r="AK1328" s="17"/>
      <c r="AL1328" s="17"/>
      <c r="AM1328" s="17"/>
      <c r="AN1328" s="17"/>
      <c r="AO1328" s="17"/>
      <c r="AP1328" s="17"/>
      <c r="AQ1328" s="17"/>
      <c r="AR1328" s="17"/>
      <c r="AS1328" s="17"/>
      <c r="AT1328" s="17"/>
      <c r="AU1328" s="17"/>
      <c r="AV1328" s="17"/>
      <c r="AW1328" s="17"/>
      <c r="AX1328" s="17"/>
      <c r="AY1328" s="17"/>
      <c r="AZ1328" s="17"/>
      <c r="BA1328" s="17"/>
      <c r="BB1328" s="17"/>
      <c r="BC1328" s="17"/>
      <c r="BD1328" s="17"/>
      <c r="BE1328" s="17"/>
      <c r="BF1328" s="17"/>
      <c r="BG1328" s="17"/>
      <c r="BH1328" s="17"/>
      <c r="BI1328" s="17"/>
      <c r="BJ1328" s="17"/>
      <c r="BK1328" s="17"/>
      <c r="BL1328" s="17"/>
    </row>
    <row r="1329" spans="2:64" x14ac:dyDescent="0.25">
      <c r="B1329" s="6" t="s">
        <v>626</v>
      </c>
      <c r="C1329" s="17"/>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c r="AD1329" s="17"/>
      <c r="AE1329" s="17"/>
      <c r="AF1329" s="17"/>
      <c r="AG1329" s="17"/>
      <c r="AH1329" s="17"/>
      <c r="AI1329" s="17"/>
      <c r="AJ1329" s="17"/>
      <c r="AK1329" s="17"/>
      <c r="AL1329" s="17"/>
      <c r="AM1329" s="17"/>
      <c r="AN1329" s="17"/>
      <c r="AO1329" s="17"/>
      <c r="AP1329" s="17"/>
      <c r="AQ1329" s="17"/>
      <c r="AR1329" s="17"/>
      <c r="AS1329" s="17"/>
      <c r="AT1329" s="17"/>
      <c r="AU1329" s="17"/>
      <c r="AV1329" s="17"/>
      <c r="AW1329" s="17"/>
      <c r="AX1329" s="17"/>
      <c r="AY1329" s="17"/>
      <c r="AZ1329" s="17"/>
      <c r="BA1329" s="17"/>
      <c r="BB1329" s="17"/>
      <c r="BC1329" s="17"/>
      <c r="BD1329" s="17"/>
      <c r="BE1329" s="17"/>
      <c r="BF1329" s="17"/>
      <c r="BG1329" s="17"/>
      <c r="BH1329" s="17"/>
      <c r="BI1329" s="17"/>
      <c r="BJ1329" s="17"/>
      <c r="BK1329" s="17"/>
      <c r="BL1329" s="17"/>
    </row>
    <row r="1330" spans="2:64" x14ac:dyDescent="0.25">
      <c r="B1330" s="24" t="s">
        <v>82</v>
      </c>
      <c r="C1330" s="17"/>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c r="AD1330" s="17"/>
      <c r="AE1330" s="17"/>
      <c r="AF1330" s="17"/>
      <c r="AG1330" s="17"/>
      <c r="AH1330" s="17"/>
      <c r="AI1330" s="17"/>
      <c r="AJ1330" s="17"/>
      <c r="AK1330" s="17"/>
      <c r="AL1330" s="17"/>
      <c r="AM1330" s="17"/>
      <c r="AN1330" s="17"/>
      <c r="AO1330" s="17"/>
      <c r="AP1330" s="17"/>
      <c r="AQ1330" s="17"/>
      <c r="AR1330" s="17"/>
      <c r="AS1330" s="17"/>
      <c r="AT1330" s="17"/>
      <c r="AU1330" s="17"/>
      <c r="AV1330" s="17"/>
      <c r="AW1330" s="17"/>
      <c r="AX1330" s="17"/>
      <c r="AY1330" s="17"/>
      <c r="AZ1330" s="17"/>
      <c r="BA1330" s="17"/>
      <c r="BB1330" s="17"/>
      <c r="BC1330" s="17"/>
      <c r="BD1330" s="17"/>
      <c r="BE1330" s="17"/>
      <c r="BF1330" s="17"/>
      <c r="BG1330" s="17"/>
      <c r="BH1330" s="17"/>
      <c r="BI1330" s="17"/>
      <c r="BJ1330" s="17"/>
      <c r="BK1330" s="17"/>
      <c r="BL1330" s="17"/>
    </row>
    <row r="1331" spans="2:64" x14ac:dyDescent="0.25">
      <c r="B1331" t="s">
        <v>616</v>
      </c>
      <c r="C1331" s="17">
        <v>0.16526128009677599</v>
      </c>
      <c r="D1331" s="17">
        <v>0.19781843894357301</v>
      </c>
      <c r="E1331" s="17">
        <v>0.14940349632782399</v>
      </c>
      <c r="F1331" s="17">
        <v>0.12977421987653701</v>
      </c>
      <c r="G1331" s="17">
        <v>0.16662795958102</v>
      </c>
      <c r="H1331" s="17">
        <v>0.205066101329265</v>
      </c>
      <c r="I1331" s="17">
        <v>0.20424788316513401</v>
      </c>
      <c r="J1331" s="17">
        <v>0.13128080969789199</v>
      </c>
      <c r="K1331" s="17">
        <v>0.11987231851319</v>
      </c>
      <c r="L1331" s="17">
        <v>0.145438216491001</v>
      </c>
      <c r="M1331" s="17">
        <v>0.15940511900267099</v>
      </c>
      <c r="N1331" s="17">
        <v>0.14386947906122699</v>
      </c>
      <c r="O1331" s="17">
        <v>0.13693414913440799</v>
      </c>
      <c r="P1331" s="17">
        <v>0.296060964267926</v>
      </c>
      <c r="Q1331" s="17"/>
      <c r="R1331" s="17">
        <v>8.6371840635185104E-2</v>
      </c>
      <c r="S1331" s="17">
        <v>0.142501067172562</v>
      </c>
      <c r="T1331" s="17">
        <v>0.20569465074304499</v>
      </c>
      <c r="U1331" s="17">
        <v>0.203361199573698</v>
      </c>
      <c r="V1331" s="17"/>
      <c r="W1331" s="17">
        <v>0.133741528956036</v>
      </c>
      <c r="X1331" s="17">
        <v>0.122239921596342</v>
      </c>
      <c r="Y1331" s="17">
        <v>9.7185803812000093E-2</v>
      </c>
      <c r="Z1331" s="17">
        <v>0.167123325344605</v>
      </c>
      <c r="AA1331" s="17">
        <v>0.18374237057377499</v>
      </c>
      <c r="AB1331" s="17">
        <v>0.16897076514780601</v>
      </c>
      <c r="AC1331" s="17">
        <v>0.246775401878566</v>
      </c>
      <c r="AD1331" s="17">
        <v>0.25214111530966798</v>
      </c>
      <c r="AE1331" s="17">
        <v>0.25263635223131298</v>
      </c>
      <c r="AF1331" s="17">
        <v>0.18652125285996601</v>
      </c>
      <c r="AG1331" s="17"/>
      <c r="AH1331" s="17">
        <v>0.15248889959763101</v>
      </c>
      <c r="AI1331" s="17">
        <v>0.12776028500014</v>
      </c>
      <c r="AJ1331" s="17">
        <v>0.20851783790438699</v>
      </c>
      <c r="AK1331" s="17">
        <v>0.10044648732066599</v>
      </c>
      <c r="AL1331" s="17">
        <v>0.16513725041529101</v>
      </c>
      <c r="AM1331" s="17">
        <v>0.257538311718853</v>
      </c>
      <c r="AN1331" s="17">
        <v>0.213811134104506</v>
      </c>
      <c r="AO1331" s="17"/>
      <c r="AP1331" s="17">
        <v>0.24153859614617901</v>
      </c>
      <c r="AQ1331" s="17">
        <v>4.1506705309178299E-2</v>
      </c>
      <c r="AR1331" s="17"/>
      <c r="AS1331" s="17">
        <v>0.25923680608705102</v>
      </c>
      <c r="AT1331" s="17">
        <v>0.32684761674450102</v>
      </c>
      <c r="AU1331" s="17">
        <v>0.20422725102089101</v>
      </c>
      <c r="AV1331" s="17"/>
      <c r="AW1331" s="17">
        <v>0.38547765928633998</v>
      </c>
      <c r="AX1331" s="17">
        <v>0.131308990910219</v>
      </c>
      <c r="AY1331" s="17"/>
      <c r="AZ1331" s="17">
        <v>0.139883168081052</v>
      </c>
      <c r="BA1331" s="17">
        <v>0.178013018150527</v>
      </c>
      <c r="BB1331" s="17"/>
      <c r="BC1331" s="17">
        <v>0.13109970134813001</v>
      </c>
      <c r="BD1331" s="17">
        <v>0.203361199573698</v>
      </c>
      <c r="BE1331" s="17"/>
      <c r="BF1331" s="17">
        <v>0.27312718659297902</v>
      </c>
      <c r="BG1331" s="17">
        <v>0.110196733131372</v>
      </c>
      <c r="BH1331" s="17"/>
      <c r="BI1331" s="17">
        <v>4.3745265031216098E-2</v>
      </c>
      <c r="BJ1331" s="17">
        <v>0.102398260826413</v>
      </c>
      <c r="BK1331" s="17">
        <v>0.20009019530539901</v>
      </c>
      <c r="BL1331" s="17">
        <v>0.41584938434915603</v>
      </c>
    </row>
    <row r="1332" spans="2:64" x14ac:dyDescent="0.25">
      <c r="B1332" t="s">
        <v>617</v>
      </c>
      <c r="C1332" s="17">
        <v>0.29644694368270003</v>
      </c>
      <c r="D1332" s="17">
        <v>0.32162543461089099</v>
      </c>
      <c r="E1332" s="17">
        <v>0.28813856749769601</v>
      </c>
      <c r="F1332" s="17">
        <v>0.25378351898699703</v>
      </c>
      <c r="G1332" s="17">
        <v>0.21520125350106301</v>
      </c>
      <c r="H1332" s="17">
        <v>0.42852427298420698</v>
      </c>
      <c r="I1332" s="17">
        <v>0.37563709126835898</v>
      </c>
      <c r="J1332" s="17">
        <v>0.26223498082987801</v>
      </c>
      <c r="K1332" s="17">
        <v>0.26748713380390599</v>
      </c>
      <c r="L1332" s="17">
        <v>0.199581103447348</v>
      </c>
      <c r="M1332" s="17">
        <v>0.21360096745368101</v>
      </c>
      <c r="N1332" s="17">
        <v>0.33845864994343799</v>
      </c>
      <c r="O1332" s="17">
        <v>0.281180785521429</v>
      </c>
      <c r="P1332" s="17">
        <v>0.35196951786603697</v>
      </c>
      <c r="Q1332" s="17"/>
      <c r="R1332" s="17">
        <v>0.136349518093072</v>
      </c>
      <c r="S1332" s="17">
        <v>0.36143395739307599</v>
      </c>
      <c r="T1332" s="17">
        <v>0.30176141441788501</v>
      </c>
      <c r="U1332" s="17">
        <v>0.358972725398985</v>
      </c>
      <c r="V1332" s="17"/>
      <c r="W1332" s="17">
        <v>0.14839086547885499</v>
      </c>
      <c r="X1332" s="17">
        <v>0.208442209423815</v>
      </c>
      <c r="Y1332" s="17">
        <v>0.35085044662449499</v>
      </c>
      <c r="Z1332" s="17">
        <v>0.334806604628966</v>
      </c>
      <c r="AA1332" s="17">
        <v>0.325715614420655</v>
      </c>
      <c r="AB1332" s="17">
        <v>0.35125361120397802</v>
      </c>
      <c r="AC1332" s="17">
        <v>0.36822776962885201</v>
      </c>
      <c r="AD1332" s="17">
        <v>0.343506697245409</v>
      </c>
      <c r="AE1332" s="17">
        <v>0.35124636305873302</v>
      </c>
      <c r="AF1332" s="17">
        <v>0.38346972394341899</v>
      </c>
      <c r="AG1332" s="17"/>
      <c r="AH1332" s="17">
        <v>0.196444823814793</v>
      </c>
      <c r="AI1332" s="17">
        <v>0.51339460523097102</v>
      </c>
      <c r="AJ1332" s="17">
        <v>0.249421641770431</v>
      </c>
      <c r="AK1332" s="17">
        <v>0.20790909904940699</v>
      </c>
      <c r="AL1332" s="17">
        <v>0.37735200680089498</v>
      </c>
      <c r="AM1332" s="17">
        <v>0.39914207532185503</v>
      </c>
      <c r="AN1332" s="17">
        <v>0.36705109542180903</v>
      </c>
      <c r="AO1332" s="17"/>
      <c r="AP1332" s="17">
        <v>0.42152561724202198</v>
      </c>
      <c r="AQ1332" s="17">
        <v>9.3515602321589494E-2</v>
      </c>
      <c r="AR1332" s="17"/>
      <c r="AS1332" s="17">
        <v>0.42695473481638102</v>
      </c>
      <c r="AT1332" s="17">
        <v>0.43625287350443298</v>
      </c>
      <c r="AU1332" s="17">
        <v>0.41483270481591</v>
      </c>
      <c r="AV1332" s="17"/>
      <c r="AW1332" s="17">
        <v>0.39172306273030599</v>
      </c>
      <c r="AX1332" s="17">
        <v>0.28175756245509997</v>
      </c>
      <c r="AY1332" s="17"/>
      <c r="AZ1332" s="17">
        <v>0.26275235523655199</v>
      </c>
      <c r="BA1332" s="17">
        <v>0.31337746102882802</v>
      </c>
      <c r="BB1332" s="17"/>
      <c r="BC1332" s="17">
        <v>0.240384373334871</v>
      </c>
      <c r="BD1332" s="17">
        <v>0.358972725398985</v>
      </c>
      <c r="BE1332" s="17"/>
      <c r="BF1332" s="17">
        <v>0.372984440595717</v>
      </c>
      <c r="BG1332" s="17">
        <v>0.25737525986451698</v>
      </c>
      <c r="BH1332" s="17"/>
      <c r="BI1332" s="17">
        <v>0.108797787000513</v>
      </c>
      <c r="BJ1332" s="17">
        <v>0.26675458960660398</v>
      </c>
      <c r="BK1332" s="17">
        <v>0.42518457415667898</v>
      </c>
      <c r="BL1332" s="17">
        <v>0.37399386439554</v>
      </c>
    </row>
    <row r="1333" spans="2:64" x14ac:dyDescent="0.25">
      <c r="B1333" t="s">
        <v>618</v>
      </c>
      <c r="C1333" s="17">
        <v>0.232059582886808</v>
      </c>
      <c r="D1333" s="17">
        <v>0.25074118705357201</v>
      </c>
      <c r="E1333" s="17">
        <v>0.26167580321431499</v>
      </c>
      <c r="F1333" s="17">
        <v>0.17011113131289099</v>
      </c>
      <c r="G1333" s="17">
        <v>0.25558979494972101</v>
      </c>
      <c r="H1333" s="17">
        <v>0.11561046285630699</v>
      </c>
      <c r="I1333" s="17">
        <v>0.21024642669092899</v>
      </c>
      <c r="J1333" s="17">
        <v>0.29904108631758503</v>
      </c>
      <c r="K1333" s="17">
        <v>0.26158720527843699</v>
      </c>
      <c r="L1333" s="17">
        <v>0.33857071951597401</v>
      </c>
      <c r="M1333" s="17">
        <v>0.221199760525705</v>
      </c>
      <c r="N1333" s="17">
        <v>0.15619559598848401</v>
      </c>
      <c r="O1333" s="17">
        <v>0.247800018850482</v>
      </c>
      <c r="P1333" s="17">
        <v>0.35196951786603697</v>
      </c>
      <c r="Q1333" s="17"/>
      <c r="R1333" s="17">
        <v>0.24505434653225899</v>
      </c>
      <c r="S1333" s="17">
        <v>0.227203105097115</v>
      </c>
      <c r="T1333" s="17">
        <v>0.21846779452231799</v>
      </c>
      <c r="U1333" s="17">
        <v>0.23038279061893699</v>
      </c>
      <c r="V1333" s="17"/>
      <c r="W1333" s="17">
        <v>0.20755930522206301</v>
      </c>
      <c r="X1333" s="17">
        <v>0.32692087688770399</v>
      </c>
      <c r="Y1333" s="17">
        <v>0.21322637325789201</v>
      </c>
      <c r="Z1333" s="17">
        <v>0.21121592615231499</v>
      </c>
      <c r="AA1333" s="17">
        <v>0.254893692513185</v>
      </c>
      <c r="AB1333" s="17">
        <v>0.18120979466062201</v>
      </c>
      <c r="AC1333" s="17">
        <v>0.20278077629348101</v>
      </c>
      <c r="AD1333" s="17">
        <v>0.22564899025952001</v>
      </c>
      <c r="AE1333" s="17">
        <v>0.206525124161029</v>
      </c>
      <c r="AF1333" s="17">
        <v>0.24192733086049301</v>
      </c>
      <c r="AG1333" s="17"/>
      <c r="AH1333" s="17">
        <v>0.233774797578024</v>
      </c>
      <c r="AI1333" s="17">
        <v>0.103886099325669</v>
      </c>
      <c r="AJ1333" s="17">
        <v>0.30561033732281201</v>
      </c>
      <c r="AK1333" s="17">
        <v>0.33922652071869702</v>
      </c>
      <c r="AL1333" s="17">
        <v>0.20672075817406299</v>
      </c>
      <c r="AM1333" s="17">
        <v>0.17408867154191299</v>
      </c>
      <c r="AN1333" s="17">
        <v>0.17677946796618799</v>
      </c>
      <c r="AO1333" s="17"/>
      <c r="AP1333" s="17">
        <v>0.20155714835697899</v>
      </c>
      <c r="AQ1333" s="17">
        <v>0.28154763530832599</v>
      </c>
      <c r="AR1333" s="17"/>
      <c r="AS1333" s="17">
        <v>0.180198452845544</v>
      </c>
      <c r="AT1333" s="17">
        <v>0.185505410120684</v>
      </c>
      <c r="AU1333" s="17">
        <v>0.21579423449159299</v>
      </c>
      <c r="AV1333" s="17"/>
      <c r="AW1333" s="17">
        <v>0.181849029837793</v>
      </c>
      <c r="AX1333" s="17">
        <v>0.23980089270041499</v>
      </c>
      <c r="AY1333" s="17"/>
      <c r="AZ1333" s="17">
        <v>0.20502493916108799</v>
      </c>
      <c r="BA1333" s="17">
        <v>0.24564367830546099</v>
      </c>
      <c r="BB1333" s="17"/>
      <c r="BC1333" s="17">
        <v>0.23356304724816099</v>
      </c>
      <c r="BD1333" s="17">
        <v>0.23038279061893699</v>
      </c>
      <c r="BE1333" s="17"/>
      <c r="BF1333" s="17">
        <v>0.18713272680542301</v>
      </c>
      <c r="BG1333" s="17">
        <v>0.25499432711749298</v>
      </c>
      <c r="BH1333" s="17"/>
      <c r="BI1333" s="17">
        <v>0.24501803794076399</v>
      </c>
      <c r="BJ1333" s="17">
        <v>0.27658762880759002</v>
      </c>
      <c r="BK1333" s="17">
        <v>0.21691611808243499</v>
      </c>
      <c r="BL1333" s="17">
        <v>0.15054491646814</v>
      </c>
    </row>
    <row r="1334" spans="2:64" x14ac:dyDescent="0.25">
      <c r="B1334" t="s">
        <v>619</v>
      </c>
      <c r="C1334" s="17">
        <v>8.8787921403696499E-2</v>
      </c>
      <c r="D1334" s="17">
        <v>7.9026856147500005E-2</v>
      </c>
      <c r="E1334" s="17">
        <v>4.2524264728033001E-2</v>
      </c>
      <c r="F1334" s="17">
        <v>0.16931114275897099</v>
      </c>
      <c r="G1334" s="17">
        <v>0.127184076226801</v>
      </c>
      <c r="H1334" s="17">
        <v>7.2816710862126294E-2</v>
      </c>
      <c r="I1334" s="17">
        <v>8.52071059702878E-2</v>
      </c>
      <c r="J1334" s="17">
        <v>8.9355731447604503E-2</v>
      </c>
      <c r="K1334" s="17">
        <v>0.106201667485726</v>
      </c>
      <c r="L1334" s="17">
        <v>6.9619814754247597E-2</v>
      </c>
      <c r="M1334" s="17">
        <v>0.13488929819932299</v>
      </c>
      <c r="N1334" s="17">
        <v>0.11247091171390899</v>
      </c>
      <c r="O1334" s="17">
        <v>3.4993849742786499E-2</v>
      </c>
      <c r="P1334" s="17">
        <v>0</v>
      </c>
      <c r="Q1334" s="17"/>
      <c r="R1334" s="17">
        <v>0.11781305536707</v>
      </c>
      <c r="S1334" s="17">
        <v>9.0538962779058901E-2</v>
      </c>
      <c r="T1334" s="17">
        <v>0.113416120913872</v>
      </c>
      <c r="U1334" s="17">
        <v>6.6277542805306497E-2</v>
      </c>
      <c r="V1334" s="17"/>
      <c r="W1334" s="17">
        <v>0.13860254857788701</v>
      </c>
      <c r="X1334" s="17">
        <v>8.0710946210616294E-2</v>
      </c>
      <c r="Y1334" s="17">
        <v>0.108668806888506</v>
      </c>
      <c r="Z1334" s="17">
        <v>0.10093451103797201</v>
      </c>
      <c r="AA1334" s="17">
        <v>3.5663883309558199E-2</v>
      </c>
      <c r="AB1334" s="17">
        <v>9.0353172085308603E-2</v>
      </c>
      <c r="AC1334" s="17">
        <v>6.35179590762633E-2</v>
      </c>
      <c r="AD1334" s="17">
        <v>9.10066938042976E-2</v>
      </c>
      <c r="AE1334" s="17">
        <v>5.2302758549108902E-2</v>
      </c>
      <c r="AF1334" s="17">
        <v>7.9539176136250306E-2</v>
      </c>
      <c r="AG1334" s="17"/>
      <c r="AH1334" s="17">
        <v>9.3527411450428297E-2</v>
      </c>
      <c r="AI1334" s="17">
        <v>0.13388921642349699</v>
      </c>
      <c r="AJ1334" s="17">
        <v>8.2770955802552601E-2</v>
      </c>
      <c r="AK1334" s="17">
        <v>0.12694011574016401</v>
      </c>
      <c r="AL1334" s="17">
        <v>8.0716104130300295E-2</v>
      </c>
      <c r="AM1334" s="17">
        <v>5.6234275821632602E-2</v>
      </c>
      <c r="AN1334" s="17">
        <v>5.5821773642044999E-2</v>
      </c>
      <c r="AO1334" s="17"/>
      <c r="AP1334" s="17">
        <v>7.2852563835502607E-2</v>
      </c>
      <c r="AQ1334" s="17">
        <v>0.114641917087851</v>
      </c>
      <c r="AR1334" s="17"/>
      <c r="AS1334" s="17">
        <v>6.9049889724614399E-2</v>
      </c>
      <c r="AT1334" s="17">
        <v>2.98578704821305E-2</v>
      </c>
      <c r="AU1334" s="17">
        <v>9.5987682740099806E-2</v>
      </c>
      <c r="AV1334" s="17"/>
      <c r="AW1334" s="17">
        <v>2.8144840609667099E-2</v>
      </c>
      <c r="AX1334" s="17">
        <v>9.8137686502278207E-2</v>
      </c>
      <c r="AY1334" s="17"/>
      <c r="AZ1334" s="17">
        <v>9.4342880853572106E-2</v>
      </c>
      <c r="BA1334" s="17">
        <v>8.5996721342788393E-2</v>
      </c>
      <c r="BB1334" s="17"/>
      <c r="BC1334" s="17">
        <v>0.108971430495272</v>
      </c>
      <c r="BD1334" s="17">
        <v>6.6277542805306497E-2</v>
      </c>
      <c r="BE1334" s="17"/>
      <c r="BF1334" s="17">
        <v>7.2132392127314496E-2</v>
      </c>
      <c r="BG1334" s="17">
        <v>9.7290414952066001E-2</v>
      </c>
      <c r="BH1334" s="17"/>
      <c r="BI1334" s="17">
        <v>0.111534635080886</v>
      </c>
      <c r="BJ1334" s="17">
        <v>0.12245227726416499</v>
      </c>
      <c r="BK1334" s="17">
        <v>6.0771131773867802E-2</v>
      </c>
      <c r="BL1334" s="17">
        <v>4.62842654344831E-2</v>
      </c>
    </row>
    <row r="1335" spans="2:64" x14ac:dyDescent="0.25">
      <c r="B1335" t="s">
        <v>620</v>
      </c>
      <c r="C1335" s="17">
        <v>0.11166666213407</v>
      </c>
      <c r="D1335" s="17">
        <v>6.3968197405110699E-2</v>
      </c>
      <c r="E1335" s="17">
        <v>0.18585290423853301</v>
      </c>
      <c r="F1335" s="17">
        <v>9.3606965748284504E-2</v>
      </c>
      <c r="G1335" s="17">
        <v>0.136593254226308</v>
      </c>
      <c r="H1335" s="17">
        <v>0.108133718879577</v>
      </c>
      <c r="I1335" s="17">
        <v>3.9517759704507299E-2</v>
      </c>
      <c r="J1335" s="17">
        <v>0.108931634863592</v>
      </c>
      <c r="K1335" s="17">
        <v>0.16775394325062601</v>
      </c>
      <c r="L1335" s="17">
        <v>0.15245682488152701</v>
      </c>
      <c r="M1335" s="17">
        <v>0.154007656183375</v>
      </c>
      <c r="N1335" s="17">
        <v>0.12720167128563001</v>
      </c>
      <c r="O1335" s="17">
        <v>0.134584500503311</v>
      </c>
      <c r="P1335" s="17">
        <v>0</v>
      </c>
      <c r="Q1335" s="17"/>
      <c r="R1335" s="17">
        <v>0.26668782415849002</v>
      </c>
      <c r="S1335" s="17">
        <v>4.5400371872374702E-2</v>
      </c>
      <c r="T1335" s="17">
        <v>9.9575190362354099E-2</v>
      </c>
      <c r="U1335" s="17">
        <v>5.4050196241445601E-2</v>
      </c>
      <c r="V1335" s="17"/>
      <c r="W1335" s="17">
        <v>0.20936669015112999</v>
      </c>
      <c r="X1335" s="17">
        <v>0.16008976486624199</v>
      </c>
      <c r="Y1335" s="17">
        <v>0.188528926546494</v>
      </c>
      <c r="Z1335" s="17">
        <v>9.9707198329598401E-2</v>
      </c>
      <c r="AA1335" s="17">
        <v>3.4728188981425399E-2</v>
      </c>
      <c r="AB1335" s="17">
        <v>0.118909950966379</v>
      </c>
      <c r="AC1335" s="17">
        <v>6.8026880024127698E-2</v>
      </c>
      <c r="AD1335" s="17">
        <v>0</v>
      </c>
      <c r="AE1335" s="17">
        <v>0.110892334410384</v>
      </c>
      <c r="AF1335" s="17">
        <v>4.1049185370789401E-2</v>
      </c>
      <c r="AG1335" s="17"/>
      <c r="AH1335" s="17">
        <v>0.200982707444711</v>
      </c>
      <c r="AI1335" s="17">
        <v>4.3099764278936699E-2</v>
      </c>
      <c r="AJ1335" s="17">
        <v>0.100598015520349</v>
      </c>
      <c r="AK1335" s="17">
        <v>0.12900955784057899</v>
      </c>
      <c r="AL1335" s="17">
        <v>7.8647678258130196E-2</v>
      </c>
      <c r="AM1335" s="17">
        <v>6.39118699635738E-2</v>
      </c>
      <c r="AN1335" s="17">
        <v>7.8126916243298594E-2</v>
      </c>
      <c r="AO1335" s="17"/>
      <c r="AP1335" s="17">
        <v>2.85998849932909E-2</v>
      </c>
      <c r="AQ1335" s="17">
        <v>0.24643665951278099</v>
      </c>
      <c r="AR1335" s="17"/>
      <c r="AS1335" s="17">
        <v>1.45834712456934E-2</v>
      </c>
      <c r="AT1335" s="17">
        <v>2.1536229148251401E-2</v>
      </c>
      <c r="AU1335" s="17">
        <v>4.3459198175971298E-2</v>
      </c>
      <c r="AV1335" s="17"/>
      <c r="AW1335" s="17">
        <v>1.28054075358931E-2</v>
      </c>
      <c r="AX1335" s="17">
        <v>0.12690878861810301</v>
      </c>
      <c r="AY1335" s="17"/>
      <c r="AZ1335" s="17">
        <v>0.14555462754321699</v>
      </c>
      <c r="BA1335" s="17">
        <v>9.4638978679749894E-2</v>
      </c>
      <c r="BB1335" s="17"/>
      <c r="BC1335" s="17">
        <v>0.16332738645664399</v>
      </c>
      <c r="BD1335" s="17">
        <v>5.4050196241445601E-2</v>
      </c>
      <c r="BE1335" s="17"/>
      <c r="BF1335" s="17">
        <v>3.8079941546894001E-2</v>
      </c>
      <c r="BG1335" s="17">
        <v>0.149232001947398</v>
      </c>
      <c r="BH1335" s="17"/>
      <c r="BI1335" s="17">
        <v>0.28609750974593301</v>
      </c>
      <c r="BJ1335" s="17">
        <v>8.5507650605693E-2</v>
      </c>
      <c r="BK1335" s="17">
        <v>5.51245986275503E-2</v>
      </c>
      <c r="BL1335" s="17">
        <v>7.0315015602386201E-3</v>
      </c>
    </row>
    <row r="1336" spans="2:64" x14ac:dyDescent="0.25">
      <c r="B1336" t="s">
        <v>109</v>
      </c>
      <c r="C1336" s="17">
        <v>0.10577760979595</v>
      </c>
      <c r="D1336" s="17">
        <v>8.6819885839352698E-2</v>
      </c>
      <c r="E1336" s="17">
        <v>7.2404963993597901E-2</v>
      </c>
      <c r="F1336" s="17">
        <v>0.18341302131631901</v>
      </c>
      <c r="G1336" s="17">
        <v>9.8803661515085905E-2</v>
      </c>
      <c r="H1336" s="17">
        <v>6.9848733088516704E-2</v>
      </c>
      <c r="I1336" s="17">
        <v>8.5143733200782598E-2</v>
      </c>
      <c r="J1336" s="17">
        <v>0.109155756843448</v>
      </c>
      <c r="K1336" s="17">
        <v>7.7097731668114303E-2</v>
      </c>
      <c r="L1336" s="17">
        <v>9.4333320909902305E-2</v>
      </c>
      <c r="M1336" s="17">
        <v>0.116897198635244</v>
      </c>
      <c r="N1336" s="17">
        <v>0.121803692007311</v>
      </c>
      <c r="O1336" s="17">
        <v>0.16450669624758199</v>
      </c>
      <c r="P1336" s="17">
        <v>0</v>
      </c>
      <c r="Q1336" s="17"/>
      <c r="R1336" s="17">
        <v>0.14772341521392399</v>
      </c>
      <c r="S1336" s="17">
        <v>0.132922535685813</v>
      </c>
      <c r="T1336" s="17">
        <v>6.1084829040526402E-2</v>
      </c>
      <c r="U1336" s="17">
        <v>8.6955545361627196E-2</v>
      </c>
      <c r="V1336" s="17"/>
      <c r="W1336" s="17">
        <v>0.162339061614029</v>
      </c>
      <c r="X1336" s="17">
        <v>0.101596281015281</v>
      </c>
      <c r="Y1336" s="17">
        <v>4.1539642870613097E-2</v>
      </c>
      <c r="Z1336" s="17">
        <v>8.6212434506543603E-2</v>
      </c>
      <c r="AA1336" s="17">
        <v>0.1652562502014</v>
      </c>
      <c r="AB1336" s="17">
        <v>8.9302705935906501E-2</v>
      </c>
      <c r="AC1336" s="17">
        <v>5.0671213098710498E-2</v>
      </c>
      <c r="AD1336" s="17">
        <v>8.7696503381105101E-2</v>
      </c>
      <c r="AE1336" s="17">
        <v>2.63970675894315E-2</v>
      </c>
      <c r="AF1336" s="17">
        <v>6.7493330829082196E-2</v>
      </c>
      <c r="AG1336" s="17"/>
      <c r="AH1336" s="17">
        <v>0.122781360114414</v>
      </c>
      <c r="AI1336" s="17">
        <v>7.7970029740787206E-2</v>
      </c>
      <c r="AJ1336" s="17">
        <v>5.3081211679468401E-2</v>
      </c>
      <c r="AK1336" s="17">
        <v>9.6468219330485799E-2</v>
      </c>
      <c r="AL1336" s="17">
        <v>9.1426202221321001E-2</v>
      </c>
      <c r="AM1336" s="17">
        <v>4.9084795632173397E-2</v>
      </c>
      <c r="AN1336" s="17">
        <v>0.108409612622154</v>
      </c>
      <c r="AO1336" s="17"/>
      <c r="AP1336" s="17">
        <v>3.3926189426026002E-2</v>
      </c>
      <c r="AQ1336" s="17">
        <v>0.222351480460274</v>
      </c>
      <c r="AR1336" s="17"/>
      <c r="AS1336" s="17">
        <v>4.9976645280716402E-2</v>
      </c>
      <c r="AT1336" s="17">
        <v>0</v>
      </c>
      <c r="AU1336" s="17">
        <v>2.5698928755534901E-2</v>
      </c>
      <c r="AV1336" s="17"/>
      <c r="AW1336" s="17">
        <v>0</v>
      </c>
      <c r="AX1336" s="17">
        <v>0.122086078813885</v>
      </c>
      <c r="AY1336" s="17"/>
      <c r="AZ1336" s="17">
        <v>0.15244202912451801</v>
      </c>
      <c r="BA1336" s="17">
        <v>8.2330142492645794E-2</v>
      </c>
      <c r="BB1336" s="17"/>
      <c r="BC1336" s="17">
        <v>0.12265406111692199</v>
      </c>
      <c r="BD1336" s="17">
        <v>8.6955545361627196E-2</v>
      </c>
      <c r="BE1336" s="17"/>
      <c r="BF1336" s="17">
        <v>5.6543312331671897E-2</v>
      </c>
      <c r="BG1336" s="17">
        <v>0.130911262987154</v>
      </c>
      <c r="BH1336" s="17"/>
      <c r="BI1336" s="17">
        <v>0.20480676520068899</v>
      </c>
      <c r="BJ1336" s="17">
        <v>0.14629959288953501</v>
      </c>
      <c r="BK1336" s="17">
        <v>4.19133820540687E-2</v>
      </c>
      <c r="BL1336" s="17">
        <v>6.2960677924425402E-3</v>
      </c>
    </row>
    <row r="1337" spans="2:64" x14ac:dyDescent="0.25">
      <c r="B1337" t="s">
        <v>621</v>
      </c>
      <c r="C1337" s="17">
        <v>0.46170822377947601</v>
      </c>
      <c r="D1337" s="17">
        <v>0.51944387355446398</v>
      </c>
      <c r="E1337" s="17">
        <v>0.43754206382552002</v>
      </c>
      <c r="F1337" s="17">
        <v>0.383557738863534</v>
      </c>
      <c r="G1337" s="17">
        <v>0.38182921308208301</v>
      </c>
      <c r="H1337" s="17">
        <v>0.63359037431347198</v>
      </c>
      <c r="I1337" s="17">
        <v>0.57988497443349296</v>
      </c>
      <c r="J1337" s="17">
        <v>0.39351579052777003</v>
      </c>
      <c r="K1337" s="17">
        <v>0.38735945231709601</v>
      </c>
      <c r="L1337" s="17">
        <v>0.345019319938349</v>
      </c>
      <c r="M1337" s="17">
        <v>0.37300608645635203</v>
      </c>
      <c r="N1337" s="17">
        <v>0.48232812900466498</v>
      </c>
      <c r="O1337" s="17">
        <v>0.41811493465583799</v>
      </c>
      <c r="P1337" s="17">
        <v>0.64803048213396297</v>
      </c>
      <c r="Q1337" s="17"/>
      <c r="R1337" s="17">
        <v>0.22272135872825799</v>
      </c>
      <c r="S1337" s="17">
        <v>0.50393502456563799</v>
      </c>
      <c r="T1337" s="17">
        <v>0.50745606516093</v>
      </c>
      <c r="U1337" s="17">
        <v>0.56233392497268297</v>
      </c>
      <c r="V1337" s="17"/>
      <c r="W1337" s="17">
        <v>0.28213239443489202</v>
      </c>
      <c r="X1337" s="17">
        <v>0.33068213102015598</v>
      </c>
      <c r="Y1337" s="17">
        <v>0.44803625043649498</v>
      </c>
      <c r="Z1337" s="17">
        <v>0.501929929973571</v>
      </c>
      <c r="AA1337" s="17">
        <v>0.50945798499443096</v>
      </c>
      <c r="AB1337" s="17">
        <v>0.52022437635178398</v>
      </c>
      <c r="AC1337" s="17">
        <v>0.61500317150741801</v>
      </c>
      <c r="AD1337" s="17">
        <v>0.59564781255507704</v>
      </c>
      <c r="AE1337" s="17">
        <v>0.603882715290046</v>
      </c>
      <c r="AF1337" s="17">
        <v>0.56999097680338495</v>
      </c>
      <c r="AG1337" s="17"/>
      <c r="AH1337" s="17">
        <v>0.34893372341242401</v>
      </c>
      <c r="AI1337" s="17">
        <v>0.64115489023111005</v>
      </c>
      <c r="AJ1337" s="17">
        <v>0.45793947967481802</v>
      </c>
      <c r="AK1337" s="17">
        <v>0.30835558637007299</v>
      </c>
      <c r="AL1337" s="17">
        <v>0.54248925721618602</v>
      </c>
      <c r="AM1337" s="17">
        <v>0.65668038704070797</v>
      </c>
      <c r="AN1337" s="17">
        <v>0.58086222952631505</v>
      </c>
      <c r="AO1337" s="17"/>
      <c r="AP1337" s="17">
        <v>0.66306421338820198</v>
      </c>
      <c r="AQ1337" s="17">
        <v>0.135022307630768</v>
      </c>
      <c r="AR1337" s="17"/>
      <c r="AS1337" s="17">
        <v>0.68619154090343204</v>
      </c>
      <c r="AT1337" s="17">
        <v>0.763100490248934</v>
      </c>
      <c r="AU1337" s="17">
        <v>0.61905995583680096</v>
      </c>
      <c r="AV1337" s="17"/>
      <c r="AW1337" s="17">
        <v>0.77720072201664703</v>
      </c>
      <c r="AX1337" s="17">
        <v>0.413066553365319</v>
      </c>
      <c r="AY1337" s="17"/>
      <c r="AZ1337" s="17">
        <v>0.40263552331760399</v>
      </c>
      <c r="BA1337" s="17">
        <v>0.49139047917935502</v>
      </c>
      <c r="BB1337" s="17"/>
      <c r="BC1337" s="17">
        <v>0.37148407468300099</v>
      </c>
      <c r="BD1337" s="17">
        <v>0.56233392497268297</v>
      </c>
      <c r="BE1337" s="17"/>
      <c r="BF1337" s="17">
        <v>0.64611162718869597</v>
      </c>
      <c r="BG1337" s="17">
        <v>0.367571992995889</v>
      </c>
      <c r="BH1337" s="17"/>
      <c r="BI1337" s="17">
        <v>0.15254305203172899</v>
      </c>
      <c r="BJ1337" s="17">
        <v>0.36915285043301599</v>
      </c>
      <c r="BK1337" s="17">
        <v>0.62527476946207805</v>
      </c>
      <c r="BL1337" s="17">
        <v>0.78984324874469503</v>
      </c>
    </row>
    <row r="1338" spans="2:64" x14ac:dyDescent="0.25">
      <c r="B1338" t="s">
        <v>622</v>
      </c>
      <c r="C1338" s="17">
        <v>0.20045458353776599</v>
      </c>
      <c r="D1338" s="17">
        <v>0.142995053552611</v>
      </c>
      <c r="E1338" s="17">
        <v>0.22837716896656601</v>
      </c>
      <c r="F1338" s="17">
        <v>0.262918108507256</v>
      </c>
      <c r="G1338" s="17">
        <v>0.26377733045311003</v>
      </c>
      <c r="H1338" s="17">
        <v>0.180950429741703</v>
      </c>
      <c r="I1338" s="17">
        <v>0.124724865674795</v>
      </c>
      <c r="J1338" s="17">
        <v>0.19828736631119701</v>
      </c>
      <c r="K1338" s="17">
        <v>0.273955610736352</v>
      </c>
      <c r="L1338" s="17">
        <v>0.22207663963577501</v>
      </c>
      <c r="M1338" s="17">
        <v>0.28889695438269802</v>
      </c>
      <c r="N1338" s="17">
        <v>0.239672582999539</v>
      </c>
      <c r="O1338" s="17">
        <v>0.16957835024609799</v>
      </c>
      <c r="P1338" s="17">
        <v>0</v>
      </c>
      <c r="Q1338" s="17"/>
      <c r="R1338" s="17">
        <v>0.38450087952556</v>
      </c>
      <c r="S1338" s="17">
        <v>0.13593933465143401</v>
      </c>
      <c r="T1338" s="17">
        <v>0.212991311276226</v>
      </c>
      <c r="U1338" s="17">
        <v>0.12032773904675199</v>
      </c>
      <c r="V1338" s="17"/>
      <c r="W1338" s="17">
        <v>0.34796923872901703</v>
      </c>
      <c r="X1338" s="17">
        <v>0.24080071107685899</v>
      </c>
      <c r="Y1338" s="17">
        <v>0.297197733435</v>
      </c>
      <c r="Z1338" s="17">
        <v>0.200641709367571</v>
      </c>
      <c r="AA1338" s="17">
        <v>7.0392072290983598E-2</v>
      </c>
      <c r="AB1338" s="17">
        <v>0.20926312305168801</v>
      </c>
      <c r="AC1338" s="17">
        <v>0.131544839100391</v>
      </c>
      <c r="AD1338" s="17">
        <v>9.10066938042976E-2</v>
      </c>
      <c r="AE1338" s="17">
        <v>0.163195092959493</v>
      </c>
      <c r="AF1338" s="17">
        <v>0.12058836150704</v>
      </c>
      <c r="AG1338" s="17"/>
      <c r="AH1338" s="17">
        <v>0.29451011889513901</v>
      </c>
      <c r="AI1338" s="17">
        <v>0.17698898070243399</v>
      </c>
      <c r="AJ1338" s="17">
        <v>0.183368971322901</v>
      </c>
      <c r="AK1338" s="17">
        <v>0.255949673580744</v>
      </c>
      <c r="AL1338" s="17">
        <v>0.15936378238842999</v>
      </c>
      <c r="AM1338" s="17">
        <v>0.12014614578520599</v>
      </c>
      <c r="AN1338" s="17">
        <v>0.133948689885344</v>
      </c>
      <c r="AO1338" s="17"/>
      <c r="AP1338" s="17">
        <v>0.10145244882879299</v>
      </c>
      <c r="AQ1338" s="17">
        <v>0.36107857660063197</v>
      </c>
      <c r="AR1338" s="17"/>
      <c r="AS1338" s="17">
        <v>8.3633360970307796E-2</v>
      </c>
      <c r="AT1338" s="17">
        <v>5.1394099630381898E-2</v>
      </c>
      <c r="AU1338" s="17">
        <v>0.13944688091607099</v>
      </c>
      <c r="AV1338" s="17"/>
      <c r="AW1338" s="17">
        <v>4.0950248145560197E-2</v>
      </c>
      <c r="AX1338" s="17">
        <v>0.22504647512038101</v>
      </c>
      <c r="AY1338" s="17"/>
      <c r="AZ1338" s="17">
        <v>0.239897508396789</v>
      </c>
      <c r="BA1338" s="17">
        <v>0.18063570002253801</v>
      </c>
      <c r="BB1338" s="17"/>
      <c r="BC1338" s="17">
        <v>0.27229881695191599</v>
      </c>
      <c r="BD1338" s="17">
        <v>0.12032773904675199</v>
      </c>
      <c r="BE1338" s="17"/>
      <c r="BF1338" s="17">
        <v>0.110212333674209</v>
      </c>
      <c r="BG1338" s="17">
        <v>0.246522416899464</v>
      </c>
      <c r="BH1338" s="17"/>
      <c r="BI1338" s="17">
        <v>0.39763214482681802</v>
      </c>
      <c r="BJ1338" s="17">
        <v>0.20795992786985801</v>
      </c>
      <c r="BK1338" s="17">
        <v>0.115895730401418</v>
      </c>
      <c r="BL1338" s="17">
        <v>5.3315766994721799E-2</v>
      </c>
    </row>
    <row r="1339" spans="2:64" x14ac:dyDescent="0.25">
      <c r="B1339" t="s">
        <v>185</v>
      </c>
      <c r="C1339" s="17">
        <v>0.26125364024170999</v>
      </c>
      <c r="D1339" s="17">
        <v>0.37644882000185398</v>
      </c>
      <c r="E1339" s="17">
        <v>0.20916489485895401</v>
      </c>
      <c r="F1339" s="17">
        <v>0.120639630356279</v>
      </c>
      <c r="G1339" s="17">
        <v>0.11805188262897399</v>
      </c>
      <c r="H1339" s="17">
        <v>0.45263994457176898</v>
      </c>
      <c r="I1339" s="17">
        <v>0.455160108758698</v>
      </c>
      <c r="J1339" s="17">
        <v>0.19522842421657299</v>
      </c>
      <c r="K1339" s="17">
        <v>0.113403841580744</v>
      </c>
      <c r="L1339" s="17">
        <v>0.12294268030257401</v>
      </c>
      <c r="M1339" s="17">
        <v>8.4109132073654294E-2</v>
      </c>
      <c r="N1339" s="17">
        <v>0.24265554600512601</v>
      </c>
      <c r="O1339" s="17">
        <v>0.24853658440974</v>
      </c>
      <c r="P1339" s="17">
        <v>0.64803048213396297</v>
      </c>
      <c r="Q1339" s="17"/>
      <c r="R1339" s="17">
        <v>-0.16177952079730201</v>
      </c>
      <c r="S1339" s="17">
        <v>0.367995689914205</v>
      </c>
      <c r="T1339" s="17">
        <v>0.294464753884704</v>
      </c>
      <c r="U1339" s="17">
        <v>0.44200618592593099</v>
      </c>
      <c r="V1339" s="17"/>
      <c r="W1339" s="17">
        <v>-6.5836844294124994E-2</v>
      </c>
      <c r="X1339" s="17">
        <v>8.98814199432975E-2</v>
      </c>
      <c r="Y1339" s="17">
        <v>0.150838517001495</v>
      </c>
      <c r="Z1339" s="17">
        <v>0.30128822060600102</v>
      </c>
      <c r="AA1339" s="17">
        <v>0.43906591270344703</v>
      </c>
      <c r="AB1339" s="17">
        <v>0.310961253300096</v>
      </c>
      <c r="AC1339" s="17">
        <v>0.48345833240702701</v>
      </c>
      <c r="AD1339" s="17">
        <v>0.50464111875077999</v>
      </c>
      <c r="AE1339" s="17">
        <v>0.44068762233055297</v>
      </c>
      <c r="AF1339" s="17">
        <v>0.44940261529634601</v>
      </c>
      <c r="AG1339" s="17"/>
      <c r="AH1339" s="17">
        <v>5.4423604517285298E-2</v>
      </c>
      <c r="AI1339" s="17">
        <v>0.46416590952867698</v>
      </c>
      <c r="AJ1339" s="17">
        <v>0.27457050835191699</v>
      </c>
      <c r="AK1339" s="17">
        <v>5.2405912789329399E-2</v>
      </c>
      <c r="AL1339" s="17">
        <v>0.383125474827756</v>
      </c>
      <c r="AM1339" s="17">
        <v>0.53653424125550098</v>
      </c>
      <c r="AN1339" s="17">
        <v>0.44691353964097102</v>
      </c>
      <c r="AO1339" s="17"/>
      <c r="AP1339" s="17">
        <v>0.56161176455940798</v>
      </c>
      <c r="AQ1339" s="17">
        <v>-0.226056268969864</v>
      </c>
      <c r="AR1339" s="17"/>
      <c r="AS1339" s="17">
        <v>0.60255817993312399</v>
      </c>
      <c r="AT1339" s="17">
        <v>0.71170639061855201</v>
      </c>
      <c r="AU1339" s="17">
        <v>0.47961307492073002</v>
      </c>
      <c r="AV1339" s="17"/>
      <c r="AW1339" s="17">
        <v>0.736250473871086</v>
      </c>
      <c r="AX1339" s="17">
        <v>0.18802007824493799</v>
      </c>
      <c r="AY1339" s="17"/>
      <c r="AZ1339" s="17">
        <v>0.16273801492081499</v>
      </c>
      <c r="BA1339" s="17">
        <v>0.31075477915681698</v>
      </c>
      <c r="BB1339" s="17"/>
      <c r="BC1339" s="17">
        <v>9.9185257731084706E-2</v>
      </c>
      <c r="BD1339" s="17">
        <v>0.44200618592593099</v>
      </c>
      <c r="BE1339" s="17"/>
      <c r="BF1339" s="17">
        <v>0.53589929351448795</v>
      </c>
      <c r="BG1339" s="17">
        <v>0.121049576096425</v>
      </c>
      <c r="BH1339" s="17"/>
      <c r="BI1339" s="17">
        <v>-0.24508909279509</v>
      </c>
      <c r="BJ1339" s="17">
        <v>0.16119292256315801</v>
      </c>
      <c r="BK1339" s="17">
        <v>0.50937903906065995</v>
      </c>
      <c r="BL1339" s="17">
        <v>0.73652748174997396</v>
      </c>
    </row>
    <row r="1340" spans="2:64" x14ac:dyDescent="0.25">
      <c r="C1340" s="17"/>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c r="AD1340" s="17"/>
      <c r="AE1340" s="17"/>
      <c r="AF1340" s="17"/>
      <c r="AG1340" s="17"/>
      <c r="AH1340" s="17"/>
      <c r="AI1340" s="17"/>
      <c r="AJ1340" s="17"/>
      <c r="AK1340" s="17"/>
      <c r="AL1340" s="17"/>
      <c r="AM1340" s="17"/>
      <c r="AN1340" s="17"/>
      <c r="AO1340" s="17"/>
      <c r="AP1340" s="17"/>
      <c r="AQ1340" s="17"/>
      <c r="AR1340" s="17"/>
      <c r="AS1340" s="17"/>
      <c r="AT1340" s="17"/>
      <c r="AU1340" s="17"/>
      <c r="AV1340" s="17"/>
      <c r="AW1340" s="17"/>
      <c r="AX1340" s="17"/>
      <c r="AY1340" s="17"/>
      <c r="AZ1340" s="17"/>
      <c r="BA1340" s="17"/>
      <c r="BB1340" s="17"/>
      <c r="BC1340" s="17"/>
      <c r="BD1340" s="17"/>
      <c r="BE1340" s="17"/>
      <c r="BF1340" s="17"/>
      <c r="BG1340" s="17"/>
      <c r="BH1340" s="17"/>
      <c r="BI1340" s="17"/>
      <c r="BJ1340" s="17"/>
      <c r="BK1340" s="17"/>
      <c r="BL1340" s="17"/>
    </row>
    <row r="1341" spans="2:64" x14ac:dyDescent="0.25">
      <c r="B1341" s="6" t="s">
        <v>627</v>
      </c>
      <c r="C1341" s="17"/>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c r="AD1341" s="17"/>
      <c r="AE1341" s="17"/>
      <c r="AF1341" s="17"/>
      <c r="AG1341" s="17"/>
      <c r="AH1341" s="17"/>
      <c r="AI1341" s="17"/>
      <c r="AJ1341" s="17"/>
      <c r="AK1341" s="17"/>
      <c r="AL1341" s="17"/>
      <c r="AM1341" s="17"/>
      <c r="AN1341" s="17"/>
      <c r="AO1341" s="17"/>
      <c r="AP1341" s="17"/>
      <c r="AQ1341" s="17"/>
      <c r="AR1341" s="17"/>
      <c r="AS1341" s="17"/>
      <c r="AT1341" s="17"/>
      <c r="AU1341" s="17"/>
      <c r="AV1341" s="17"/>
      <c r="AW1341" s="17"/>
      <c r="AX1341" s="17"/>
      <c r="AY1341" s="17"/>
      <c r="AZ1341" s="17"/>
      <c r="BA1341" s="17"/>
      <c r="BB1341" s="17"/>
      <c r="BC1341" s="17"/>
      <c r="BD1341" s="17"/>
      <c r="BE1341" s="17"/>
      <c r="BF1341" s="17"/>
      <c r="BG1341" s="17"/>
      <c r="BH1341" s="17"/>
      <c r="BI1341" s="17"/>
      <c r="BJ1341" s="17"/>
      <c r="BK1341" s="17"/>
      <c r="BL1341" s="17"/>
    </row>
    <row r="1342" spans="2:64" x14ac:dyDescent="0.25">
      <c r="B1342" s="24" t="s">
        <v>82</v>
      </c>
      <c r="C1342" s="17"/>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c r="AD1342" s="17"/>
      <c r="AE1342" s="17"/>
      <c r="AF1342" s="17"/>
      <c r="AG1342" s="17"/>
      <c r="AH1342" s="17"/>
      <c r="AI1342" s="17"/>
      <c r="AJ1342" s="17"/>
      <c r="AK1342" s="17"/>
      <c r="AL1342" s="17"/>
      <c r="AM1342" s="17"/>
      <c r="AN1342" s="17"/>
      <c r="AO1342" s="17"/>
      <c r="AP1342" s="17"/>
      <c r="AQ1342" s="17"/>
      <c r="AR1342" s="17"/>
      <c r="AS1342" s="17"/>
      <c r="AT1342" s="17"/>
      <c r="AU1342" s="17"/>
      <c r="AV1342" s="17"/>
      <c r="AW1342" s="17"/>
      <c r="AX1342" s="17"/>
      <c r="AY1342" s="17"/>
      <c r="AZ1342" s="17"/>
      <c r="BA1342" s="17"/>
      <c r="BB1342" s="17"/>
      <c r="BC1342" s="17"/>
      <c r="BD1342" s="17"/>
      <c r="BE1342" s="17"/>
      <c r="BF1342" s="17"/>
      <c r="BG1342" s="17"/>
      <c r="BH1342" s="17"/>
      <c r="BI1342" s="17"/>
      <c r="BJ1342" s="17"/>
      <c r="BK1342" s="17"/>
      <c r="BL1342" s="17"/>
    </row>
    <row r="1343" spans="2:64" x14ac:dyDescent="0.25">
      <c r="B1343" t="s">
        <v>616</v>
      </c>
      <c r="C1343" s="17">
        <v>0.17456828180424</v>
      </c>
      <c r="D1343" s="17">
        <v>0.215226412218818</v>
      </c>
      <c r="E1343" s="17">
        <v>0.13216636252472799</v>
      </c>
      <c r="F1343" s="17">
        <v>0.192178863708727</v>
      </c>
      <c r="G1343" s="17">
        <v>0.18914280312510401</v>
      </c>
      <c r="H1343" s="17">
        <v>0.27926676587090998</v>
      </c>
      <c r="I1343" s="17">
        <v>0.253432390259618</v>
      </c>
      <c r="J1343" s="17">
        <v>0.112194261532679</v>
      </c>
      <c r="K1343" s="17">
        <v>5.98790709752553E-2</v>
      </c>
      <c r="L1343" s="17">
        <v>0.13625746114176701</v>
      </c>
      <c r="M1343" s="17">
        <v>0.102179429740302</v>
      </c>
      <c r="N1343" s="17">
        <v>0.152974198895134</v>
      </c>
      <c r="O1343" s="17">
        <v>0.169798505122537</v>
      </c>
      <c r="P1343" s="17">
        <v>0</v>
      </c>
      <c r="Q1343" s="17"/>
      <c r="R1343" s="17">
        <v>6.96697366591877E-2</v>
      </c>
      <c r="S1343" s="17">
        <v>0.15444186854553801</v>
      </c>
      <c r="T1343" s="17">
        <v>0.151616108539296</v>
      </c>
      <c r="U1343" s="17">
        <v>0.24258859713137801</v>
      </c>
      <c r="V1343" s="17"/>
      <c r="W1343" s="17">
        <v>0.11941940514748201</v>
      </c>
      <c r="X1343" s="17">
        <v>6.1761908790547597E-2</v>
      </c>
      <c r="Y1343" s="17">
        <v>0.13727715859421799</v>
      </c>
      <c r="Z1343" s="17">
        <v>0.14945869634181899</v>
      </c>
      <c r="AA1343" s="17">
        <v>0.18236075462785301</v>
      </c>
      <c r="AB1343" s="17">
        <v>0.233325122095426</v>
      </c>
      <c r="AC1343" s="17">
        <v>0.23342795838848299</v>
      </c>
      <c r="AD1343" s="17">
        <v>0.21828287575555999</v>
      </c>
      <c r="AE1343" s="17">
        <v>0.19680907699967101</v>
      </c>
      <c r="AF1343" s="17">
        <v>0.26536170369476703</v>
      </c>
      <c r="AG1343" s="17"/>
      <c r="AH1343" s="17">
        <v>0.13927116475016499</v>
      </c>
      <c r="AI1343" s="17">
        <v>0.158770969476038</v>
      </c>
      <c r="AJ1343" s="17">
        <v>0.19848091040772101</v>
      </c>
      <c r="AK1343" s="17">
        <v>9.3776375631087303E-2</v>
      </c>
      <c r="AL1343" s="17">
        <v>0.22801892034605201</v>
      </c>
      <c r="AM1343" s="17">
        <v>0.25008629125246001</v>
      </c>
      <c r="AN1343" s="17">
        <v>0.22621761753575001</v>
      </c>
      <c r="AO1343" s="17"/>
      <c r="AP1343" s="17">
        <v>0.26482942744132099</v>
      </c>
      <c r="AQ1343" s="17">
        <v>2.8125928078479301E-2</v>
      </c>
      <c r="AR1343" s="17"/>
      <c r="AS1343" s="17">
        <v>0.24556690097291101</v>
      </c>
      <c r="AT1343" s="17">
        <v>0.38194230537899598</v>
      </c>
      <c r="AU1343" s="17">
        <v>0.23179533564235499</v>
      </c>
      <c r="AV1343" s="17"/>
      <c r="AW1343" s="17">
        <v>0.39648631664140699</v>
      </c>
      <c r="AX1343" s="17">
        <v>0.14035363654382499</v>
      </c>
      <c r="AY1343" s="17"/>
      <c r="AZ1343" s="17">
        <v>0.153459912680323</v>
      </c>
      <c r="BA1343" s="17">
        <v>0.18517460246526099</v>
      </c>
      <c r="BB1343" s="17"/>
      <c r="BC1343" s="17">
        <v>0.113579140870142</v>
      </c>
      <c r="BD1343" s="17">
        <v>0.24258859713137801</v>
      </c>
      <c r="BE1343" s="17"/>
      <c r="BF1343" s="17">
        <v>0.30145212729141302</v>
      </c>
      <c r="BG1343" s="17">
        <v>0.10979525299531399</v>
      </c>
      <c r="BH1343" s="17"/>
      <c r="BI1343" s="17">
        <v>5.0307650153089301E-2</v>
      </c>
      <c r="BJ1343" s="17">
        <v>8.8600860464956993E-2</v>
      </c>
      <c r="BK1343" s="17">
        <v>0.24099270203890599</v>
      </c>
      <c r="BL1343" s="17">
        <v>0.40607562805311098</v>
      </c>
    </row>
    <row r="1344" spans="2:64" x14ac:dyDescent="0.25">
      <c r="B1344" t="s">
        <v>617</v>
      </c>
      <c r="C1344" s="17">
        <v>0.31078592038983699</v>
      </c>
      <c r="D1344" s="17">
        <v>0.34372635592698803</v>
      </c>
      <c r="E1344" s="17">
        <v>0.29971814902834398</v>
      </c>
      <c r="F1344" s="17">
        <v>0.21644752917697399</v>
      </c>
      <c r="G1344" s="17">
        <v>0.28302555156699699</v>
      </c>
      <c r="H1344" s="17">
        <v>0.31162925431607302</v>
      </c>
      <c r="I1344" s="17">
        <v>0.38032910831262101</v>
      </c>
      <c r="J1344" s="17">
        <v>0.27198189294754299</v>
      </c>
      <c r="K1344" s="17">
        <v>0.26816785332394899</v>
      </c>
      <c r="L1344" s="17">
        <v>0.24606770984956899</v>
      </c>
      <c r="M1344" s="17">
        <v>0.28963438473368902</v>
      </c>
      <c r="N1344" s="17">
        <v>0.36385095639402198</v>
      </c>
      <c r="O1344" s="17">
        <v>0.270336237094914</v>
      </c>
      <c r="P1344" s="17">
        <v>0.64803048213396297</v>
      </c>
      <c r="Q1344" s="17"/>
      <c r="R1344" s="17">
        <v>0.14793878184168799</v>
      </c>
      <c r="S1344" s="17">
        <v>0.34484012590395102</v>
      </c>
      <c r="T1344" s="17">
        <v>0.37945883811704001</v>
      </c>
      <c r="U1344" s="17">
        <v>0.36760940720948998</v>
      </c>
      <c r="V1344" s="17"/>
      <c r="W1344" s="17">
        <v>0.16383948303429299</v>
      </c>
      <c r="X1344" s="17">
        <v>0.29677083278171601</v>
      </c>
      <c r="Y1344" s="17">
        <v>0.22339732863659501</v>
      </c>
      <c r="Z1344" s="17">
        <v>0.38042443761894201</v>
      </c>
      <c r="AA1344" s="17">
        <v>0.37980267636100301</v>
      </c>
      <c r="AB1344" s="17">
        <v>0.295249461963773</v>
      </c>
      <c r="AC1344" s="17">
        <v>0.34605526465828002</v>
      </c>
      <c r="AD1344" s="17">
        <v>0.46394323825276701</v>
      </c>
      <c r="AE1344" s="17">
        <v>0.38375196838863701</v>
      </c>
      <c r="AF1344" s="17">
        <v>0.37511242219394803</v>
      </c>
      <c r="AG1344" s="17"/>
      <c r="AH1344" s="17">
        <v>0.204007685129342</v>
      </c>
      <c r="AI1344" s="17">
        <v>0.47326099600749799</v>
      </c>
      <c r="AJ1344" s="17">
        <v>0.36290865811198603</v>
      </c>
      <c r="AK1344" s="17">
        <v>0.264364953160038</v>
      </c>
      <c r="AL1344" s="17">
        <v>0.36507098176196001</v>
      </c>
      <c r="AM1344" s="17">
        <v>0.39168850873982602</v>
      </c>
      <c r="AN1344" s="17">
        <v>0.33381723970386501</v>
      </c>
      <c r="AO1344" s="17"/>
      <c r="AP1344" s="17">
        <v>0.42996294450141598</v>
      </c>
      <c r="AQ1344" s="17">
        <v>0.11742958973673299</v>
      </c>
      <c r="AR1344" s="17"/>
      <c r="AS1344" s="17">
        <v>0.44673094544299102</v>
      </c>
      <c r="AT1344" s="17">
        <v>0.41471521392249799</v>
      </c>
      <c r="AU1344" s="17">
        <v>0.44282008453079003</v>
      </c>
      <c r="AV1344" s="17"/>
      <c r="AW1344" s="17">
        <v>0.40997611966890501</v>
      </c>
      <c r="AX1344" s="17">
        <v>0.29549307821892801</v>
      </c>
      <c r="AY1344" s="17"/>
      <c r="AZ1344" s="17">
        <v>0.246152986523272</v>
      </c>
      <c r="BA1344" s="17">
        <v>0.34326202585430898</v>
      </c>
      <c r="BB1344" s="17"/>
      <c r="BC1344" s="17">
        <v>0.25983620589140999</v>
      </c>
      <c r="BD1344" s="17">
        <v>0.36760940720948998</v>
      </c>
      <c r="BE1344" s="17"/>
      <c r="BF1344" s="17">
        <v>0.37390097256854699</v>
      </c>
      <c r="BG1344" s="17">
        <v>0.27856627038355097</v>
      </c>
      <c r="BH1344" s="17"/>
      <c r="BI1344" s="17">
        <v>8.1652008687725902E-2</v>
      </c>
      <c r="BJ1344" s="17">
        <v>0.27631666458694298</v>
      </c>
      <c r="BK1344" s="17">
        <v>0.42450347272922101</v>
      </c>
      <c r="BL1344" s="17">
        <v>0.49779486797599498</v>
      </c>
    </row>
    <row r="1345" spans="2:64" x14ac:dyDescent="0.25">
      <c r="B1345" t="s">
        <v>618</v>
      </c>
      <c r="C1345" s="17">
        <v>0.219703292526164</v>
      </c>
      <c r="D1345" s="17">
        <v>0.22139740905385999</v>
      </c>
      <c r="E1345" s="17">
        <v>0.231795103948751</v>
      </c>
      <c r="F1345" s="17">
        <v>0.24895041141610599</v>
      </c>
      <c r="G1345" s="17">
        <v>0.17249353074865201</v>
      </c>
      <c r="H1345" s="17">
        <v>0.192836542053863</v>
      </c>
      <c r="I1345" s="17">
        <v>0.140390156590566</v>
      </c>
      <c r="J1345" s="17">
        <v>0.26327509662641502</v>
      </c>
      <c r="K1345" s="17">
        <v>0.27171385753973099</v>
      </c>
      <c r="L1345" s="17">
        <v>0.29463587979813699</v>
      </c>
      <c r="M1345" s="17">
        <v>0.27656084587845498</v>
      </c>
      <c r="N1345" s="17">
        <v>0.153487059955666</v>
      </c>
      <c r="O1345" s="17">
        <v>0.21425915155095199</v>
      </c>
      <c r="P1345" s="17">
        <v>0.35196951786603697</v>
      </c>
      <c r="Q1345" s="17"/>
      <c r="R1345" s="17">
        <v>0.280819747164469</v>
      </c>
      <c r="S1345" s="17">
        <v>0.27655790441514999</v>
      </c>
      <c r="T1345" s="17">
        <v>0.20145064096909199</v>
      </c>
      <c r="U1345" s="17">
        <v>0.17419532288712999</v>
      </c>
      <c r="V1345" s="17"/>
      <c r="W1345" s="17">
        <v>0.283286076117721</v>
      </c>
      <c r="X1345" s="17">
        <v>0.227962010296486</v>
      </c>
      <c r="Y1345" s="17">
        <v>0.28094233319102901</v>
      </c>
      <c r="Z1345" s="17">
        <v>0.21773040516071199</v>
      </c>
      <c r="AA1345" s="17">
        <v>0.24815835741061301</v>
      </c>
      <c r="AB1345" s="17">
        <v>0.19034988367432301</v>
      </c>
      <c r="AC1345" s="17">
        <v>0.238224994080002</v>
      </c>
      <c r="AD1345" s="17">
        <v>8.7530389957563501E-2</v>
      </c>
      <c r="AE1345" s="17">
        <v>0.220876269705964</v>
      </c>
      <c r="AF1345" s="17">
        <v>0.178527752712237</v>
      </c>
      <c r="AG1345" s="17"/>
      <c r="AH1345" s="17">
        <v>0.20173173752936999</v>
      </c>
      <c r="AI1345" s="17">
        <v>0.16659978034654799</v>
      </c>
      <c r="AJ1345" s="17">
        <v>0.25388120372938799</v>
      </c>
      <c r="AK1345" s="17">
        <v>0.31505595271664499</v>
      </c>
      <c r="AL1345" s="17">
        <v>0.14165324509122701</v>
      </c>
      <c r="AM1345" s="17">
        <v>0.17673022368727201</v>
      </c>
      <c r="AN1345" s="17">
        <v>0.22076750458365499</v>
      </c>
      <c r="AO1345" s="17"/>
      <c r="AP1345" s="17">
        <v>0.17286255197238201</v>
      </c>
      <c r="AQ1345" s="17">
        <v>0.29569909613067302</v>
      </c>
      <c r="AR1345" s="17"/>
      <c r="AS1345" s="17">
        <v>0.17368958825349801</v>
      </c>
      <c r="AT1345" s="17">
        <v>0.15953328298296601</v>
      </c>
      <c r="AU1345" s="17">
        <v>0.15954204899734101</v>
      </c>
      <c r="AV1345" s="17"/>
      <c r="AW1345" s="17">
        <v>0.14218700678274801</v>
      </c>
      <c r="AX1345" s="17">
        <v>0.231654516862491</v>
      </c>
      <c r="AY1345" s="17"/>
      <c r="AZ1345" s="17">
        <v>0.24529876572158099</v>
      </c>
      <c r="BA1345" s="17">
        <v>0.206842337016647</v>
      </c>
      <c r="BB1345" s="17"/>
      <c r="BC1345" s="17">
        <v>0.26050716061455997</v>
      </c>
      <c r="BD1345" s="17">
        <v>0.17419532288712999</v>
      </c>
      <c r="BE1345" s="17"/>
      <c r="BF1345" s="17">
        <v>0.16781832373240099</v>
      </c>
      <c r="BG1345" s="17">
        <v>0.246190088899059</v>
      </c>
      <c r="BH1345" s="17"/>
      <c r="BI1345" s="17">
        <v>0.28886182945268901</v>
      </c>
      <c r="BJ1345" s="17">
        <v>0.25853730436769401</v>
      </c>
      <c r="BK1345" s="17">
        <v>0.20704663844207799</v>
      </c>
      <c r="BL1345" s="17">
        <v>5.6729836491515299E-2</v>
      </c>
    </row>
    <row r="1346" spans="2:64" x14ac:dyDescent="0.25">
      <c r="B1346" t="s">
        <v>619</v>
      </c>
      <c r="C1346" s="17">
        <v>6.7526721184528196E-2</v>
      </c>
      <c r="D1346" s="17">
        <v>5.4660641150043203E-2</v>
      </c>
      <c r="E1346" s="17">
        <v>2.98806992655649E-2</v>
      </c>
      <c r="F1346" s="17">
        <v>5.2470065758011601E-2</v>
      </c>
      <c r="G1346" s="17">
        <v>5.2116900751917702E-2</v>
      </c>
      <c r="H1346" s="17">
        <v>4.9514990487785203E-2</v>
      </c>
      <c r="I1346" s="17">
        <v>8.6450259682315095E-2</v>
      </c>
      <c r="J1346" s="17">
        <v>8.6317226758373999E-2</v>
      </c>
      <c r="K1346" s="17">
        <v>5.8320042748290002E-2</v>
      </c>
      <c r="L1346" s="17">
        <v>6.2838398115689795E-2</v>
      </c>
      <c r="M1346" s="17">
        <v>8.1404874750125505E-2</v>
      </c>
      <c r="N1346" s="17">
        <v>0.119493864869109</v>
      </c>
      <c r="O1346" s="17">
        <v>4.2416022599970703E-2</v>
      </c>
      <c r="P1346" s="17">
        <v>0</v>
      </c>
      <c r="Q1346" s="17"/>
      <c r="R1346" s="17">
        <v>8.1587775888774403E-2</v>
      </c>
      <c r="S1346" s="17">
        <v>3.61629857915731E-2</v>
      </c>
      <c r="T1346" s="17">
        <v>8.8821650699510396E-2</v>
      </c>
      <c r="U1346" s="17">
        <v>6.4361748466386398E-2</v>
      </c>
      <c r="V1346" s="17"/>
      <c r="W1346" s="17">
        <v>5.0734496503915899E-2</v>
      </c>
      <c r="X1346" s="17">
        <v>0.16943925782841601</v>
      </c>
      <c r="Y1346" s="17">
        <v>0.107350349160036</v>
      </c>
      <c r="Z1346" s="17">
        <v>1.24640527055841E-2</v>
      </c>
      <c r="AA1346" s="17">
        <v>2.1616910943984598E-2</v>
      </c>
      <c r="AB1346" s="17">
        <v>9.7790819721285602E-2</v>
      </c>
      <c r="AC1346" s="17">
        <v>5.2585739715810501E-2</v>
      </c>
      <c r="AD1346" s="17">
        <v>5.25541514470882E-2</v>
      </c>
      <c r="AE1346" s="17">
        <v>5.8691473764177798E-2</v>
      </c>
      <c r="AF1346" s="17">
        <v>6.1895806814018801E-2</v>
      </c>
      <c r="AG1346" s="17"/>
      <c r="AH1346" s="17">
        <v>8.54029142855873E-2</v>
      </c>
      <c r="AI1346" s="17">
        <v>3.4408821577049997E-2</v>
      </c>
      <c r="AJ1346" s="17">
        <v>2.9280645464827199E-2</v>
      </c>
      <c r="AK1346" s="17">
        <v>8.1479350797808603E-2</v>
      </c>
      <c r="AL1346" s="17">
        <v>7.5652304135353801E-2</v>
      </c>
      <c r="AM1346" s="17">
        <v>6.4594675803745505E-2</v>
      </c>
      <c r="AN1346" s="17">
        <v>5.97669062020195E-2</v>
      </c>
      <c r="AO1346" s="17"/>
      <c r="AP1346" s="17">
        <v>5.8811170254644898E-2</v>
      </c>
      <c r="AQ1346" s="17">
        <v>8.1667088927262904E-2</v>
      </c>
      <c r="AR1346" s="17"/>
      <c r="AS1346" s="17">
        <v>8.0460897413804994E-2</v>
      </c>
      <c r="AT1346" s="17">
        <v>1.3878148307284999E-2</v>
      </c>
      <c r="AU1346" s="17">
        <v>6.9209307553267999E-2</v>
      </c>
      <c r="AV1346" s="17"/>
      <c r="AW1346" s="17">
        <v>2.0723600581263001E-2</v>
      </c>
      <c r="AX1346" s="17">
        <v>7.4742683464007295E-2</v>
      </c>
      <c r="AY1346" s="17"/>
      <c r="AZ1346" s="17">
        <v>5.9310779434560902E-2</v>
      </c>
      <c r="BA1346" s="17">
        <v>7.1654984823507406E-2</v>
      </c>
      <c r="BB1346" s="17"/>
      <c r="BC1346" s="17">
        <v>7.0364534655856098E-2</v>
      </c>
      <c r="BD1346" s="17">
        <v>6.4361748466386398E-2</v>
      </c>
      <c r="BE1346" s="17"/>
      <c r="BF1346" s="17">
        <v>4.6084841975896899E-2</v>
      </c>
      <c r="BG1346" s="17">
        <v>7.8472602075556105E-2</v>
      </c>
      <c r="BH1346" s="17"/>
      <c r="BI1346" s="17">
        <v>7.0623327746644898E-2</v>
      </c>
      <c r="BJ1346" s="17">
        <v>0.11366331136298501</v>
      </c>
      <c r="BK1346" s="17">
        <v>4.3290009986927898E-2</v>
      </c>
      <c r="BL1346" s="17">
        <v>2.0858020495152799E-2</v>
      </c>
    </row>
    <row r="1347" spans="2:64" x14ac:dyDescent="0.25">
      <c r="B1347" t="s">
        <v>620</v>
      </c>
      <c r="C1347" s="17">
        <v>0.13927635704893401</v>
      </c>
      <c r="D1347" s="17">
        <v>8.0998467902639398E-2</v>
      </c>
      <c r="E1347" s="17">
        <v>0.20415402197345001</v>
      </c>
      <c r="F1347" s="17">
        <v>0.136942441986037</v>
      </c>
      <c r="G1347" s="17">
        <v>0.20441755229224301</v>
      </c>
      <c r="H1347" s="17">
        <v>9.4777447390134106E-2</v>
      </c>
      <c r="I1347" s="17">
        <v>7.9413347224366104E-2</v>
      </c>
      <c r="J1347" s="17">
        <v>0.17616231345675301</v>
      </c>
      <c r="K1347" s="17">
        <v>0.26904816748048499</v>
      </c>
      <c r="L1347" s="17">
        <v>0.17048551936381201</v>
      </c>
      <c r="M1347" s="17">
        <v>0.180620603787704</v>
      </c>
      <c r="N1347" s="17">
        <v>0.123409573096876</v>
      </c>
      <c r="O1347" s="17">
        <v>0.182933518159865</v>
      </c>
      <c r="P1347" s="17">
        <v>0</v>
      </c>
      <c r="Q1347" s="17"/>
      <c r="R1347" s="17">
        <v>0.30923819097276201</v>
      </c>
      <c r="S1347" s="17">
        <v>8.1335675111280203E-2</v>
      </c>
      <c r="T1347" s="17">
        <v>0.130399288565652</v>
      </c>
      <c r="U1347" s="17">
        <v>7.0248898171178395E-2</v>
      </c>
      <c r="V1347" s="17"/>
      <c r="W1347" s="17">
        <v>0.27694151051655203</v>
      </c>
      <c r="X1347" s="17">
        <v>0.14246970928755401</v>
      </c>
      <c r="Y1347" s="17">
        <v>0.21618855316427099</v>
      </c>
      <c r="Z1347" s="17">
        <v>0.141885263575625</v>
      </c>
      <c r="AA1347" s="17">
        <v>9.83989590912622E-2</v>
      </c>
      <c r="AB1347" s="17">
        <v>0.118476231726704</v>
      </c>
      <c r="AC1347" s="17">
        <v>8.0497525985716495E-2</v>
      </c>
      <c r="AD1347" s="17">
        <v>9.5063476579769796E-2</v>
      </c>
      <c r="AE1347" s="17">
        <v>0.111509865268269</v>
      </c>
      <c r="AF1347" s="17">
        <v>6.5736920454698006E-2</v>
      </c>
      <c r="AG1347" s="17"/>
      <c r="AH1347" s="17">
        <v>0.28973001217976802</v>
      </c>
      <c r="AI1347" s="17">
        <v>9.1135024127330003E-2</v>
      </c>
      <c r="AJ1347" s="17">
        <v>8.3718662379153097E-2</v>
      </c>
      <c r="AK1347" s="17">
        <v>0.17465026331101</v>
      </c>
      <c r="AL1347" s="17">
        <v>0.119021799980182</v>
      </c>
      <c r="AM1347" s="17">
        <v>8.5011718971505001E-2</v>
      </c>
      <c r="AN1347" s="17">
        <v>7.0939820712389495E-2</v>
      </c>
      <c r="AO1347" s="17"/>
      <c r="AP1347" s="17">
        <v>4.6115312923777997E-2</v>
      </c>
      <c r="AQ1347" s="17">
        <v>0.29042359189671202</v>
      </c>
      <c r="AR1347" s="17"/>
      <c r="AS1347" s="17">
        <v>1.8382710548399999E-2</v>
      </c>
      <c r="AT1347" s="17">
        <v>2.9931049408255202E-2</v>
      </c>
      <c r="AU1347" s="17">
        <v>6.7915037640929904E-2</v>
      </c>
      <c r="AV1347" s="17"/>
      <c r="AW1347" s="17">
        <v>3.0626956325676601E-2</v>
      </c>
      <c r="AX1347" s="17">
        <v>0.15602759002659899</v>
      </c>
      <c r="AY1347" s="17"/>
      <c r="AZ1347" s="17">
        <v>0.18596792630214601</v>
      </c>
      <c r="BA1347" s="17">
        <v>0.115815247725017</v>
      </c>
      <c r="BB1347" s="17"/>
      <c r="BC1347" s="17">
        <v>0.20116853437229401</v>
      </c>
      <c r="BD1347" s="17">
        <v>7.0248898171178395E-2</v>
      </c>
      <c r="BE1347" s="17"/>
      <c r="BF1347" s="17">
        <v>5.9075368816546903E-2</v>
      </c>
      <c r="BG1347" s="17">
        <v>0.180218219279977</v>
      </c>
      <c r="BH1347" s="17"/>
      <c r="BI1347" s="17">
        <v>0.35205716389924602</v>
      </c>
      <c r="BJ1347" s="17">
        <v>0.11760951228698199</v>
      </c>
      <c r="BK1347" s="17">
        <v>6.4131905369977898E-2</v>
      </c>
      <c r="BL1347" s="17">
        <v>5.7150286019432501E-3</v>
      </c>
    </row>
    <row r="1348" spans="2:64" x14ac:dyDescent="0.25">
      <c r="B1348" t="s">
        <v>109</v>
      </c>
      <c r="C1348" s="17">
        <v>8.8139427046296598E-2</v>
      </c>
      <c r="D1348" s="17">
        <v>8.3990713747651796E-2</v>
      </c>
      <c r="E1348" s="17">
        <v>0.102285663259163</v>
      </c>
      <c r="F1348" s="17">
        <v>0.15301068795414399</v>
      </c>
      <c r="G1348" s="17">
        <v>9.8803661515085905E-2</v>
      </c>
      <c r="H1348" s="17">
        <v>7.1974999881234902E-2</v>
      </c>
      <c r="I1348" s="17">
        <v>5.9984737930513801E-2</v>
      </c>
      <c r="J1348" s="17">
        <v>9.0069208678235396E-2</v>
      </c>
      <c r="K1348" s="17">
        <v>7.28710079322894E-2</v>
      </c>
      <c r="L1348" s="17">
        <v>8.9715031731025005E-2</v>
      </c>
      <c r="M1348" s="17">
        <v>6.9599861109724007E-2</v>
      </c>
      <c r="N1348" s="17">
        <v>8.6784346789193306E-2</v>
      </c>
      <c r="O1348" s="17">
        <v>0.120256565471762</v>
      </c>
      <c r="P1348" s="17">
        <v>0</v>
      </c>
      <c r="Q1348" s="17"/>
      <c r="R1348" s="17">
        <v>0.110745767473119</v>
      </c>
      <c r="S1348" s="17">
        <v>0.106661440232508</v>
      </c>
      <c r="T1348" s="17">
        <v>4.8253473109410597E-2</v>
      </c>
      <c r="U1348" s="17">
        <v>8.0996026134436794E-2</v>
      </c>
      <c r="V1348" s="17"/>
      <c r="W1348" s="17">
        <v>0.105779028680036</v>
      </c>
      <c r="X1348" s="17">
        <v>0.101596281015281</v>
      </c>
      <c r="Y1348" s="17">
        <v>3.4844277253850503E-2</v>
      </c>
      <c r="Z1348" s="17">
        <v>9.8037144597317105E-2</v>
      </c>
      <c r="AA1348" s="17">
        <v>6.9662341565284197E-2</v>
      </c>
      <c r="AB1348" s="17">
        <v>6.4808480818488501E-2</v>
      </c>
      <c r="AC1348" s="17">
        <v>4.92085171717088E-2</v>
      </c>
      <c r="AD1348" s="17">
        <v>8.2625868007251704E-2</v>
      </c>
      <c r="AE1348" s="17">
        <v>2.8361345873281301E-2</v>
      </c>
      <c r="AF1348" s="17">
        <v>5.3365394130330597E-2</v>
      </c>
      <c r="AG1348" s="17"/>
      <c r="AH1348" s="17">
        <v>7.9856486125767706E-2</v>
      </c>
      <c r="AI1348" s="17">
        <v>7.5824408465536702E-2</v>
      </c>
      <c r="AJ1348" s="17">
        <v>7.17299199069244E-2</v>
      </c>
      <c r="AK1348" s="17">
        <v>7.0673104383409902E-2</v>
      </c>
      <c r="AL1348" s="17">
        <v>7.0582748685225502E-2</v>
      </c>
      <c r="AM1348" s="17">
        <v>3.18885815451911E-2</v>
      </c>
      <c r="AN1348" s="17">
        <v>8.8490911262321406E-2</v>
      </c>
      <c r="AO1348" s="17"/>
      <c r="AP1348" s="17">
        <v>2.7418592906458698E-2</v>
      </c>
      <c r="AQ1348" s="17">
        <v>0.18665470523013999</v>
      </c>
      <c r="AR1348" s="17"/>
      <c r="AS1348" s="17">
        <v>3.5168957368395599E-2</v>
      </c>
      <c r="AT1348" s="17">
        <v>0</v>
      </c>
      <c r="AU1348" s="17">
        <v>2.8718185635315401E-2</v>
      </c>
      <c r="AV1348" s="17"/>
      <c r="AW1348" s="17">
        <v>0</v>
      </c>
      <c r="AX1348" s="17">
        <v>0.10172849488414901</v>
      </c>
      <c r="AY1348" s="17"/>
      <c r="AZ1348" s="17">
        <v>0.109809629338117</v>
      </c>
      <c r="BA1348" s="17">
        <v>7.7250802115258796E-2</v>
      </c>
      <c r="BB1348" s="17"/>
      <c r="BC1348" s="17">
        <v>9.4544423595737295E-2</v>
      </c>
      <c r="BD1348" s="17">
        <v>8.0996026134436794E-2</v>
      </c>
      <c r="BE1348" s="17"/>
      <c r="BF1348" s="17">
        <v>5.1668365615195097E-2</v>
      </c>
      <c r="BG1348" s="17">
        <v>0.106757566366543</v>
      </c>
      <c r="BH1348" s="17"/>
      <c r="BI1348" s="17">
        <v>0.15649802006060501</v>
      </c>
      <c r="BJ1348" s="17">
        <v>0.145272346930439</v>
      </c>
      <c r="BK1348" s="17">
        <v>2.00352714328891E-2</v>
      </c>
      <c r="BL1348" s="17">
        <v>1.28266183822825E-2</v>
      </c>
    </row>
    <row r="1349" spans="2:64" x14ac:dyDescent="0.25">
      <c r="B1349" t="s">
        <v>621</v>
      </c>
      <c r="C1349" s="17">
        <v>0.48535420219407699</v>
      </c>
      <c r="D1349" s="17">
        <v>0.55895276814580597</v>
      </c>
      <c r="E1349" s="17">
        <v>0.431884511553071</v>
      </c>
      <c r="F1349" s="17">
        <v>0.40862639288570102</v>
      </c>
      <c r="G1349" s="17">
        <v>0.472168354692102</v>
      </c>
      <c r="H1349" s="17">
        <v>0.59089602018698295</v>
      </c>
      <c r="I1349" s="17">
        <v>0.63376149857223896</v>
      </c>
      <c r="J1349" s="17">
        <v>0.38417615448022202</v>
      </c>
      <c r="K1349" s="17">
        <v>0.32804692429920401</v>
      </c>
      <c r="L1349" s="17">
        <v>0.38232517099133601</v>
      </c>
      <c r="M1349" s="17">
        <v>0.391813814473991</v>
      </c>
      <c r="N1349" s="17">
        <v>0.51682515528915496</v>
      </c>
      <c r="O1349" s="17">
        <v>0.44013474221745102</v>
      </c>
      <c r="P1349" s="17">
        <v>0.64803048213396297</v>
      </c>
      <c r="Q1349" s="17"/>
      <c r="R1349" s="17">
        <v>0.21760851850087501</v>
      </c>
      <c r="S1349" s="17">
        <v>0.49928199444948901</v>
      </c>
      <c r="T1349" s="17">
        <v>0.53107494665633603</v>
      </c>
      <c r="U1349" s="17">
        <v>0.61019800434086802</v>
      </c>
      <c r="V1349" s="17"/>
      <c r="W1349" s="17">
        <v>0.28325888818177503</v>
      </c>
      <c r="X1349" s="17">
        <v>0.358532741572264</v>
      </c>
      <c r="Y1349" s="17">
        <v>0.36067448723081302</v>
      </c>
      <c r="Z1349" s="17">
        <v>0.52988313396076103</v>
      </c>
      <c r="AA1349" s="17">
        <v>0.56216343098885602</v>
      </c>
      <c r="AB1349" s="17">
        <v>0.52857458405919899</v>
      </c>
      <c r="AC1349" s="17">
        <v>0.57948322304676303</v>
      </c>
      <c r="AD1349" s="17">
        <v>0.682226114008327</v>
      </c>
      <c r="AE1349" s="17">
        <v>0.58056104538830799</v>
      </c>
      <c r="AF1349" s="17">
        <v>0.640474125888715</v>
      </c>
      <c r="AG1349" s="17"/>
      <c r="AH1349" s="17">
        <v>0.34327884987950702</v>
      </c>
      <c r="AI1349" s="17">
        <v>0.63203196548353502</v>
      </c>
      <c r="AJ1349" s="17">
        <v>0.561389568519708</v>
      </c>
      <c r="AK1349" s="17">
        <v>0.35814132879112598</v>
      </c>
      <c r="AL1349" s="17">
        <v>0.59308990210801205</v>
      </c>
      <c r="AM1349" s="17">
        <v>0.64177479999228604</v>
      </c>
      <c r="AN1349" s="17">
        <v>0.56003485723961499</v>
      </c>
      <c r="AO1349" s="17"/>
      <c r="AP1349" s="17">
        <v>0.69479237194273702</v>
      </c>
      <c r="AQ1349" s="17">
        <v>0.145555517815213</v>
      </c>
      <c r="AR1349" s="17"/>
      <c r="AS1349" s="17">
        <v>0.69229784641590197</v>
      </c>
      <c r="AT1349" s="17">
        <v>0.79665751930149398</v>
      </c>
      <c r="AU1349" s="17">
        <v>0.67461542017314502</v>
      </c>
      <c r="AV1349" s="17"/>
      <c r="AW1349" s="17">
        <v>0.806462436310312</v>
      </c>
      <c r="AX1349" s="17">
        <v>0.435846714762753</v>
      </c>
      <c r="AY1349" s="17"/>
      <c r="AZ1349" s="17">
        <v>0.399612899203594</v>
      </c>
      <c r="BA1349" s="17">
        <v>0.52843662831956995</v>
      </c>
      <c r="BB1349" s="17"/>
      <c r="BC1349" s="17">
        <v>0.37341534676155302</v>
      </c>
      <c r="BD1349" s="17">
        <v>0.61019800434086802</v>
      </c>
      <c r="BE1349" s="17"/>
      <c r="BF1349" s="17">
        <v>0.67535309985995995</v>
      </c>
      <c r="BG1349" s="17">
        <v>0.38836152337886498</v>
      </c>
      <c r="BH1349" s="17"/>
      <c r="BI1349" s="17">
        <v>0.13195965884081501</v>
      </c>
      <c r="BJ1349" s="17">
        <v>0.3649175250519</v>
      </c>
      <c r="BK1349" s="17">
        <v>0.66549617476812695</v>
      </c>
      <c r="BL1349" s="17">
        <v>0.90387049602910596</v>
      </c>
    </row>
    <row r="1350" spans="2:64" x14ac:dyDescent="0.25">
      <c r="B1350" t="s">
        <v>622</v>
      </c>
      <c r="C1350" s="17">
        <v>0.206803078233462</v>
      </c>
      <c r="D1350" s="17">
        <v>0.135659109052683</v>
      </c>
      <c r="E1350" s="17">
        <v>0.234034721239015</v>
      </c>
      <c r="F1350" s="17">
        <v>0.189412507744049</v>
      </c>
      <c r="G1350" s="17">
        <v>0.25653445304416</v>
      </c>
      <c r="H1350" s="17">
        <v>0.14429243787791901</v>
      </c>
      <c r="I1350" s="17">
        <v>0.165863606906681</v>
      </c>
      <c r="J1350" s="17">
        <v>0.26247954021512698</v>
      </c>
      <c r="K1350" s="17">
        <v>0.32736821022877499</v>
      </c>
      <c r="L1350" s="17">
        <v>0.23332391747950099</v>
      </c>
      <c r="M1350" s="17">
        <v>0.26202547853782998</v>
      </c>
      <c r="N1350" s="17">
        <v>0.24290343796598499</v>
      </c>
      <c r="O1350" s="17">
        <v>0.22534954075983599</v>
      </c>
      <c r="P1350" s="17">
        <v>0</v>
      </c>
      <c r="Q1350" s="17"/>
      <c r="R1350" s="17">
        <v>0.39082596686153598</v>
      </c>
      <c r="S1350" s="17">
        <v>0.11749866090285301</v>
      </c>
      <c r="T1350" s="17">
        <v>0.21922093926516201</v>
      </c>
      <c r="U1350" s="17">
        <v>0.134610646637565</v>
      </c>
      <c r="V1350" s="17"/>
      <c r="W1350" s="17">
        <v>0.32767600702046801</v>
      </c>
      <c r="X1350" s="17">
        <v>0.31190896711596899</v>
      </c>
      <c r="Y1350" s="17">
        <v>0.32353890232430699</v>
      </c>
      <c r="Z1350" s="17">
        <v>0.15434931628120999</v>
      </c>
      <c r="AA1350" s="17">
        <v>0.120015870035247</v>
      </c>
      <c r="AB1350" s="17">
        <v>0.21626705144798899</v>
      </c>
      <c r="AC1350" s="17">
        <v>0.13308326570152701</v>
      </c>
      <c r="AD1350" s="17">
        <v>0.14761762802685799</v>
      </c>
      <c r="AE1350" s="17">
        <v>0.170201339032446</v>
      </c>
      <c r="AF1350" s="17">
        <v>0.12763272726871699</v>
      </c>
      <c r="AG1350" s="17"/>
      <c r="AH1350" s="17">
        <v>0.37513292646535501</v>
      </c>
      <c r="AI1350" s="17">
        <v>0.12554384570438001</v>
      </c>
      <c r="AJ1350" s="17">
        <v>0.11299930784398</v>
      </c>
      <c r="AK1350" s="17">
        <v>0.25612961410881901</v>
      </c>
      <c r="AL1350" s="17">
        <v>0.19467410411553601</v>
      </c>
      <c r="AM1350" s="17">
        <v>0.14960639477525101</v>
      </c>
      <c r="AN1350" s="17">
        <v>0.13070672691440899</v>
      </c>
      <c r="AO1350" s="17"/>
      <c r="AP1350" s="17">
        <v>0.104926483178423</v>
      </c>
      <c r="AQ1350" s="17">
        <v>0.37209068082397501</v>
      </c>
      <c r="AR1350" s="17"/>
      <c r="AS1350" s="17">
        <v>9.8843607962204996E-2</v>
      </c>
      <c r="AT1350" s="17">
        <v>4.3809197715540198E-2</v>
      </c>
      <c r="AU1350" s="17">
        <v>0.137124345194198</v>
      </c>
      <c r="AV1350" s="17"/>
      <c r="AW1350" s="17">
        <v>5.1350556906939598E-2</v>
      </c>
      <c r="AX1350" s="17">
        <v>0.230770273490606</v>
      </c>
      <c r="AY1350" s="17"/>
      <c r="AZ1350" s="17">
        <v>0.24527870573670699</v>
      </c>
      <c r="BA1350" s="17">
        <v>0.18747023254852399</v>
      </c>
      <c r="BB1350" s="17"/>
      <c r="BC1350" s="17">
        <v>0.27153306902815</v>
      </c>
      <c r="BD1350" s="17">
        <v>0.134610646637565</v>
      </c>
      <c r="BE1350" s="17"/>
      <c r="BF1350" s="17">
        <v>0.105160210792444</v>
      </c>
      <c r="BG1350" s="17">
        <v>0.25869082135553301</v>
      </c>
      <c r="BH1350" s="17"/>
      <c r="BI1350" s="17">
        <v>0.422680491645891</v>
      </c>
      <c r="BJ1350" s="17">
        <v>0.23127282364996701</v>
      </c>
      <c r="BK1350" s="17">
        <v>0.107421915356906</v>
      </c>
      <c r="BL1350" s="17">
        <v>2.6573049097095999E-2</v>
      </c>
    </row>
    <row r="1351" spans="2:64" x14ac:dyDescent="0.25">
      <c r="B1351" t="s">
        <v>185</v>
      </c>
      <c r="C1351" s="17">
        <v>0.27855112396061499</v>
      </c>
      <c r="D1351" s="17">
        <v>0.423293659093123</v>
      </c>
      <c r="E1351" s="17">
        <v>0.197849790314056</v>
      </c>
      <c r="F1351" s="17">
        <v>0.21921388514165199</v>
      </c>
      <c r="G1351" s="17">
        <v>0.215633901647941</v>
      </c>
      <c r="H1351" s="17">
        <v>0.446603582309064</v>
      </c>
      <c r="I1351" s="17">
        <v>0.46789789166555801</v>
      </c>
      <c r="J1351" s="17">
        <v>0.121696614265095</v>
      </c>
      <c r="K1351" s="17">
        <v>6.7871407042935405E-4</v>
      </c>
      <c r="L1351" s="17">
        <v>0.14900125351183499</v>
      </c>
      <c r="M1351" s="17">
        <v>0.12978833593616201</v>
      </c>
      <c r="N1351" s="17">
        <v>0.27392171732317</v>
      </c>
      <c r="O1351" s="17">
        <v>0.21478520145761501</v>
      </c>
      <c r="P1351" s="17">
        <v>0.64803048213396297</v>
      </c>
      <c r="Q1351" s="17"/>
      <c r="R1351" s="17">
        <v>-0.173217448360661</v>
      </c>
      <c r="S1351" s="17">
        <v>0.38178333354663602</v>
      </c>
      <c r="T1351" s="17">
        <v>0.31185400739117403</v>
      </c>
      <c r="U1351" s="17">
        <v>0.47558735770330401</v>
      </c>
      <c r="V1351" s="17"/>
      <c r="W1351" s="17">
        <v>-4.4417118838693502E-2</v>
      </c>
      <c r="X1351" s="17">
        <v>4.6623774456294197E-2</v>
      </c>
      <c r="Y1351" s="17">
        <v>3.71355849065058E-2</v>
      </c>
      <c r="Z1351" s="17">
        <v>0.37553381767955202</v>
      </c>
      <c r="AA1351" s="17">
        <v>0.44214756095361002</v>
      </c>
      <c r="AB1351" s="17">
        <v>0.31230753261121003</v>
      </c>
      <c r="AC1351" s="17">
        <v>0.44639995734523602</v>
      </c>
      <c r="AD1351" s="17">
        <v>0.53460848598146904</v>
      </c>
      <c r="AE1351" s="17">
        <v>0.410359706355862</v>
      </c>
      <c r="AF1351" s="17">
        <v>0.512841398619998</v>
      </c>
      <c r="AG1351" s="17"/>
      <c r="AH1351" s="17">
        <v>-3.1854076585847803E-2</v>
      </c>
      <c r="AI1351" s="17">
        <v>0.50648811977915598</v>
      </c>
      <c r="AJ1351" s="17">
        <v>0.44839026067572701</v>
      </c>
      <c r="AK1351" s="17">
        <v>0.10201171468230701</v>
      </c>
      <c r="AL1351" s="17">
        <v>0.39841579799247701</v>
      </c>
      <c r="AM1351" s="17">
        <v>0.49216840521703498</v>
      </c>
      <c r="AN1351" s="17">
        <v>0.429328130325206</v>
      </c>
      <c r="AO1351" s="17"/>
      <c r="AP1351" s="17">
        <v>0.58986588876431401</v>
      </c>
      <c r="AQ1351" s="17">
        <v>-0.226535163008762</v>
      </c>
      <c r="AR1351" s="17"/>
      <c r="AS1351" s="17">
        <v>0.59345423845369605</v>
      </c>
      <c r="AT1351" s="17">
        <v>0.75284832158595405</v>
      </c>
      <c r="AU1351" s="17">
        <v>0.53749107497894699</v>
      </c>
      <c r="AV1351" s="17"/>
      <c r="AW1351" s="17">
        <v>0.75511187940337299</v>
      </c>
      <c r="AX1351" s="17">
        <v>0.205076441272147</v>
      </c>
      <c r="AY1351" s="17"/>
      <c r="AZ1351" s="17">
        <v>0.15433419346688701</v>
      </c>
      <c r="BA1351" s="17">
        <v>0.34096639577104598</v>
      </c>
      <c r="BB1351" s="17"/>
      <c r="BC1351" s="17">
        <v>0.101882277733403</v>
      </c>
      <c r="BD1351" s="17">
        <v>0.47558735770330401</v>
      </c>
      <c r="BE1351" s="17"/>
      <c r="BF1351" s="17">
        <v>0.57019288906751597</v>
      </c>
      <c r="BG1351" s="17">
        <v>0.129670702023332</v>
      </c>
      <c r="BH1351" s="17"/>
      <c r="BI1351" s="17">
        <v>-0.29072083280507599</v>
      </c>
      <c r="BJ1351" s="17">
        <v>0.13364470140193299</v>
      </c>
      <c r="BK1351" s="17">
        <v>0.55807425941122102</v>
      </c>
      <c r="BL1351" s="17">
        <v>0.87729744693200995</v>
      </c>
    </row>
    <row r="1352" spans="2:64" x14ac:dyDescent="0.25">
      <c r="C1352" s="17"/>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c r="AD1352" s="17"/>
      <c r="AE1352" s="17"/>
      <c r="AF1352" s="17"/>
      <c r="AG1352" s="17"/>
      <c r="AH1352" s="17"/>
      <c r="AI1352" s="17"/>
      <c r="AJ1352" s="17"/>
      <c r="AK1352" s="17"/>
      <c r="AL1352" s="17"/>
      <c r="AM1352" s="17"/>
      <c r="AN1352" s="17"/>
      <c r="AO1352" s="17"/>
      <c r="AP1352" s="17"/>
      <c r="AQ1352" s="17"/>
      <c r="AR1352" s="17"/>
      <c r="AS1352" s="17"/>
      <c r="AT1352" s="17"/>
      <c r="AU1352" s="17"/>
      <c r="AV1352" s="17"/>
      <c r="AW1352" s="17"/>
      <c r="AX1352" s="17"/>
      <c r="AY1352" s="17"/>
      <c r="AZ1352" s="17"/>
      <c r="BA1352" s="17"/>
      <c r="BB1352" s="17"/>
      <c r="BC1352" s="17"/>
      <c r="BD1352" s="17"/>
      <c r="BE1352" s="17"/>
      <c r="BF1352" s="17"/>
      <c r="BG1352" s="17"/>
      <c r="BH1352" s="17"/>
      <c r="BI1352" s="17"/>
      <c r="BJ1352" s="17"/>
      <c r="BK1352" s="17"/>
      <c r="BL1352" s="17"/>
    </row>
    <row r="1353" spans="2:64" x14ac:dyDescent="0.25">
      <c r="B1353" s="6" t="s">
        <v>628</v>
      </c>
      <c r="C1353" s="17"/>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c r="AD1353" s="17"/>
      <c r="AE1353" s="17"/>
      <c r="AF1353" s="17"/>
      <c r="AG1353" s="17"/>
      <c r="AH1353" s="17"/>
      <c r="AI1353" s="17"/>
      <c r="AJ1353" s="17"/>
      <c r="AK1353" s="17"/>
      <c r="AL1353" s="17"/>
      <c r="AM1353" s="17"/>
      <c r="AN1353" s="17"/>
      <c r="AO1353" s="17"/>
      <c r="AP1353" s="17"/>
      <c r="AQ1353" s="17"/>
      <c r="AR1353" s="17"/>
      <c r="AS1353" s="17"/>
      <c r="AT1353" s="17"/>
      <c r="AU1353" s="17"/>
      <c r="AV1353" s="17"/>
      <c r="AW1353" s="17"/>
      <c r="AX1353" s="17"/>
      <c r="AY1353" s="17"/>
      <c r="AZ1353" s="17"/>
      <c r="BA1353" s="17"/>
      <c r="BB1353" s="17"/>
      <c r="BC1353" s="17"/>
      <c r="BD1353" s="17"/>
      <c r="BE1353" s="17"/>
      <c r="BF1353" s="17"/>
      <c r="BG1353" s="17"/>
      <c r="BH1353" s="17"/>
      <c r="BI1353" s="17"/>
      <c r="BJ1353" s="17"/>
      <c r="BK1353" s="17"/>
      <c r="BL1353" s="17"/>
    </row>
    <row r="1354" spans="2:64" x14ac:dyDescent="0.25">
      <c r="B1354" s="24" t="s">
        <v>82</v>
      </c>
      <c r="C1354" s="17"/>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c r="AD1354" s="17"/>
      <c r="AE1354" s="17"/>
      <c r="AF1354" s="17"/>
      <c r="AG1354" s="17"/>
      <c r="AH1354" s="17"/>
      <c r="AI1354" s="17"/>
      <c r="AJ1354" s="17"/>
      <c r="AK1354" s="17"/>
      <c r="AL1354" s="17"/>
      <c r="AM1354" s="17"/>
      <c r="AN1354" s="17"/>
      <c r="AO1354" s="17"/>
      <c r="AP1354" s="17"/>
      <c r="AQ1354" s="17"/>
      <c r="AR1354" s="17"/>
      <c r="AS1354" s="17"/>
      <c r="AT1354" s="17"/>
      <c r="AU1354" s="17"/>
      <c r="AV1354" s="17"/>
      <c r="AW1354" s="17"/>
      <c r="AX1354" s="17"/>
      <c r="AY1354" s="17"/>
      <c r="AZ1354" s="17"/>
      <c r="BA1354" s="17"/>
      <c r="BB1354" s="17"/>
      <c r="BC1354" s="17"/>
      <c r="BD1354" s="17"/>
      <c r="BE1354" s="17"/>
      <c r="BF1354" s="17"/>
      <c r="BG1354" s="17"/>
      <c r="BH1354" s="17"/>
      <c r="BI1354" s="17"/>
      <c r="BJ1354" s="17"/>
      <c r="BK1354" s="17"/>
      <c r="BL1354" s="17"/>
    </row>
    <row r="1355" spans="2:64" x14ac:dyDescent="0.25">
      <c r="B1355" t="s">
        <v>616</v>
      </c>
      <c r="C1355" s="17">
        <v>0.20375366911572099</v>
      </c>
      <c r="D1355" s="17">
        <v>0.21551536888123601</v>
      </c>
      <c r="E1355" s="17">
        <v>0.184941747865838</v>
      </c>
      <c r="F1355" s="17">
        <v>0.244648929466739</v>
      </c>
      <c r="G1355" s="17">
        <v>0.193631068051418</v>
      </c>
      <c r="H1355" s="17">
        <v>0.23468918519946</v>
      </c>
      <c r="I1355" s="17">
        <v>0.167076131982758</v>
      </c>
      <c r="J1355" s="17">
        <v>0.14732885317387501</v>
      </c>
      <c r="K1355" s="17">
        <v>0.19617515409858199</v>
      </c>
      <c r="L1355" s="17">
        <v>0.15808638439685399</v>
      </c>
      <c r="M1355" s="17">
        <v>0.14638368187331099</v>
      </c>
      <c r="N1355" s="17">
        <v>0.25536195092251601</v>
      </c>
      <c r="O1355" s="17">
        <v>0.23069089443123</v>
      </c>
      <c r="P1355" s="17">
        <v>0.296060964267926</v>
      </c>
      <c r="Q1355" s="17"/>
      <c r="R1355" s="17">
        <v>0.17906414552351199</v>
      </c>
      <c r="S1355" s="17">
        <v>0.14578433981772601</v>
      </c>
      <c r="T1355" s="17">
        <v>0.20906685574891101</v>
      </c>
      <c r="U1355" s="17">
        <v>0.233831266478713</v>
      </c>
      <c r="V1355" s="17"/>
      <c r="W1355" s="17">
        <v>0.23744394641896399</v>
      </c>
      <c r="X1355" s="17">
        <v>0.120599471660818</v>
      </c>
      <c r="Y1355" s="17">
        <v>0.22631174675460899</v>
      </c>
      <c r="Z1355" s="17">
        <v>0.131268805280644</v>
      </c>
      <c r="AA1355" s="17">
        <v>0.24091595180448799</v>
      </c>
      <c r="AB1355" s="17">
        <v>0.16520547422286799</v>
      </c>
      <c r="AC1355" s="17">
        <v>0.29697116287844999</v>
      </c>
      <c r="AD1355" s="17">
        <v>0.271139817039041</v>
      </c>
      <c r="AE1355" s="17">
        <v>0.18226699166677601</v>
      </c>
      <c r="AF1355" s="17">
        <v>0.22441135097600501</v>
      </c>
      <c r="AG1355" s="17"/>
      <c r="AH1355" s="17">
        <v>0.16933398338327699</v>
      </c>
      <c r="AI1355" s="17">
        <v>0.22870405923346601</v>
      </c>
      <c r="AJ1355" s="17">
        <v>0.21911993677578401</v>
      </c>
      <c r="AK1355" s="17">
        <v>0.20215733915704101</v>
      </c>
      <c r="AL1355" s="17">
        <v>0.20263090369689199</v>
      </c>
      <c r="AM1355" s="17">
        <v>0.28024192399632297</v>
      </c>
      <c r="AN1355" s="17">
        <v>0.16945497027227899</v>
      </c>
      <c r="AO1355" s="17"/>
      <c r="AP1355" s="17">
        <v>0.25362251722878998</v>
      </c>
      <c r="AQ1355" s="17">
        <v>0.122844974198048</v>
      </c>
      <c r="AR1355" s="17"/>
      <c r="AS1355" s="17">
        <v>0.24958600520622901</v>
      </c>
      <c r="AT1355" s="17">
        <v>0.31648441904575197</v>
      </c>
      <c r="AU1355" s="17">
        <v>0.223613541076609</v>
      </c>
      <c r="AV1355" s="17"/>
      <c r="AW1355" s="17">
        <v>0.28343022770367998</v>
      </c>
      <c r="AX1355" s="17">
        <v>0.19146938050592899</v>
      </c>
      <c r="AY1355" s="17"/>
      <c r="AZ1355" s="17">
        <v>0.19399170789561099</v>
      </c>
      <c r="BA1355" s="17">
        <v>0.208658761042678</v>
      </c>
      <c r="BB1355" s="17"/>
      <c r="BC1355" s="17">
        <v>0.17678515514003501</v>
      </c>
      <c r="BD1355" s="17">
        <v>0.233831266478713</v>
      </c>
      <c r="BE1355" s="17"/>
      <c r="BF1355" s="17">
        <v>0.26064348360592698</v>
      </c>
      <c r="BG1355" s="17">
        <v>0.174711945334729</v>
      </c>
      <c r="BH1355" s="17"/>
      <c r="BI1355" s="17">
        <v>0.124080031497425</v>
      </c>
      <c r="BJ1355" s="17">
        <v>0.16909382074268101</v>
      </c>
      <c r="BK1355" s="17">
        <v>0.25714741851688</v>
      </c>
      <c r="BL1355" s="17">
        <v>0.28047992896086699</v>
      </c>
    </row>
    <row r="1356" spans="2:64" x14ac:dyDescent="0.25">
      <c r="B1356" t="s">
        <v>617</v>
      </c>
      <c r="C1356" s="17">
        <v>0.43186133860318898</v>
      </c>
      <c r="D1356" s="17">
        <v>0.48303940231513798</v>
      </c>
      <c r="E1356" s="17">
        <v>0.50861856690154805</v>
      </c>
      <c r="F1356" s="17">
        <v>0.34842268212592198</v>
      </c>
      <c r="G1356" s="17">
        <v>0.49279666507931102</v>
      </c>
      <c r="H1356" s="17">
        <v>0.406006826708457</v>
      </c>
      <c r="I1356" s="17">
        <v>0.490254008968321</v>
      </c>
      <c r="J1356" s="17">
        <v>0.45748384245184398</v>
      </c>
      <c r="K1356" s="17">
        <v>0.48255615883460501</v>
      </c>
      <c r="L1356" s="17">
        <v>0.48184580854729397</v>
      </c>
      <c r="M1356" s="17">
        <v>0.330187536122512</v>
      </c>
      <c r="N1356" s="17">
        <v>0.39001407879071298</v>
      </c>
      <c r="O1356" s="17">
        <v>0.34181311438108802</v>
      </c>
      <c r="P1356" s="17">
        <v>0.35196951786603697</v>
      </c>
      <c r="Q1356" s="17"/>
      <c r="R1356" s="17">
        <v>0.336942759544543</v>
      </c>
      <c r="S1356" s="17">
        <v>0.43878813624705698</v>
      </c>
      <c r="T1356" s="17">
        <v>0.47010180600613699</v>
      </c>
      <c r="U1356" s="17">
        <v>0.46957453583761399</v>
      </c>
      <c r="V1356" s="17"/>
      <c r="W1356" s="17">
        <v>0.31476734374763998</v>
      </c>
      <c r="X1356" s="17">
        <v>0.40633052973643802</v>
      </c>
      <c r="Y1356" s="17">
        <v>0.461574473129858</v>
      </c>
      <c r="Z1356" s="17">
        <v>0.45456415682285201</v>
      </c>
      <c r="AA1356" s="17">
        <v>0.44098627386648398</v>
      </c>
      <c r="AB1356" s="17">
        <v>0.436940466000381</v>
      </c>
      <c r="AC1356" s="17">
        <v>0.39379178966429701</v>
      </c>
      <c r="AD1356" s="17">
        <v>0.47615509355533497</v>
      </c>
      <c r="AE1356" s="17">
        <v>0.499389125399744</v>
      </c>
      <c r="AF1356" s="17">
        <v>0.490301746558792</v>
      </c>
      <c r="AG1356" s="17"/>
      <c r="AH1356" s="17">
        <v>0.39219474971361301</v>
      </c>
      <c r="AI1356" s="17">
        <v>0.38262411101009303</v>
      </c>
      <c r="AJ1356" s="17">
        <v>0.31632619393345301</v>
      </c>
      <c r="AK1356" s="17">
        <v>0.42477943569277299</v>
      </c>
      <c r="AL1356" s="17">
        <v>0.46055932418637302</v>
      </c>
      <c r="AM1356" s="17">
        <v>0.49078664278275602</v>
      </c>
      <c r="AN1356" s="17">
        <v>0.52918391644420304</v>
      </c>
      <c r="AO1356" s="17"/>
      <c r="AP1356" s="17">
        <v>0.46273538401442399</v>
      </c>
      <c r="AQ1356" s="17">
        <v>0.38177037369081901</v>
      </c>
      <c r="AR1356" s="17"/>
      <c r="AS1356" s="17">
        <v>0.49789326283039498</v>
      </c>
      <c r="AT1356" s="17">
        <v>0.44410874484519602</v>
      </c>
      <c r="AU1356" s="17">
        <v>0.461647308037889</v>
      </c>
      <c r="AV1356" s="17"/>
      <c r="AW1356" s="17">
        <v>0.49876238269503897</v>
      </c>
      <c r="AX1356" s="17">
        <v>0.421546739824259</v>
      </c>
      <c r="AY1356" s="17"/>
      <c r="AZ1356" s="17">
        <v>0.43481292705831598</v>
      </c>
      <c r="BA1356" s="17">
        <v>0.430378254172049</v>
      </c>
      <c r="BB1356" s="17"/>
      <c r="BC1356" s="17">
        <v>0.39804650710551598</v>
      </c>
      <c r="BD1356" s="17">
        <v>0.46957453583761399</v>
      </c>
      <c r="BE1356" s="17"/>
      <c r="BF1356" s="17">
        <v>0.45548605045111901</v>
      </c>
      <c r="BG1356" s="17">
        <v>0.419801141851955</v>
      </c>
      <c r="BH1356" s="17"/>
      <c r="BI1356" s="17">
        <v>0.25246591258878198</v>
      </c>
      <c r="BJ1356" s="17">
        <v>0.49589213989336001</v>
      </c>
      <c r="BK1356" s="17">
        <v>0.45821917328989298</v>
      </c>
      <c r="BL1356" s="17">
        <v>0.53689353638149095</v>
      </c>
    </row>
    <row r="1357" spans="2:64" x14ac:dyDescent="0.25">
      <c r="B1357" t="s">
        <v>618</v>
      </c>
      <c r="C1357" s="17">
        <v>0.178008428077501</v>
      </c>
      <c r="D1357" s="17">
        <v>0.17623986349259799</v>
      </c>
      <c r="E1357" s="17">
        <v>0.12609150570740299</v>
      </c>
      <c r="F1357" s="17">
        <v>0.17924572083314899</v>
      </c>
      <c r="G1357" s="17">
        <v>0.11994119881785199</v>
      </c>
      <c r="H1357" s="17">
        <v>0.17863855958352801</v>
      </c>
      <c r="I1357" s="17">
        <v>0.17428720058462999</v>
      </c>
      <c r="J1357" s="17">
        <v>0.235562389644285</v>
      </c>
      <c r="K1357" s="17">
        <v>0.174845951682191</v>
      </c>
      <c r="L1357" s="17">
        <v>0.16650490234853399</v>
      </c>
      <c r="M1357" s="17">
        <v>0.27351894707316299</v>
      </c>
      <c r="N1357" s="17">
        <v>0.13576296375009</v>
      </c>
      <c r="O1357" s="17">
        <v>0.170009020775131</v>
      </c>
      <c r="P1357" s="17">
        <v>0.35196951786603697</v>
      </c>
      <c r="Q1357" s="17"/>
      <c r="R1357" s="17">
        <v>0.162866191889079</v>
      </c>
      <c r="S1357" s="17">
        <v>0.21352049638142101</v>
      </c>
      <c r="T1357" s="17">
        <v>0.163536239122338</v>
      </c>
      <c r="U1357" s="17">
        <v>0.17859379401459599</v>
      </c>
      <c r="V1357" s="17"/>
      <c r="W1357" s="17">
        <v>0.15873525991215301</v>
      </c>
      <c r="X1357" s="17">
        <v>0.22258431423174799</v>
      </c>
      <c r="Y1357" s="17">
        <v>0.115246250324572</v>
      </c>
      <c r="Z1357" s="17">
        <v>0.19307837833173899</v>
      </c>
      <c r="AA1357" s="17">
        <v>0.16529480909333999</v>
      </c>
      <c r="AB1357" s="17">
        <v>0.25935057277326301</v>
      </c>
      <c r="AC1357" s="17">
        <v>0.17340439103700001</v>
      </c>
      <c r="AD1357" s="17">
        <v>7.5768195443136399E-2</v>
      </c>
      <c r="AE1357" s="17">
        <v>0.15827461335817999</v>
      </c>
      <c r="AF1357" s="17">
        <v>0.18611230152505401</v>
      </c>
      <c r="AG1357" s="17"/>
      <c r="AH1357" s="17">
        <v>0.18112419065279201</v>
      </c>
      <c r="AI1357" s="17">
        <v>0.21225509054238001</v>
      </c>
      <c r="AJ1357" s="17">
        <v>0.26526384553066901</v>
      </c>
      <c r="AK1357" s="17">
        <v>0.17850310551290999</v>
      </c>
      <c r="AL1357" s="17">
        <v>0.160352927723765</v>
      </c>
      <c r="AM1357" s="17">
        <v>0.115897536472786</v>
      </c>
      <c r="AN1357" s="17">
        <v>0.11418306326417101</v>
      </c>
      <c r="AO1357" s="17"/>
      <c r="AP1357" s="17">
        <v>0.17949445076454801</v>
      </c>
      <c r="AQ1357" s="17">
        <v>0.17559746089505399</v>
      </c>
      <c r="AR1357" s="17"/>
      <c r="AS1357" s="17">
        <v>0.18403413138720101</v>
      </c>
      <c r="AT1357" s="17">
        <v>0.16175502887938001</v>
      </c>
      <c r="AU1357" s="17">
        <v>0.16949302196757501</v>
      </c>
      <c r="AV1357" s="17"/>
      <c r="AW1357" s="17">
        <v>0.15177475911206201</v>
      </c>
      <c r="AX1357" s="17">
        <v>0.182053055086704</v>
      </c>
      <c r="AY1357" s="17"/>
      <c r="AZ1357" s="17">
        <v>0.18219070282136299</v>
      </c>
      <c r="BA1357" s="17">
        <v>0.175906960798552</v>
      </c>
      <c r="BB1357" s="17"/>
      <c r="BC1357" s="17">
        <v>0.17748357068065099</v>
      </c>
      <c r="BD1357" s="17">
        <v>0.17859379401459599</v>
      </c>
      <c r="BE1357" s="17"/>
      <c r="BF1357" s="17">
        <v>0.16629320798504901</v>
      </c>
      <c r="BG1357" s="17">
        <v>0.18398893951012399</v>
      </c>
      <c r="BH1357" s="17"/>
      <c r="BI1357" s="17">
        <v>0.25601502820361999</v>
      </c>
      <c r="BJ1357" s="17">
        <v>0.16786843128415499</v>
      </c>
      <c r="BK1357" s="17">
        <v>0.16005319796469999</v>
      </c>
      <c r="BL1357" s="17">
        <v>0.10388832122797199</v>
      </c>
    </row>
    <row r="1358" spans="2:64" x14ac:dyDescent="0.25">
      <c r="B1358" t="s">
        <v>619</v>
      </c>
      <c r="C1358" s="17">
        <v>0.103817225018336</v>
      </c>
      <c r="D1358" s="17">
        <v>7.0138864727760306E-2</v>
      </c>
      <c r="E1358" s="17">
        <v>2.98806992655649E-2</v>
      </c>
      <c r="F1358" s="17">
        <v>6.8538311726117795E-2</v>
      </c>
      <c r="G1358" s="17">
        <v>0.11994119881785199</v>
      </c>
      <c r="H1358" s="17">
        <v>0.11992043332404401</v>
      </c>
      <c r="I1358" s="17">
        <v>9.5629508990966797E-2</v>
      </c>
      <c r="J1358" s="17">
        <v>7.0269183282391401E-2</v>
      </c>
      <c r="K1358" s="17">
        <v>0.101094629593365</v>
      </c>
      <c r="L1358" s="17">
        <v>0.115676999975098</v>
      </c>
      <c r="M1358" s="17">
        <v>0.124443889981394</v>
      </c>
      <c r="N1358" s="17">
        <v>0.135573827579275</v>
      </c>
      <c r="O1358" s="17">
        <v>0.156739593015149</v>
      </c>
      <c r="P1358" s="17">
        <v>0</v>
      </c>
      <c r="Q1358" s="17"/>
      <c r="R1358" s="17">
        <v>0.128329132208261</v>
      </c>
      <c r="S1358" s="17">
        <v>0.121133224556386</v>
      </c>
      <c r="T1358" s="17">
        <v>9.5987128955134005E-2</v>
      </c>
      <c r="U1358" s="17">
        <v>8.7448455099599295E-2</v>
      </c>
      <c r="V1358" s="17"/>
      <c r="W1358" s="17">
        <v>0.103212030117652</v>
      </c>
      <c r="X1358" s="17">
        <v>0.16184839624075401</v>
      </c>
      <c r="Y1358" s="17">
        <v>8.8392724857446398E-2</v>
      </c>
      <c r="Z1358" s="17">
        <v>0.16073702572175699</v>
      </c>
      <c r="AA1358" s="17">
        <v>6.5911383807353605E-2</v>
      </c>
      <c r="AB1358" s="17">
        <v>0.122656593491792</v>
      </c>
      <c r="AC1358" s="17">
        <v>0.101082049787915</v>
      </c>
      <c r="AD1358" s="17">
        <v>0.130962118692313</v>
      </c>
      <c r="AE1358" s="17">
        <v>0.14029906747068999</v>
      </c>
      <c r="AF1358" s="17">
        <v>5.7604753652530802E-2</v>
      </c>
      <c r="AG1358" s="17"/>
      <c r="AH1358" s="17">
        <v>0.14364671209541299</v>
      </c>
      <c r="AI1358" s="17">
        <v>7.5257932208753903E-2</v>
      </c>
      <c r="AJ1358" s="17">
        <v>0.14988443854125699</v>
      </c>
      <c r="AK1358" s="17">
        <v>0.11196664779217901</v>
      </c>
      <c r="AL1358" s="17">
        <v>8.4845639581421606E-2</v>
      </c>
      <c r="AM1358" s="17">
        <v>8.0296251044161507E-2</v>
      </c>
      <c r="AN1358" s="17">
        <v>8.9251081600941196E-2</v>
      </c>
      <c r="AO1358" s="17"/>
      <c r="AP1358" s="17">
        <v>7.97827576864579E-2</v>
      </c>
      <c r="AQ1358" s="17">
        <v>0.14281145605521001</v>
      </c>
      <c r="AR1358" s="17"/>
      <c r="AS1358" s="17">
        <v>5.1556178820080102E-2</v>
      </c>
      <c r="AT1358" s="17">
        <v>7.0235251618501998E-2</v>
      </c>
      <c r="AU1358" s="17">
        <v>0.10573784181608301</v>
      </c>
      <c r="AV1358" s="17"/>
      <c r="AW1358" s="17">
        <v>4.9171504026500702E-2</v>
      </c>
      <c r="AX1358" s="17">
        <v>0.11224233548809701</v>
      </c>
      <c r="AY1358" s="17"/>
      <c r="AZ1358" s="17">
        <v>6.1009929449987801E-2</v>
      </c>
      <c r="BA1358" s="17">
        <v>0.12532660363321699</v>
      </c>
      <c r="BB1358" s="17"/>
      <c r="BC1358" s="17">
        <v>0.11849397579037201</v>
      </c>
      <c r="BD1358" s="17">
        <v>8.7448455099599295E-2</v>
      </c>
      <c r="BE1358" s="17"/>
      <c r="BF1358" s="17">
        <v>6.8545005390686697E-2</v>
      </c>
      <c r="BG1358" s="17">
        <v>0.12182336669322399</v>
      </c>
      <c r="BH1358" s="17"/>
      <c r="BI1358" s="17">
        <v>0.15836114049928501</v>
      </c>
      <c r="BJ1358" s="17">
        <v>0.117464559753505</v>
      </c>
      <c r="BK1358" s="17">
        <v>7.3298085940522298E-2</v>
      </c>
      <c r="BL1358" s="17">
        <v>5.8526046121884501E-2</v>
      </c>
    </row>
    <row r="1359" spans="2:64" x14ac:dyDescent="0.25">
      <c r="B1359" t="s">
        <v>620</v>
      </c>
      <c r="C1359" s="17">
        <v>6.9253361197323296E-2</v>
      </c>
      <c r="D1359" s="17">
        <v>4.7036069500088901E-2</v>
      </c>
      <c r="E1359" s="17">
        <v>7.8062516266047002E-2</v>
      </c>
      <c r="F1359" s="17">
        <v>0.15914435584807199</v>
      </c>
      <c r="G1359" s="17">
        <v>7.3689869233566199E-2</v>
      </c>
      <c r="H1359" s="17">
        <v>6.0744995184510098E-2</v>
      </c>
      <c r="I1359" s="17">
        <v>4.9940162725186303E-2</v>
      </c>
      <c r="J1359" s="17">
        <v>7.0269183282391401E-2</v>
      </c>
      <c r="K1359" s="17">
        <v>4.5328105791255902E-2</v>
      </c>
      <c r="L1359" s="17">
        <v>6.4904920610182701E-2</v>
      </c>
      <c r="M1359" s="17">
        <v>9.1047777758601303E-2</v>
      </c>
      <c r="N1359" s="17">
        <v>6.6912957773107407E-2</v>
      </c>
      <c r="O1359" s="17">
        <v>0.100747377397401</v>
      </c>
      <c r="P1359" s="17">
        <v>0</v>
      </c>
      <c r="Q1359" s="17"/>
      <c r="R1359" s="17">
        <v>0.16672920115404799</v>
      </c>
      <c r="S1359" s="17">
        <v>7.1603662785183306E-2</v>
      </c>
      <c r="T1359" s="17">
        <v>5.5329863188492201E-2</v>
      </c>
      <c r="U1359" s="17">
        <v>2.07102500442298E-2</v>
      </c>
      <c r="V1359" s="17"/>
      <c r="W1359" s="17">
        <v>0.15628344715155701</v>
      </c>
      <c r="X1359" s="17">
        <v>7.1460914083258706E-2</v>
      </c>
      <c r="Y1359" s="17">
        <v>0.108474804933515</v>
      </c>
      <c r="Z1359" s="17">
        <v>4.3715146057446301E-2</v>
      </c>
      <c r="AA1359" s="17">
        <v>8.6891581428334294E-2</v>
      </c>
      <c r="AB1359" s="17">
        <v>0</v>
      </c>
      <c r="AC1359" s="17">
        <v>3.4750606632338102E-2</v>
      </c>
      <c r="AD1359" s="17">
        <v>4.5974775270175398E-2</v>
      </c>
      <c r="AE1359" s="17">
        <v>1.97702021046091E-2</v>
      </c>
      <c r="AF1359" s="17">
        <v>4.15698472876187E-2</v>
      </c>
      <c r="AG1359" s="17"/>
      <c r="AH1359" s="17">
        <v>9.5166039914327094E-2</v>
      </c>
      <c r="AI1359" s="17">
        <v>7.1688057846278699E-2</v>
      </c>
      <c r="AJ1359" s="17">
        <v>4.9405585218837297E-2</v>
      </c>
      <c r="AK1359" s="17">
        <v>7.2630671551731002E-2</v>
      </c>
      <c r="AL1359" s="17">
        <v>9.1611204811547997E-2</v>
      </c>
      <c r="AM1359" s="17">
        <v>1.8085734508611E-2</v>
      </c>
      <c r="AN1359" s="17">
        <v>8.7237366465598695E-2</v>
      </c>
      <c r="AO1359" s="17"/>
      <c r="AP1359" s="17">
        <v>2.29076186715652E-2</v>
      </c>
      <c r="AQ1359" s="17">
        <v>0.14444606535298499</v>
      </c>
      <c r="AR1359" s="17"/>
      <c r="AS1359" s="17">
        <v>1.6930421756094299E-2</v>
      </c>
      <c r="AT1359" s="17">
        <v>7.4165556111697303E-3</v>
      </c>
      <c r="AU1359" s="17">
        <v>3.6274075937533297E-2</v>
      </c>
      <c r="AV1359" s="17"/>
      <c r="AW1359" s="17">
        <v>1.6861126462718999E-2</v>
      </c>
      <c r="AX1359" s="17">
        <v>7.7331036034161998E-2</v>
      </c>
      <c r="AY1359" s="17"/>
      <c r="AZ1359" s="17">
        <v>0.102472361140893</v>
      </c>
      <c r="BA1359" s="17">
        <v>5.2561812770651299E-2</v>
      </c>
      <c r="BB1359" s="17"/>
      <c r="BC1359" s="17">
        <v>0.112778632041141</v>
      </c>
      <c r="BD1359" s="17">
        <v>2.07102500442298E-2</v>
      </c>
      <c r="BE1359" s="17"/>
      <c r="BF1359" s="17">
        <v>4.3373962693256003E-2</v>
      </c>
      <c r="BG1359" s="17">
        <v>8.2464554619350303E-2</v>
      </c>
      <c r="BH1359" s="17"/>
      <c r="BI1359" s="17">
        <v>0.167323419851582</v>
      </c>
      <c r="BJ1359" s="17">
        <v>4.3041802063408803E-2</v>
      </c>
      <c r="BK1359" s="17">
        <v>4.6059309198399297E-2</v>
      </c>
      <c r="BL1359" s="17">
        <v>2.02121673077858E-2</v>
      </c>
    </row>
    <row r="1360" spans="2:64" x14ac:dyDescent="0.25">
      <c r="B1360" t="s">
        <v>109</v>
      </c>
      <c r="C1360" s="17">
        <v>1.33059779879291E-2</v>
      </c>
      <c r="D1360" s="17">
        <v>8.0304310831781599E-3</v>
      </c>
      <c r="E1360" s="17">
        <v>7.2404963993597901E-2</v>
      </c>
      <c r="F1360" s="17">
        <v>0</v>
      </c>
      <c r="G1360" s="17">
        <v>0</v>
      </c>
      <c r="H1360" s="17">
        <v>0</v>
      </c>
      <c r="I1360" s="17">
        <v>2.2812986748137601E-2</v>
      </c>
      <c r="J1360" s="17">
        <v>1.9086548165213098E-2</v>
      </c>
      <c r="K1360" s="17">
        <v>0</v>
      </c>
      <c r="L1360" s="17">
        <v>1.29809841220365E-2</v>
      </c>
      <c r="M1360" s="17">
        <v>3.4418167191018902E-2</v>
      </c>
      <c r="N1360" s="17">
        <v>1.6374221184298099E-2</v>
      </c>
      <c r="O1360" s="17">
        <v>0</v>
      </c>
      <c r="P1360" s="17">
        <v>0</v>
      </c>
      <c r="Q1360" s="17"/>
      <c r="R1360" s="17">
        <v>2.6068569680558099E-2</v>
      </c>
      <c r="S1360" s="17">
        <v>9.1701402122256904E-3</v>
      </c>
      <c r="T1360" s="17">
        <v>5.9781069789879198E-3</v>
      </c>
      <c r="U1360" s="17">
        <v>9.8416985252487103E-3</v>
      </c>
      <c r="V1360" s="17"/>
      <c r="W1360" s="17">
        <v>2.9557972652034799E-2</v>
      </c>
      <c r="X1360" s="17">
        <v>1.7176374046983099E-2</v>
      </c>
      <c r="Y1360" s="17">
        <v>0</v>
      </c>
      <c r="Z1360" s="17">
        <v>1.6636487785561899E-2</v>
      </c>
      <c r="AA1360" s="17">
        <v>0</v>
      </c>
      <c r="AB1360" s="17">
        <v>1.58468935116957E-2</v>
      </c>
      <c r="AC1360" s="17">
        <v>0</v>
      </c>
      <c r="AD1360" s="17">
        <v>0</v>
      </c>
      <c r="AE1360" s="17">
        <v>0</v>
      </c>
      <c r="AF1360" s="17">
        <v>0</v>
      </c>
      <c r="AG1360" s="17"/>
      <c r="AH1360" s="17">
        <v>1.8534324240577701E-2</v>
      </c>
      <c r="AI1360" s="17">
        <v>2.9470749159027601E-2</v>
      </c>
      <c r="AJ1360" s="17">
        <v>0</v>
      </c>
      <c r="AK1360" s="17">
        <v>9.9628002933661204E-3</v>
      </c>
      <c r="AL1360" s="17">
        <v>0</v>
      </c>
      <c r="AM1360" s="17">
        <v>1.46919111953627E-2</v>
      </c>
      <c r="AN1360" s="17">
        <v>1.0689601952807199E-2</v>
      </c>
      <c r="AO1360" s="17"/>
      <c r="AP1360" s="17">
        <v>1.4572716342144301E-3</v>
      </c>
      <c r="AQ1360" s="17">
        <v>3.2529669807884597E-2</v>
      </c>
      <c r="AR1360" s="17"/>
      <c r="AS1360" s="17">
        <v>0</v>
      </c>
      <c r="AT1360" s="17">
        <v>0</v>
      </c>
      <c r="AU1360" s="17">
        <v>3.2342111643102502E-3</v>
      </c>
      <c r="AV1360" s="17"/>
      <c r="AW1360" s="17">
        <v>0</v>
      </c>
      <c r="AX1360" s="17">
        <v>1.53574530608493E-2</v>
      </c>
      <c r="AY1360" s="17"/>
      <c r="AZ1360" s="17">
        <v>2.5522371633828901E-2</v>
      </c>
      <c r="BA1360" s="17">
        <v>7.1676075828533197E-3</v>
      </c>
      <c r="BB1360" s="17"/>
      <c r="BC1360" s="17">
        <v>1.6412159242284799E-2</v>
      </c>
      <c r="BD1360" s="17">
        <v>9.8416985252487103E-3</v>
      </c>
      <c r="BE1360" s="17"/>
      <c r="BF1360" s="17">
        <v>5.6582898739625997E-3</v>
      </c>
      <c r="BG1360" s="17">
        <v>1.72100519906178E-2</v>
      </c>
      <c r="BH1360" s="17"/>
      <c r="BI1360" s="17">
        <v>4.1754467359305998E-2</v>
      </c>
      <c r="BJ1360" s="17">
        <v>6.6392462628899101E-3</v>
      </c>
      <c r="BK1360" s="17">
        <v>5.2228150896044198E-3</v>
      </c>
      <c r="BL1360" s="17">
        <v>0</v>
      </c>
    </row>
    <row r="1361" spans="2:64" x14ac:dyDescent="0.25">
      <c r="B1361" t="s">
        <v>621</v>
      </c>
      <c r="C1361" s="17">
        <v>0.63561500771891</v>
      </c>
      <c r="D1361" s="17">
        <v>0.69855477119637499</v>
      </c>
      <c r="E1361" s="17">
        <v>0.693560314767387</v>
      </c>
      <c r="F1361" s="17">
        <v>0.59307161159266097</v>
      </c>
      <c r="G1361" s="17">
        <v>0.68642773313072902</v>
      </c>
      <c r="H1361" s="17">
        <v>0.64069601190791703</v>
      </c>
      <c r="I1361" s="17">
        <v>0.657330140951079</v>
      </c>
      <c r="J1361" s="17">
        <v>0.60481269562571904</v>
      </c>
      <c r="K1361" s="17">
        <v>0.678731312933188</v>
      </c>
      <c r="L1361" s="17">
        <v>0.63993219294414805</v>
      </c>
      <c r="M1361" s="17">
        <v>0.47657121799582303</v>
      </c>
      <c r="N1361" s="17">
        <v>0.64537602971323005</v>
      </c>
      <c r="O1361" s="17">
        <v>0.572504008812319</v>
      </c>
      <c r="P1361" s="17">
        <v>0.64803048213396297</v>
      </c>
      <c r="Q1361" s="17"/>
      <c r="R1361" s="17">
        <v>0.51600690506805402</v>
      </c>
      <c r="S1361" s="17">
        <v>0.58457247606478402</v>
      </c>
      <c r="T1361" s="17">
        <v>0.67916866175504798</v>
      </c>
      <c r="U1361" s="17">
        <v>0.70340580231632599</v>
      </c>
      <c r="V1361" s="17"/>
      <c r="W1361" s="17">
        <v>0.55221129016660297</v>
      </c>
      <c r="X1361" s="17">
        <v>0.52693000139725599</v>
      </c>
      <c r="Y1361" s="17">
        <v>0.68788621988446697</v>
      </c>
      <c r="Z1361" s="17">
        <v>0.585832962103496</v>
      </c>
      <c r="AA1361" s="17">
        <v>0.68190222567097203</v>
      </c>
      <c r="AB1361" s="17">
        <v>0.60214594022324897</v>
      </c>
      <c r="AC1361" s="17">
        <v>0.690762952542747</v>
      </c>
      <c r="AD1361" s="17">
        <v>0.74729491059437503</v>
      </c>
      <c r="AE1361" s="17">
        <v>0.68165611706651996</v>
      </c>
      <c r="AF1361" s="17">
        <v>0.71471309753479695</v>
      </c>
      <c r="AG1361" s="17"/>
      <c r="AH1361" s="17">
        <v>0.56152873309689</v>
      </c>
      <c r="AI1361" s="17">
        <v>0.61132817024356001</v>
      </c>
      <c r="AJ1361" s="17">
        <v>0.53544613070923697</v>
      </c>
      <c r="AK1361" s="17">
        <v>0.62693677484981303</v>
      </c>
      <c r="AL1361" s="17">
        <v>0.66319022788326498</v>
      </c>
      <c r="AM1361" s="17">
        <v>0.77102856677907905</v>
      </c>
      <c r="AN1361" s="17">
        <v>0.698638886716482</v>
      </c>
      <c r="AO1361" s="17"/>
      <c r="AP1361" s="17">
        <v>0.71635790124321397</v>
      </c>
      <c r="AQ1361" s="17">
        <v>0.50461534788886697</v>
      </c>
      <c r="AR1361" s="17"/>
      <c r="AS1361" s="17">
        <v>0.74747926803662401</v>
      </c>
      <c r="AT1361" s="17">
        <v>0.760593163890948</v>
      </c>
      <c r="AU1361" s="17">
        <v>0.68526084911449903</v>
      </c>
      <c r="AV1361" s="17"/>
      <c r="AW1361" s="17">
        <v>0.78219261039871901</v>
      </c>
      <c r="AX1361" s="17">
        <v>0.61301612033018804</v>
      </c>
      <c r="AY1361" s="17"/>
      <c r="AZ1361" s="17">
        <v>0.62880463495392702</v>
      </c>
      <c r="BA1361" s="17">
        <v>0.639037015214726</v>
      </c>
      <c r="BB1361" s="17"/>
      <c r="BC1361" s="17">
        <v>0.57483166224555104</v>
      </c>
      <c r="BD1361" s="17">
        <v>0.70340580231632599</v>
      </c>
      <c r="BE1361" s="17"/>
      <c r="BF1361" s="17">
        <v>0.71612953405704605</v>
      </c>
      <c r="BG1361" s="17">
        <v>0.59451308718668405</v>
      </c>
      <c r="BH1361" s="17"/>
      <c r="BI1361" s="17">
        <v>0.37654594408620701</v>
      </c>
      <c r="BJ1361" s="17">
        <v>0.66498596063604098</v>
      </c>
      <c r="BK1361" s="17">
        <v>0.71536659180677298</v>
      </c>
      <c r="BL1361" s="17">
        <v>0.817373465342358</v>
      </c>
    </row>
    <row r="1362" spans="2:64" x14ac:dyDescent="0.25">
      <c r="B1362" t="s">
        <v>622</v>
      </c>
      <c r="C1362" s="17">
        <v>0.17307058621565999</v>
      </c>
      <c r="D1362" s="17">
        <v>0.117174934227849</v>
      </c>
      <c r="E1362" s="17">
        <v>0.107943215531612</v>
      </c>
      <c r="F1362" s="17">
        <v>0.22768266757419001</v>
      </c>
      <c r="G1362" s="17">
        <v>0.193631068051418</v>
      </c>
      <c r="H1362" s="17">
        <v>0.18066542850855399</v>
      </c>
      <c r="I1362" s="17">
        <v>0.14556967171615301</v>
      </c>
      <c r="J1362" s="17">
        <v>0.140538366564783</v>
      </c>
      <c r="K1362" s="17">
        <v>0.146422735384621</v>
      </c>
      <c r="L1362" s="17">
        <v>0.180581920585281</v>
      </c>
      <c r="M1362" s="17">
        <v>0.21549166773999601</v>
      </c>
      <c r="N1362" s="17">
        <v>0.20248678535238199</v>
      </c>
      <c r="O1362" s="17">
        <v>0.25748697041254998</v>
      </c>
      <c r="P1362" s="17">
        <v>0</v>
      </c>
      <c r="Q1362" s="17"/>
      <c r="R1362" s="17">
        <v>0.29505833336230902</v>
      </c>
      <c r="S1362" s="17">
        <v>0.19273688734156999</v>
      </c>
      <c r="T1362" s="17">
        <v>0.15131699214362601</v>
      </c>
      <c r="U1362" s="17">
        <v>0.108158705143829</v>
      </c>
      <c r="V1362" s="17"/>
      <c r="W1362" s="17">
        <v>0.25949547726920902</v>
      </c>
      <c r="X1362" s="17">
        <v>0.233309310324012</v>
      </c>
      <c r="Y1362" s="17">
        <v>0.196867529790961</v>
      </c>
      <c r="Z1362" s="17">
        <v>0.204452171779203</v>
      </c>
      <c r="AA1362" s="17">
        <v>0.15280296523568801</v>
      </c>
      <c r="AB1362" s="17">
        <v>0.122656593491792</v>
      </c>
      <c r="AC1362" s="17">
        <v>0.135832656420253</v>
      </c>
      <c r="AD1362" s="17">
        <v>0.17693689396248799</v>
      </c>
      <c r="AE1362" s="17">
        <v>0.16006926957529899</v>
      </c>
      <c r="AF1362" s="17">
        <v>9.9174600940149502E-2</v>
      </c>
      <c r="AG1362" s="17"/>
      <c r="AH1362" s="17">
        <v>0.238812752009741</v>
      </c>
      <c r="AI1362" s="17">
        <v>0.146945990055033</v>
      </c>
      <c r="AJ1362" s="17">
        <v>0.199290023760094</v>
      </c>
      <c r="AK1362" s="17">
        <v>0.18459731934390999</v>
      </c>
      <c r="AL1362" s="17">
        <v>0.17645684439296999</v>
      </c>
      <c r="AM1362" s="17">
        <v>9.83819855527725E-2</v>
      </c>
      <c r="AN1362" s="17">
        <v>0.17648844806653999</v>
      </c>
      <c r="AO1362" s="17"/>
      <c r="AP1362" s="17">
        <v>0.102690376358023</v>
      </c>
      <c r="AQ1362" s="17">
        <v>0.28725752140819499</v>
      </c>
      <c r="AR1362" s="17"/>
      <c r="AS1362" s="17">
        <v>6.8486600576174395E-2</v>
      </c>
      <c r="AT1362" s="17">
        <v>7.7651807229671702E-2</v>
      </c>
      <c r="AU1362" s="17">
        <v>0.14201191775361599</v>
      </c>
      <c r="AV1362" s="17"/>
      <c r="AW1362" s="17">
        <v>6.6032630489219701E-2</v>
      </c>
      <c r="AX1362" s="17">
        <v>0.189573371522259</v>
      </c>
      <c r="AY1362" s="17"/>
      <c r="AZ1362" s="17">
        <v>0.16348229059088101</v>
      </c>
      <c r="BA1362" s="17">
        <v>0.17788841640386899</v>
      </c>
      <c r="BB1362" s="17"/>
      <c r="BC1362" s="17">
        <v>0.23127260783151299</v>
      </c>
      <c r="BD1362" s="17">
        <v>0.108158705143829</v>
      </c>
      <c r="BE1362" s="17"/>
      <c r="BF1362" s="17">
        <v>0.111918968083943</v>
      </c>
      <c r="BG1362" s="17">
        <v>0.20428792131257401</v>
      </c>
      <c r="BH1362" s="17"/>
      <c r="BI1362" s="17">
        <v>0.32568456035086701</v>
      </c>
      <c r="BJ1362" s="17">
        <v>0.16050636181691399</v>
      </c>
      <c r="BK1362" s="17">
        <v>0.119357395138922</v>
      </c>
      <c r="BL1362" s="17">
        <v>7.8738213429670301E-2</v>
      </c>
    </row>
    <row r="1363" spans="2:64" x14ac:dyDescent="0.25">
      <c r="B1363" t="s">
        <v>185</v>
      </c>
      <c r="C1363" s="17">
        <v>0.46254442150324998</v>
      </c>
      <c r="D1363" s="17">
        <v>0.58137983696852602</v>
      </c>
      <c r="E1363" s="17">
        <v>0.58561709923577498</v>
      </c>
      <c r="F1363" s="17">
        <v>0.365388944018471</v>
      </c>
      <c r="G1363" s="17">
        <v>0.49279666507931102</v>
      </c>
      <c r="H1363" s="17">
        <v>0.46003058339936298</v>
      </c>
      <c r="I1363" s="17">
        <v>0.51176046923492602</v>
      </c>
      <c r="J1363" s="17">
        <v>0.46427432906093602</v>
      </c>
      <c r="K1363" s="17">
        <v>0.53230857754856697</v>
      </c>
      <c r="L1363" s="17">
        <v>0.45935027235886799</v>
      </c>
      <c r="M1363" s="17">
        <v>0.26107955025582702</v>
      </c>
      <c r="N1363" s="17">
        <v>0.44288924436084798</v>
      </c>
      <c r="O1363" s="17">
        <v>0.31501703839976802</v>
      </c>
      <c r="P1363" s="17">
        <v>0.64803048213396297</v>
      </c>
      <c r="Q1363" s="17"/>
      <c r="R1363" s="17">
        <v>0.220948571705746</v>
      </c>
      <c r="S1363" s="17">
        <v>0.391835588723214</v>
      </c>
      <c r="T1363" s="17">
        <v>0.52785166961142105</v>
      </c>
      <c r="U1363" s="17">
        <v>0.59524709717249702</v>
      </c>
      <c r="V1363" s="17"/>
      <c r="W1363" s="17">
        <v>0.29271581289739401</v>
      </c>
      <c r="X1363" s="17">
        <v>0.29362069107324401</v>
      </c>
      <c r="Y1363" s="17">
        <v>0.49101869009350502</v>
      </c>
      <c r="Z1363" s="17">
        <v>0.38138079032429301</v>
      </c>
      <c r="AA1363" s="17">
        <v>0.52909926043528399</v>
      </c>
      <c r="AB1363" s="17">
        <v>0.47948934673145699</v>
      </c>
      <c r="AC1363" s="17">
        <v>0.554930296122494</v>
      </c>
      <c r="AD1363" s="17">
        <v>0.57035801663188701</v>
      </c>
      <c r="AE1363" s="17">
        <v>0.52158684749122097</v>
      </c>
      <c r="AF1363" s="17">
        <v>0.61553849659464699</v>
      </c>
      <c r="AG1363" s="17"/>
      <c r="AH1363" s="17">
        <v>0.322715981087149</v>
      </c>
      <c r="AI1363" s="17">
        <v>0.46438218018852701</v>
      </c>
      <c r="AJ1363" s="17">
        <v>0.336156106949143</v>
      </c>
      <c r="AK1363" s="17">
        <v>0.44233945550590298</v>
      </c>
      <c r="AL1363" s="17">
        <v>0.48673338349029499</v>
      </c>
      <c r="AM1363" s="17">
        <v>0.67264658122630605</v>
      </c>
      <c r="AN1363" s="17">
        <v>0.52215043864994204</v>
      </c>
      <c r="AO1363" s="17"/>
      <c r="AP1363" s="17">
        <v>0.61366752488519105</v>
      </c>
      <c r="AQ1363" s="17">
        <v>0.21735782648067201</v>
      </c>
      <c r="AR1363" s="17"/>
      <c r="AS1363" s="17">
        <v>0.67899266746044995</v>
      </c>
      <c r="AT1363" s="17">
        <v>0.68294135666127698</v>
      </c>
      <c r="AU1363" s="17">
        <v>0.54324893136088304</v>
      </c>
      <c r="AV1363" s="17"/>
      <c r="AW1363" s="17">
        <v>0.71615997990949898</v>
      </c>
      <c r="AX1363" s="17">
        <v>0.42344274880792898</v>
      </c>
      <c r="AY1363" s="17"/>
      <c r="AZ1363" s="17">
        <v>0.46532234436304598</v>
      </c>
      <c r="BA1363" s="17">
        <v>0.46114859881085801</v>
      </c>
      <c r="BB1363" s="17"/>
      <c r="BC1363" s="17">
        <v>0.343559054414037</v>
      </c>
      <c r="BD1363" s="17">
        <v>0.59524709717249702</v>
      </c>
      <c r="BE1363" s="17"/>
      <c r="BF1363" s="17">
        <v>0.60421056597310296</v>
      </c>
      <c r="BG1363" s="17">
        <v>0.39022516587410999</v>
      </c>
      <c r="BH1363" s="17"/>
      <c r="BI1363" s="17">
        <v>5.08613837353405E-2</v>
      </c>
      <c r="BJ1363" s="17">
        <v>0.50447959881912696</v>
      </c>
      <c r="BK1363" s="17">
        <v>0.59600919666785201</v>
      </c>
      <c r="BL1363" s="17">
        <v>0.73863525191268697</v>
      </c>
    </row>
    <row r="1364" spans="2:64" x14ac:dyDescent="0.25">
      <c r="C1364" s="17"/>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c r="AD1364" s="17"/>
      <c r="AE1364" s="17"/>
      <c r="AF1364" s="17"/>
      <c r="AG1364" s="17"/>
      <c r="AH1364" s="17"/>
      <c r="AI1364" s="17"/>
      <c r="AJ1364" s="17"/>
      <c r="AK1364" s="17"/>
      <c r="AL1364" s="17"/>
      <c r="AM1364" s="17"/>
      <c r="AN1364" s="17"/>
      <c r="AO1364" s="17"/>
      <c r="AP1364" s="17"/>
      <c r="AQ1364" s="17"/>
      <c r="AR1364" s="17"/>
      <c r="AS1364" s="17"/>
      <c r="AT1364" s="17"/>
      <c r="AU1364" s="17"/>
      <c r="AV1364" s="17"/>
      <c r="AW1364" s="17"/>
      <c r="AX1364" s="17"/>
      <c r="AY1364" s="17"/>
      <c r="AZ1364" s="17"/>
      <c r="BA1364" s="17"/>
      <c r="BB1364" s="17"/>
      <c r="BC1364" s="17"/>
      <c r="BD1364" s="17"/>
      <c r="BE1364" s="17"/>
      <c r="BF1364" s="17"/>
      <c r="BG1364" s="17"/>
      <c r="BH1364" s="17"/>
      <c r="BI1364" s="17"/>
      <c r="BJ1364" s="17"/>
      <c r="BK1364" s="17"/>
      <c r="BL1364" s="17"/>
    </row>
    <row r="1365" spans="2:64" x14ac:dyDescent="0.25">
      <c r="B1365" s="6" t="s">
        <v>631</v>
      </c>
      <c r="C1365" s="17"/>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c r="AD1365" s="17"/>
      <c r="AE1365" s="17"/>
      <c r="AF1365" s="17"/>
      <c r="AG1365" s="17"/>
      <c r="AH1365" s="17"/>
      <c r="AI1365" s="17"/>
      <c r="AJ1365" s="17"/>
      <c r="AK1365" s="17"/>
      <c r="AL1365" s="17"/>
      <c r="AM1365" s="17"/>
      <c r="AN1365" s="17"/>
      <c r="AO1365" s="17"/>
      <c r="AP1365" s="17"/>
      <c r="AQ1365" s="17"/>
      <c r="AR1365" s="17"/>
      <c r="AS1365" s="17"/>
      <c r="AT1365" s="17"/>
      <c r="AU1365" s="17"/>
      <c r="AV1365" s="17"/>
      <c r="AW1365" s="17"/>
      <c r="AX1365" s="17"/>
      <c r="AY1365" s="17"/>
      <c r="AZ1365" s="17"/>
      <c r="BA1365" s="17"/>
      <c r="BB1365" s="17"/>
      <c r="BC1365" s="17"/>
      <c r="BD1365" s="17"/>
      <c r="BE1365" s="17"/>
      <c r="BF1365" s="17"/>
      <c r="BG1365" s="17"/>
      <c r="BH1365" s="17"/>
      <c r="BI1365" s="17"/>
      <c r="BJ1365" s="17"/>
      <c r="BK1365" s="17"/>
      <c r="BL1365" s="17"/>
    </row>
    <row r="1366" spans="2:64" x14ac:dyDescent="0.25">
      <c r="B1366" s="24" t="s">
        <v>82</v>
      </c>
      <c r="C1366" s="17"/>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c r="AD1366" s="17"/>
      <c r="AE1366" s="17"/>
      <c r="AF1366" s="17"/>
      <c r="AG1366" s="17"/>
      <c r="AH1366" s="17"/>
      <c r="AI1366" s="17"/>
      <c r="AJ1366" s="17"/>
      <c r="AK1366" s="17"/>
      <c r="AL1366" s="17"/>
      <c r="AM1366" s="17"/>
      <c r="AN1366" s="17"/>
      <c r="AO1366" s="17"/>
      <c r="AP1366" s="17"/>
      <c r="AQ1366" s="17"/>
      <c r="AR1366" s="17"/>
      <c r="AS1366" s="17"/>
      <c r="AT1366" s="17"/>
      <c r="AU1366" s="17"/>
      <c r="AV1366" s="17"/>
      <c r="AW1366" s="17"/>
      <c r="AX1366" s="17"/>
      <c r="AY1366" s="17"/>
      <c r="AZ1366" s="17"/>
      <c r="BA1366" s="17"/>
      <c r="BB1366" s="17"/>
      <c r="BC1366" s="17"/>
      <c r="BD1366" s="17"/>
      <c r="BE1366" s="17"/>
      <c r="BF1366" s="17"/>
      <c r="BG1366" s="17"/>
      <c r="BH1366" s="17"/>
      <c r="BI1366" s="17"/>
      <c r="BJ1366" s="17"/>
      <c r="BK1366" s="17"/>
      <c r="BL1366" s="17"/>
    </row>
    <row r="1367" spans="2:64" x14ac:dyDescent="0.25">
      <c r="B1367" t="s">
        <v>529</v>
      </c>
      <c r="C1367" s="17">
        <v>0.20553240357128499</v>
      </c>
      <c r="D1367" s="17">
        <v>0.219295189125811</v>
      </c>
      <c r="E1367" s="17">
        <v>0.244703146396968</v>
      </c>
      <c r="F1367" s="17">
        <v>0.22258119707090199</v>
      </c>
      <c r="G1367" s="17">
        <v>0.124862111891045</v>
      </c>
      <c r="H1367" s="17">
        <v>0.30034282158484099</v>
      </c>
      <c r="I1367" s="17">
        <v>0.24573382357642101</v>
      </c>
      <c r="J1367" s="17">
        <v>0.105893130174362</v>
      </c>
      <c r="K1367" s="17">
        <v>0.176519156471835</v>
      </c>
      <c r="L1367" s="17">
        <v>0.124192122891966</v>
      </c>
      <c r="M1367" s="17">
        <v>0.13341343133116901</v>
      </c>
      <c r="N1367" s="17">
        <v>0.25263492715400299</v>
      </c>
      <c r="O1367" s="17">
        <v>0.239355534079076</v>
      </c>
      <c r="P1367" s="17">
        <v>0</v>
      </c>
      <c r="Q1367" s="17"/>
      <c r="R1367" s="17">
        <v>0.151712522301092</v>
      </c>
      <c r="S1367" s="17">
        <v>0.161636447541772</v>
      </c>
      <c r="T1367" s="17">
        <v>0.15951446452330401</v>
      </c>
      <c r="U1367" s="17">
        <v>0.26030469491097602</v>
      </c>
      <c r="V1367" s="17"/>
      <c r="W1367" s="17">
        <v>0.18428051978722301</v>
      </c>
      <c r="X1367" s="17">
        <v>0.16444660815345799</v>
      </c>
      <c r="Y1367" s="17">
        <v>0.25395453878729601</v>
      </c>
      <c r="Z1367" s="17">
        <v>0.122302930635717</v>
      </c>
      <c r="AA1367" s="17">
        <v>0.19779831225354899</v>
      </c>
      <c r="AB1367" s="17">
        <v>0.214938687537817</v>
      </c>
      <c r="AC1367" s="17">
        <v>0.19455457977007401</v>
      </c>
      <c r="AD1367" s="17">
        <v>0.311062234971622</v>
      </c>
      <c r="AE1367" s="17">
        <v>0.26195909232615799</v>
      </c>
      <c r="AF1367" s="17">
        <v>0.275235774418018</v>
      </c>
      <c r="AG1367" s="17"/>
      <c r="AH1367" s="17">
        <v>0.230499395442295</v>
      </c>
      <c r="AI1367" s="17">
        <v>0.29214198830393601</v>
      </c>
      <c r="AJ1367" s="17">
        <v>0.19488207947071701</v>
      </c>
      <c r="AK1367" s="17">
        <v>0.16677388095251799</v>
      </c>
      <c r="AL1367" s="17">
        <v>0.20774447042695801</v>
      </c>
      <c r="AM1367" s="17">
        <v>0.215746610440574</v>
      </c>
      <c r="AN1367" s="17">
        <v>0.31034912210250898</v>
      </c>
      <c r="AO1367" s="17"/>
      <c r="AP1367" s="17">
        <v>0.25102552003134998</v>
      </c>
      <c r="AQ1367" s="17">
        <v>0.13172302517585799</v>
      </c>
      <c r="AR1367" s="17"/>
      <c r="AS1367" s="17">
        <v>0.25444285333781402</v>
      </c>
      <c r="AT1367" s="17">
        <v>0.29842367439556899</v>
      </c>
      <c r="AU1367" s="17">
        <v>0.22902874165792</v>
      </c>
      <c r="AV1367" s="17"/>
      <c r="AW1367" s="17">
        <v>0.32552487669653202</v>
      </c>
      <c r="AX1367" s="17">
        <v>0.18703233031264899</v>
      </c>
      <c r="AY1367" s="17"/>
      <c r="AZ1367" s="17">
        <v>0.22358023410629099</v>
      </c>
      <c r="BA1367" s="17">
        <v>0.19646391150701001</v>
      </c>
      <c r="BB1367" s="17"/>
      <c r="BC1367" s="17">
        <v>0.15642185505744899</v>
      </c>
      <c r="BD1367" s="17">
        <v>0.26030469491097602</v>
      </c>
      <c r="BE1367" s="17"/>
      <c r="BF1367" s="17">
        <v>0.332275683719297</v>
      </c>
      <c r="BG1367" s="17">
        <v>0.14083113206706599</v>
      </c>
      <c r="BH1367" s="17"/>
      <c r="BI1367" s="17">
        <v>8.9793816572777102E-2</v>
      </c>
      <c r="BJ1367" s="17">
        <v>0.139965657218622</v>
      </c>
      <c r="BK1367" s="17">
        <v>0.240385664413899</v>
      </c>
      <c r="BL1367" s="17">
        <v>0.45369254772781298</v>
      </c>
    </row>
    <row r="1368" spans="2:64" x14ac:dyDescent="0.25">
      <c r="B1368" t="s">
        <v>530</v>
      </c>
      <c r="C1368" s="17">
        <v>0.44913926408627702</v>
      </c>
      <c r="D1368" s="17">
        <v>0.52001280674100003</v>
      </c>
      <c r="E1368" s="17">
        <v>0.25260031595968202</v>
      </c>
      <c r="F1368" s="17">
        <v>0.33745590666110398</v>
      </c>
      <c r="G1368" s="17">
        <v>0.52239872228714501</v>
      </c>
      <c r="H1368" s="17">
        <v>0.36884956197923102</v>
      </c>
      <c r="I1368" s="17">
        <v>0.42971728707853302</v>
      </c>
      <c r="J1368" s="17">
        <v>0.54218951898224899</v>
      </c>
      <c r="K1368" s="17">
        <v>0.42324162536710003</v>
      </c>
      <c r="L1368" s="17">
        <v>0.51838942220272799</v>
      </c>
      <c r="M1368" s="17">
        <v>0.50201892869841203</v>
      </c>
      <c r="N1368" s="17">
        <v>0.37874290652776799</v>
      </c>
      <c r="O1368" s="17">
        <v>0.36895412073765699</v>
      </c>
      <c r="P1368" s="17">
        <v>0.64803048213396297</v>
      </c>
      <c r="Q1368" s="17"/>
      <c r="R1368" s="17">
        <v>0.32242657908226802</v>
      </c>
      <c r="S1368" s="17">
        <v>0.48835617385615199</v>
      </c>
      <c r="T1368" s="17">
        <v>0.51033463062099804</v>
      </c>
      <c r="U1368" s="17">
        <v>0.48722331384991002</v>
      </c>
      <c r="V1368" s="17"/>
      <c r="W1368" s="17">
        <v>0.32615444612419597</v>
      </c>
      <c r="X1368" s="17">
        <v>0.40185135027791802</v>
      </c>
      <c r="Y1368" s="17">
        <v>0.36530610478872899</v>
      </c>
      <c r="Z1368" s="17">
        <v>0.48588376543855699</v>
      </c>
      <c r="AA1368" s="17">
        <v>0.59140172348889797</v>
      </c>
      <c r="AB1368" s="17">
        <v>0.42053190046254701</v>
      </c>
      <c r="AC1368" s="17">
        <v>0.51157177343790505</v>
      </c>
      <c r="AD1368" s="17">
        <v>0.44498291059931999</v>
      </c>
      <c r="AE1368" s="17">
        <v>0.48966579999040299</v>
      </c>
      <c r="AF1368" s="17">
        <v>0.50215273928864901</v>
      </c>
      <c r="AG1368" s="17"/>
      <c r="AH1368" s="17">
        <v>0.33605346198513703</v>
      </c>
      <c r="AI1368" s="17">
        <v>0.45557101927390198</v>
      </c>
      <c r="AJ1368" s="17">
        <v>0.492680034485523</v>
      </c>
      <c r="AK1368" s="17">
        <v>0.41742642221866599</v>
      </c>
      <c r="AL1368" s="17">
        <v>0.52410634428372205</v>
      </c>
      <c r="AM1368" s="17">
        <v>0.54000136254169795</v>
      </c>
      <c r="AN1368" s="17">
        <v>0.35603966843863499</v>
      </c>
      <c r="AO1368" s="17"/>
      <c r="AP1368" s="17">
        <v>0.51181153026609105</v>
      </c>
      <c r="AQ1368" s="17">
        <v>0.34745792481321403</v>
      </c>
      <c r="AR1368" s="17"/>
      <c r="AS1368" s="17">
        <v>0.53705228251265202</v>
      </c>
      <c r="AT1368" s="17">
        <v>0.56694146444577398</v>
      </c>
      <c r="AU1368" s="17">
        <v>0.48607320776374002</v>
      </c>
      <c r="AV1368" s="17"/>
      <c r="AW1368" s="17">
        <v>0.51771660968075195</v>
      </c>
      <c r="AX1368" s="17">
        <v>0.43856621825817499</v>
      </c>
      <c r="AY1368" s="17"/>
      <c r="AZ1368" s="17">
        <v>0.43623227699147399</v>
      </c>
      <c r="BA1368" s="17">
        <v>0.45562463693017102</v>
      </c>
      <c r="BB1368" s="17"/>
      <c r="BC1368" s="17">
        <v>0.414991914618629</v>
      </c>
      <c r="BD1368" s="17">
        <v>0.48722331384991002</v>
      </c>
      <c r="BE1368" s="17"/>
      <c r="BF1368" s="17">
        <v>0.47029541335458702</v>
      </c>
      <c r="BG1368" s="17">
        <v>0.43833924568534799</v>
      </c>
      <c r="BH1368" s="17"/>
      <c r="BI1368" s="17">
        <v>0.31544357420423202</v>
      </c>
      <c r="BJ1368" s="17">
        <v>0.43444842288989599</v>
      </c>
      <c r="BK1368" s="17">
        <v>0.54550622400928905</v>
      </c>
      <c r="BL1368" s="17">
        <v>0.47943549885942099</v>
      </c>
    </row>
    <row r="1369" spans="2:64" x14ac:dyDescent="0.25">
      <c r="B1369" t="s">
        <v>531</v>
      </c>
      <c r="C1369" s="17">
        <v>0.18675619263453899</v>
      </c>
      <c r="D1369" s="17">
        <v>0.15920022929398001</v>
      </c>
      <c r="E1369" s="17">
        <v>0.234034721239015</v>
      </c>
      <c r="F1369" s="17">
        <v>0.134075701825905</v>
      </c>
      <c r="G1369" s="17">
        <v>0.17481549508440899</v>
      </c>
      <c r="H1369" s="17">
        <v>0.17869599646582901</v>
      </c>
      <c r="I1369" s="17">
        <v>0.19982402367025001</v>
      </c>
      <c r="J1369" s="17">
        <v>0.17320588794818001</v>
      </c>
      <c r="K1369" s="17">
        <v>0.148976254330802</v>
      </c>
      <c r="L1369" s="17">
        <v>0.23885687202964101</v>
      </c>
      <c r="M1369" s="17">
        <v>0.210870613753457</v>
      </c>
      <c r="N1369" s="17">
        <v>0.188383467017606</v>
      </c>
      <c r="O1369" s="17">
        <v>0.20457219998888401</v>
      </c>
      <c r="P1369" s="17">
        <v>0.35196951786603697</v>
      </c>
      <c r="Q1369" s="17"/>
      <c r="R1369" s="17">
        <v>0.270557632976339</v>
      </c>
      <c r="S1369" s="17">
        <v>0.21013236562229801</v>
      </c>
      <c r="T1369" s="17">
        <v>0.16187008661692001</v>
      </c>
      <c r="U1369" s="17">
        <v>0.14169151810352501</v>
      </c>
      <c r="V1369" s="17"/>
      <c r="W1369" s="17">
        <v>0.27304252375503502</v>
      </c>
      <c r="X1369" s="17">
        <v>0.24131488236659801</v>
      </c>
      <c r="Y1369" s="17">
        <v>0.225964991074562</v>
      </c>
      <c r="Z1369" s="17">
        <v>0.173514197141761</v>
      </c>
      <c r="AA1369" s="17">
        <v>0.155238358048576</v>
      </c>
      <c r="AB1369" s="17">
        <v>0.157381309386975</v>
      </c>
      <c r="AC1369" s="17">
        <v>0.15351791407264301</v>
      </c>
      <c r="AD1369" s="17">
        <v>0.16312525650911799</v>
      </c>
      <c r="AE1369" s="17">
        <v>0.115800400087732</v>
      </c>
      <c r="AF1369" s="17">
        <v>0.14085328229600899</v>
      </c>
      <c r="AG1369" s="17"/>
      <c r="AH1369" s="17">
        <v>0.241938411634393</v>
      </c>
      <c r="AI1369" s="17">
        <v>0.15338038791469299</v>
      </c>
      <c r="AJ1369" s="17">
        <v>0.14840623119386201</v>
      </c>
      <c r="AK1369" s="17">
        <v>0.27739114750873101</v>
      </c>
      <c r="AL1369" s="17">
        <v>0.109042722116035</v>
      </c>
      <c r="AM1369" s="17">
        <v>0.152465599571428</v>
      </c>
      <c r="AN1369" s="17">
        <v>0.174862657746952</v>
      </c>
      <c r="AO1369" s="17"/>
      <c r="AP1369" s="17">
        <v>0.14103166808545201</v>
      </c>
      <c r="AQ1369" s="17">
        <v>0.26094101436151801</v>
      </c>
      <c r="AR1369" s="17"/>
      <c r="AS1369" s="17">
        <v>0.12995495330506299</v>
      </c>
      <c r="AT1369" s="17">
        <v>9.2186240473707007E-2</v>
      </c>
      <c r="AU1369" s="17">
        <v>0.15762599010372699</v>
      </c>
      <c r="AV1369" s="17"/>
      <c r="AW1369" s="17">
        <v>8.0730999623309804E-2</v>
      </c>
      <c r="AX1369" s="17">
        <v>0.203102833276919</v>
      </c>
      <c r="AY1369" s="17"/>
      <c r="AZ1369" s="17">
        <v>0.19075918897465599</v>
      </c>
      <c r="BA1369" s="17">
        <v>0.18474480736176299</v>
      </c>
      <c r="BB1369" s="17"/>
      <c r="BC1369" s="17">
        <v>0.22716258847235399</v>
      </c>
      <c r="BD1369" s="17">
        <v>0.14169151810352501</v>
      </c>
      <c r="BE1369" s="17"/>
      <c r="BF1369" s="17">
        <v>9.6761265804661101E-2</v>
      </c>
      <c r="BG1369" s="17">
        <v>0.23269776987652299</v>
      </c>
      <c r="BH1369" s="17"/>
      <c r="BI1369" s="17">
        <v>0.31284067494687301</v>
      </c>
      <c r="BJ1369" s="17">
        <v>0.225542207922792</v>
      </c>
      <c r="BK1369" s="17">
        <v>0.12334246294634101</v>
      </c>
      <c r="BL1369" s="17">
        <v>4.7638167173630203E-2</v>
      </c>
    </row>
    <row r="1370" spans="2:64" x14ac:dyDescent="0.25">
      <c r="B1370" t="s">
        <v>532</v>
      </c>
      <c r="C1370" s="17">
        <v>5.1378167992989998E-2</v>
      </c>
      <c r="D1370" s="17">
        <v>3.4400723416176601E-2</v>
      </c>
      <c r="E1370" s="17">
        <v>9.5299650069143801E-2</v>
      </c>
      <c r="F1370" s="17">
        <v>2.20677323958362E-2</v>
      </c>
      <c r="G1370" s="17">
        <v>0</v>
      </c>
      <c r="H1370" s="17">
        <v>9.3150453462857802E-2</v>
      </c>
      <c r="I1370" s="17">
        <v>8.52071059702878E-2</v>
      </c>
      <c r="J1370" s="17">
        <v>5.1182635117178299E-2</v>
      </c>
      <c r="K1370" s="17">
        <v>0.102967429019503</v>
      </c>
      <c r="L1370" s="17">
        <v>3.1009678604320998E-2</v>
      </c>
      <c r="M1370" s="17">
        <v>2.2302523584203902E-2</v>
      </c>
      <c r="N1370" s="17">
        <v>8.2620813431779905E-2</v>
      </c>
      <c r="O1370" s="17">
        <v>4.0581914424120902E-2</v>
      </c>
      <c r="P1370" s="17">
        <v>0</v>
      </c>
      <c r="Q1370" s="17"/>
      <c r="R1370" s="17">
        <v>3.8588682488965999E-2</v>
      </c>
      <c r="S1370" s="17">
        <v>3.3600988467900897E-2</v>
      </c>
      <c r="T1370" s="17">
        <v>6.7313832111517896E-2</v>
      </c>
      <c r="U1370" s="17">
        <v>5.9521549505521201E-2</v>
      </c>
      <c r="V1370" s="17"/>
      <c r="W1370" s="17">
        <v>2.7834953787302299E-2</v>
      </c>
      <c r="X1370" s="17">
        <v>6.6121569540208397E-2</v>
      </c>
      <c r="Y1370" s="17">
        <v>2.2654892673502101E-2</v>
      </c>
      <c r="Z1370" s="17">
        <v>9.15969079643498E-2</v>
      </c>
      <c r="AA1370" s="17">
        <v>1.7591702885276402E-2</v>
      </c>
      <c r="AB1370" s="17">
        <v>4.6083439015258999E-2</v>
      </c>
      <c r="AC1370" s="17">
        <v>5.4384844451343298E-2</v>
      </c>
      <c r="AD1370" s="17">
        <v>5.3652877050885103E-2</v>
      </c>
      <c r="AE1370" s="17">
        <v>7.6761210572076993E-2</v>
      </c>
      <c r="AF1370" s="17">
        <v>5.2939808708458998E-2</v>
      </c>
      <c r="AG1370" s="17"/>
      <c r="AH1370" s="17">
        <v>3.5097751039354003E-2</v>
      </c>
      <c r="AI1370" s="17">
        <v>0</v>
      </c>
      <c r="AJ1370" s="17">
        <v>7.0773879317706595E-2</v>
      </c>
      <c r="AK1370" s="17">
        <v>3.15974121783014E-2</v>
      </c>
      <c r="AL1370" s="17">
        <v>7.1916649763000301E-2</v>
      </c>
      <c r="AM1370" s="17">
        <v>5.6083349458023499E-2</v>
      </c>
      <c r="AN1370" s="17">
        <v>6.6059345020284599E-2</v>
      </c>
      <c r="AO1370" s="17"/>
      <c r="AP1370" s="17">
        <v>4.65236339913392E-2</v>
      </c>
      <c r="AQ1370" s="17">
        <v>5.9254307614593001E-2</v>
      </c>
      <c r="AR1370" s="17"/>
      <c r="AS1370" s="17">
        <v>5.7283610841540697E-2</v>
      </c>
      <c r="AT1370" s="17">
        <v>2.36512162646197E-2</v>
      </c>
      <c r="AU1370" s="17">
        <v>5.46795167589023E-2</v>
      </c>
      <c r="AV1370" s="17"/>
      <c r="AW1370" s="17">
        <v>6.4647772852940294E-2</v>
      </c>
      <c r="AX1370" s="17">
        <v>4.9332300817921497E-2</v>
      </c>
      <c r="AY1370" s="17"/>
      <c r="AZ1370" s="17">
        <v>2.84500732843267E-2</v>
      </c>
      <c r="BA1370" s="17">
        <v>6.2898846032999903E-2</v>
      </c>
      <c r="BB1370" s="17"/>
      <c r="BC1370" s="17">
        <v>4.4076557579112198E-2</v>
      </c>
      <c r="BD1370" s="17">
        <v>5.9521549505521201E-2</v>
      </c>
      <c r="BE1370" s="17"/>
      <c r="BF1370" s="17">
        <v>3.8269277147586198E-2</v>
      </c>
      <c r="BG1370" s="17">
        <v>5.8070135446547801E-2</v>
      </c>
      <c r="BH1370" s="17"/>
      <c r="BI1370" s="17">
        <v>7.7908808753996001E-2</v>
      </c>
      <c r="BJ1370" s="17">
        <v>5.6540297043087197E-2</v>
      </c>
      <c r="BK1370" s="17">
        <v>4.2205098586291803E-2</v>
      </c>
      <c r="BL1370" s="17">
        <v>1.9233786239135599E-2</v>
      </c>
    </row>
    <row r="1371" spans="2:64" x14ac:dyDescent="0.25">
      <c r="B1371" t="s">
        <v>533</v>
      </c>
      <c r="C1371" s="17">
        <v>4.7976552939332999E-2</v>
      </c>
      <c r="D1371" s="17">
        <v>2.87286738306709E-2</v>
      </c>
      <c r="E1371" s="17">
        <v>7.8062516266047002E-2</v>
      </c>
      <c r="F1371" s="17">
        <v>0.110707409107032</v>
      </c>
      <c r="G1371" s="17">
        <v>0.11502028574466</v>
      </c>
      <c r="H1371" s="17">
        <v>2.2802447508899201E-2</v>
      </c>
      <c r="I1371" s="17">
        <v>0</v>
      </c>
      <c r="J1371" s="17">
        <v>3.51345916411957E-2</v>
      </c>
      <c r="K1371" s="17">
        <v>5.3100833742863097E-2</v>
      </c>
      <c r="L1371" s="17">
        <v>4.8608951905234801E-2</v>
      </c>
      <c r="M1371" s="17">
        <v>7.9838842812986602E-2</v>
      </c>
      <c r="N1371" s="17">
        <v>4.91226635528942E-2</v>
      </c>
      <c r="O1371" s="17">
        <v>5.7605298689587803E-2</v>
      </c>
      <c r="P1371" s="17">
        <v>0</v>
      </c>
      <c r="Q1371" s="17"/>
      <c r="R1371" s="17">
        <v>0.105475003206024</v>
      </c>
      <c r="S1371" s="17">
        <v>5.3241498074292203E-2</v>
      </c>
      <c r="T1371" s="17">
        <v>4.9023202616728101E-2</v>
      </c>
      <c r="U1371" s="17">
        <v>1.56229777968459E-2</v>
      </c>
      <c r="V1371" s="17"/>
      <c r="W1371" s="17">
        <v>6.9907688103643797E-2</v>
      </c>
      <c r="X1371" s="17">
        <v>0.10864553408312901</v>
      </c>
      <c r="Y1371" s="17">
        <v>0.109464580002408</v>
      </c>
      <c r="Z1371" s="17">
        <v>5.6989784796980199E-2</v>
      </c>
      <c r="AA1371" s="17">
        <v>0</v>
      </c>
      <c r="AB1371" s="17">
        <v>8.0409289267217701E-2</v>
      </c>
      <c r="AC1371" s="17">
        <v>5.8421450085905401E-2</v>
      </c>
      <c r="AD1371" s="17">
        <v>1.2216633723642E-2</v>
      </c>
      <c r="AE1371" s="17">
        <v>2.0849447919790601E-2</v>
      </c>
      <c r="AF1371" s="17">
        <v>1.2325912439971E-2</v>
      </c>
      <c r="AG1371" s="17"/>
      <c r="AH1371" s="17">
        <v>8.2988368275336094E-2</v>
      </c>
      <c r="AI1371" s="17">
        <v>9.8906604507468895E-2</v>
      </c>
      <c r="AJ1371" s="17">
        <v>3.8359304804174599E-2</v>
      </c>
      <c r="AK1371" s="17">
        <v>4.07988473744244E-2</v>
      </c>
      <c r="AL1371" s="17">
        <v>4.8438436507868603E-2</v>
      </c>
      <c r="AM1371" s="17">
        <v>1.3834092939925401E-2</v>
      </c>
      <c r="AN1371" s="17">
        <v>4.0644884481392501E-2</v>
      </c>
      <c r="AO1371" s="17"/>
      <c r="AP1371" s="17">
        <v>2.0560510434853699E-2</v>
      </c>
      <c r="AQ1371" s="17">
        <v>9.2457151605167903E-2</v>
      </c>
      <c r="AR1371" s="17"/>
      <c r="AS1371" s="17">
        <v>9.4739544325144406E-3</v>
      </c>
      <c r="AT1371" s="17">
        <v>0</v>
      </c>
      <c r="AU1371" s="17">
        <v>3.5665595599540502E-2</v>
      </c>
      <c r="AV1371" s="17"/>
      <c r="AW1371" s="17">
        <v>5.4733242753544501E-3</v>
      </c>
      <c r="AX1371" s="17">
        <v>5.4529571003986303E-2</v>
      </c>
      <c r="AY1371" s="17"/>
      <c r="AZ1371" s="17">
        <v>5.0929335187257299E-2</v>
      </c>
      <c r="BA1371" s="17">
        <v>4.6492868663214899E-2</v>
      </c>
      <c r="BB1371" s="17"/>
      <c r="BC1371" s="17">
        <v>7.6985779735725193E-2</v>
      </c>
      <c r="BD1371" s="17">
        <v>1.56229777968459E-2</v>
      </c>
      <c r="BE1371" s="17"/>
      <c r="BF1371" s="17">
        <v>2.5615191783639499E-2</v>
      </c>
      <c r="BG1371" s="17">
        <v>5.93918208545142E-2</v>
      </c>
      <c r="BH1371" s="17"/>
      <c r="BI1371" s="17">
        <v>6.8854346025852498E-2</v>
      </c>
      <c r="BJ1371" s="17">
        <v>7.2497872017024304E-2</v>
      </c>
      <c r="BK1371" s="17">
        <v>3.1506805000787903E-2</v>
      </c>
      <c r="BL1371" s="17">
        <v>0</v>
      </c>
    </row>
    <row r="1372" spans="2:64" x14ac:dyDescent="0.25">
      <c r="B1372" t="s">
        <v>109</v>
      </c>
      <c r="C1372" s="17">
        <v>5.9217418775574897E-2</v>
      </c>
      <c r="D1372" s="17">
        <v>3.8362377592361399E-2</v>
      </c>
      <c r="E1372" s="17">
        <v>9.5299650069143801E-2</v>
      </c>
      <c r="F1372" s="17">
        <v>0.173112052939221</v>
      </c>
      <c r="G1372" s="17">
        <v>6.2903384992742006E-2</v>
      </c>
      <c r="H1372" s="17">
        <v>3.61587189983422E-2</v>
      </c>
      <c r="I1372" s="17">
        <v>3.9517759704507299E-2</v>
      </c>
      <c r="J1372" s="17">
        <v>9.2394236136835103E-2</v>
      </c>
      <c r="K1372" s="17">
        <v>9.5194701067896098E-2</v>
      </c>
      <c r="L1372" s="17">
        <v>3.8942952366109597E-2</v>
      </c>
      <c r="M1372" s="17">
        <v>5.1555659819771303E-2</v>
      </c>
      <c r="N1372" s="17">
        <v>4.8495222315949001E-2</v>
      </c>
      <c r="O1372" s="17">
        <v>8.8930932080674693E-2</v>
      </c>
      <c r="P1372" s="17">
        <v>0</v>
      </c>
      <c r="Q1372" s="17"/>
      <c r="R1372" s="17">
        <v>0.111239579945311</v>
      </c>
      <c r="S1372" s="17">
        <v>5.3032526437584902E-2</v>
      </c>
      <c r="T1372" s="17">
        <v>5.1943783510530903E-2</v>
      </c>
      <c r="U1372" s="17">
        <v>3.56359458332213E-2</v>
      </c>
      <c r="V1372" s="17"/>
      <c r="W1372" s="17">
        <v>0.1187798684426</v>
      </c>
      <c r="X1372" s="17">
        <v>1.7620055578688499E-2</v>
      </c>
      <c r="Y1372" s="17">
        <v>2.2654892673502101E-2</v>
      </c>
      <c r="Z1372" s="17">
        <v>6.9712414022635699E-2</v>
      </c>
      <c r="AA1372" s="17">
        <v>3.7969903323701502E-2</v>
      </c>
      <c r="AB1372" s="17">
        <v>8.0655374330184201E-2</v>
      </c>
      <c r="AC1372" s="17">
        <v>2.75494381821282E-2</v>
      </c>
      <c r="AD1372" s="17">
        <v>1.4960087145412901E-2</v>
      </c>
      <c r="AE1372" s="17">
        <v>3.4964049103839399E-2</v>
      </c>
      <c r="AF1372" s="17">
        <v>1.6492482848893701E-2</v>
      </c>
      <c r="AG1372" s="17"/>
      <c r="AH1372" s="17">
        <v>7.3422611623484693E-2</v>
      </c>
      <c r="AI1372" s="17">
        <v>0</v>
      </c>
      <c r="AJ1372" s="17">
        <v>5.4898470728016298E-2</v>
      </c>
      <c r="AK1372" s="17">
        <v>6.6012289767358706E-2</v>
      </c>
      <c r="AL1372" s="17">
        <v>3.8751376902416201E-2</v>
      </c>
      <c r="AM1372" s="17">
        <v>2.18689850483509E-2</v>
      </c>
      <c r="AN1372" s="17">
        <v>5.2044322210226E-2</v>
      </c>
      <c r="AO1372" s="17"/>
      <c r="AP1372" s="17">
        <v>2.9047137190913602E-2</v>
      </c>
      <c r="AQ1372" s="17">
        <v>0.108166576429649</v>
      </c>
      <c r="AR1372" s="17"/>
      <c r="AS1372" s="17">
        <v>1.1792345570415801E-2</v>
      </c>
      <c r="AT1372" s="17">
        <v>1.87974044203299E-2</v>
      </c>
      <c r="AU1372" s="17">
        <v>3.6926948116170297E-2</v>
      </c>
      <c r="AV1372" s="17"/>
      <c r="AW1372" s="17">
        <v>5.9064168711114801E-3</v>
      </c>
      <c r="AX1372" s="17">
        <v>6.7436746330349295E-2</v>
      </c>
      <c r="AY1372" s="17"/>
      <c r="AZ1372" s="17">
        <v>7.0048891455994605E-2</v>
      </c>
      <c r="BA1372" s="17">
        <v>5.3774929504840703E-2</v>
      </c>
      <c r="BB1372" s="17"/>
      <c r="BC1372" s="17">
        <v>8.0361304536730904E-2</v>
      </c>
      <c r="BD1372" s="17">
        <v>3.56359458332213E-2</v>
      </c>
      <c r="BE1372" s="17"/>
      <c r="BF1372" s="17">
        <v>3.6783168190228699E-2</v>
      </c>
      <c r="BG1372" s="17">
        <v>7.0669896070000904E-2</v>
      </c>
      <c r="BH1372" s="17"/>
      <c r="BI1372" s="17">
        <v>0.13515877949627</v>
      </c>
      <c r="BJ1372" s="17">
        <v>7.1005542908578204E-2</v>
      </c>
      <c r="BK1372" s="17">
        <v>1.7053745043391501E-2</v>
      </c>
      <c r="BL1372" s="17">
        <v>0</v>
      </c>
    </row>
    <row r="1373" spans="2:64" x14ac:dyDescent="0.25">
      <c r="B1373" t="s">
        <v>629</v>
      </c>
      <c r="C1373" s="17">
        <v>0.65467166765756302</v>
      </c>
      <c r="D1373" s="17">
        <v>0.73930799586681095</v>
      </c>
      <c r="E1373" s="17">
        <v>0.49730346235665002</v>
      </c>
      <c r="F1373" s="17">
        <v>0.56003710373200599</v>
      </c>
      <c r="G1373" s="17">
        <v>0.64726083417819003</v>
      </c>
      <c r="H1373" s="17">
        <v>0.66919238356407196</v>
      </c>
      <c r="I1373" s="17">
        <v>0.675451110654955</v>
      </c>
      <c r="J1373" s="17">
        <v>0.64808264915661096</v>
      </c>
      <c r="K1373" s="17">
        <v>0.599760781838936</v>
      </c>
      <c r="L1373" s="17">
        <v>0.64258154509469401</v>
      </c>
      <c r="M1373" s="17">
        <v>0.63543236002958103</v>
      </c>
      <c r="N1373" s="17">
        <v>0.63137783368177103</v>
      </c>
      <c r="O1373" s="17">
        <v>0.60830965481673205</v>
      </c>
      <c r="P1373" s="17">
        <v>0.64803048213396297</v>
      </c>
      <c r="Q1373" s="17"/>
      <c r="R1373" s="17">
        <v>0.47413910138336002</v>
      </c>
      <c r="S1373" s="17">
        <v>0.64999262139792402</v>
      </c>
      <c r="T1373" s="17">
        <v>0.66984909514430302</v>
      </c>
      <c r="U1373" s="17">
        <v>0.74752800876088699</v>
      </c>
      <c r="V1373" s="17"/>
      <c r="W1373" s="17">
        <v>0.51043496591141901</v>
      </c>
      <c r="X1373" s="17">
        <v>0.56629795843137598</v>
      </c>
      <c r="Y1373" s="17">
        <v>0.61926064357602495</v>
      </c>
      <c r="Z1373" s="17">
        <v>0.608186696074274</v>
      </c>
      <c r="AA1373" s="17">
        <v>0.78920003574244602</v>
      </c>
      <c r="AB1373" s="17">
        <v>0.63547058800036405</v>
      </c>
      <c r="AC1373" s="17">
        <v>0.70612635320798001</v>
      </c>
      <c r="AD1373" s="17">
        <v>0.75604514557094205</v>
      </c>
      <c r="AE1373" s="17">
        <v>0.75162489231656104</v>
      </c>
      <c r="AF1373" s="17">
        <v>0.77738851370666695</v>
      </c>
      <c r="AG1373" s="17"/>
      <c r="AH1373" s="17">
        <v>0.566552857427432</v>
      </c>
      <c r="AI1373" s="17">
        <v>0.74771300757783798</v>
      </c>
      <c r="AJ1373" s="17">
        <v>0.68756211395624001</v>
      </c>
      <c r="AK1373" s="17">
        <v>0.58420030317118499</v>
      </c>
      <c r="AL1373" s="17">
        <v>0.73185081471068003</v>
      </c>
      <c r="AM1373" s="17">
        <v>0.75574797298227203</v>
      </c>
      <c r="AN1373" s="17">
        <v>0.66638879054114497</v>
      </c>
      <c r="AO1373" s="17"/>
      <c r="AP1373" s="17">
        <v>0.76283705029744198</v>
      </c>
      <c r="AQ1373" s="17">
        <v>0.47918094998907201</v>
      </c>
      <c r="AR1373" s="17"/>
      <c r="AS1373" s="17">
        <v>0.79149513585046605</v>
      </c>
      <c r="AT1373" s="17">
        <v>0.86536513884134303</v>
      </c>
      <c r="AU1373" s="17">
        <v>0.71510194942166005</v>
      </c>
      <c r="AV1373" s="17"/>
      <c r="AW1373" s="17">
        <v>0.84324148637728402</v>
      </c>
      <c r="AX1373" s="17">
        <v>0.62559854857082398</v>
      </c>
      <c r="AY1373" s="17"/>
      <c r="AZ1373" s="17">
        <v>0.65981251109776595</v>
      </c>
      <c r="BA1373" s="17">
        <v>0.652088548437181</v>
      </c>
      <c r="BB1373" s="17"/>
      <c r="BC1373" s="17">
        <v>0.57141376967607804</v>
      </c>
      <c r="BD1373" s="17">
        <v>0.74752800876088699</v>
      </c>
      <c r="BE1373" s="17"/>
      <c r="BF1373" s="17">
        <v>0.80257109707388496</v>
      </c>
      <c r="BG1373" s="17">
        <v>0.57917037775241398</v>
      </c>
      <c r="BH1373" s="17"/>
      <c r="BI1373" s="17">
        <v>0.40523739077700899</v>
      </c>
      <c r="BJ1373" s="17">
        <v>0.57441408010851902</v>
      </c>
      <c r="BK1373" s="17">
        <v>0.78589188842318802</v>
      </c>
      <c r="BL1373" s="17">
        <v>0.93312804658723403</v>
      </c>
    </row>
    <row r="1374" spans="2:64" x14ac:dyDescent="0.25">
      <c r="B1374" t="s">
        <v>630</v>
      </c>
      <c r="C1374" s="17">
        <v>9.9354720932323101E-2</v>
      </c>
      <c r="D1374" s="17">
        <v>6.3129397246847505E-2</v>
      </c>
      <c r="E1374" s="17">
        <v>0.173362166335191</v>
      </c>
      <c r="F1374" s="17">
        <v>0.13277514150286801</v>
      </c>
      <c r="G1374" s="17">
        <v>0.11502028574466</v>
      </c>
      <c r="H1374" s="17">
        <v>0.11595290097175701</v>
      </c>
      <c r="I1374" s="17">
        <v>8.52071059702878E-2</v>
      </c>
      <c r="J1374" s="17">
        <v>8.6317226758373999E-2</v>
      </c>
      <c r="K1374" s="17">
        <v>0.15606826276236699</v>
      </c>
      <c r="L1374" s="17">
        <v>7.9618630509555796E-2</v>
      </c>
      <c r="M1374" s="17">
        <v>0.10214136639719</v>
      </c>
      <c r="N1374" s="17">
        <v>0.13174347698467401</v>
      </c>
      <c r="O1374" s="17">
        <v>9.8187213113708705E-2</v>
      </c>
      <c r="P1374" s="17">
        <v>0</v>
      </c>
      <c r="Q1374" s="17"/>
      <c r="R1374" s="17">
        <v>0.14406368569499001</v>
      </c>
      <c r="S1374" s="17">
        <v>8.6842486542193106E-2</v>
      </c>
      <c r="T1374" s="17">
        <v>0.116337034728246</v>
      </c>
      <c r="U1374" s="17">
        <v>7.5144527302367106E-2</v>
      </c>
      <c r="V1374" s="17"/>
      <c r="W1374" s="17">
        <v>9.77426418909461E-2</v>
      </c>
      <c r="X1374" s="17">
        <v>0.174767103623337</v>
      </c>
      <c r="Y1374" s="17">
        <v>0.13211947267591101</v>
      </c>
      <c r="Z1374" s="17">
        <v>0.14858669276132999</v>
      </c>
      <c r="AA1374" s="17">
        <v>1.7591702885276402E-2</v>
      </c>
      <c r="AB1374" s="17">
        <v>0.12649272828247701</v>
      </c>
      <c r="AC1374" s="17">
        <v>0.112806294537249</v>
      </c>
      <c r="AD1374" s="17">
        <v>6.5869510774527101E-2</v>
      </c>
      <c r="AE1374" s="17">
        <v>9.7610658491867605E-2</v>
      </c>
      <c r="AF1374" s="17">
        <v>6.5265721148430003E-2</v>
      </c>
      <c r="AG1374" s="17"/>
      <c r="AH1374" s="17">
        <v>0.11808611931469</v>
      </c>
      <c r="AI1374" s="17">
        <v>9.8906604507468895E-2</v>
      </c>
      <c r="AJ1374" s="17">
        <v>0.109133184121881</v>
      </c>
      <c r="AK1374" s="17">
        <v>7.23962595527258E-2</v>
      </c>
      <c r="AL1374" s="17">
        <v>0.12035508627086899</v>
      </c>
      <c r="AM1374" s="17">
        <v>6.9917442397948906E-2</v>
      </c>
      <c r="AN1374" s="17">
        <v>0.106704229501677</v>
      </c>
      <c r="AO1374" s="17"/>
      <c r="AP1374" s="17">
        <v>6.7084144426192899E-2</v>
      </c>
      <c r="AQ1374" s="17">
        <v>0.15171145921976101</v>
      </c>
      <c r="AR1374" s="17"/>
      <c r="AS1374" s="17">
        <v>6.6757565274055103E-2</v>
      </c>
      <c r="AT1374" s="17">
        <v>2.36512162646197E-2</v>
      </c>
      <c r="AU1374" s="17">
        <v>9.0345112358442795E-2</v>
      </c>
      <c r="AV1374" s="17"/>
      <c r="AW1374" s="17">
        <v>7.0121097128294702E-2</v>
      </c>
      <c r="AX1374" s="17">
        <v>0.10386187182190799</v>
      </c>
      <c r="AY1374" s="17"/>
      <c r="AZ1374" s="17">
        <v>7.9379408471584006E-2</v>
      </c>
      <c r="BA1374" s="17">
        <v>0.109391714696215</v>
      </c>
      <c r="BB1374" s="17"/>
      <c r="BC1374" s="17">
        <v>0.121062337314837</v>
      </c>
      <c r="BD1374" s="17">
        <v>7.5144527302367106E-2</v>
      </c>
      <c r="BE1374" s="17"/>
      <c r="BF1374" s="17">
        <v>6.3884468931225694E-2</v>
      </c>
      <c r="BG1374" s="17">
        <v>0.117461956301062</v>
      </c>
      <c r="BH1374" s="17"/>
      <c r="BI1374" s="17">
        <v>0.146763154779848</v>
      </c>
      <c r="BJ1374" s="17">
        <v>0.12903816906011201</v>
      </c>
      <c r="BK1374" s="17">
        <v>7.37119035870797E-2</v>
      </c>
      <c r="BL1374" s="17">
        <v>1.9233786239135599E-2</v>
      </c>
    </row>
    <row r="1375" spans="2:64" x14ac:dyDescent="0.25">
      <c r="B1375" t="s">
        <v>185</v>
      </c>
      <c r="C1375" s="17">
        <v>0.55531694672524001</v>
      </c>
      <c r="D1375" s="17">
        <v>0.67617859861996299</v>
      </c>
      <c r="E1375" s="17">
        <v>0.32394129602145899</v>
      </c>
      <c r="F1375" s="17">
        <v>0.42726196222913798</v>
      </c>
      <c r="G1375" s="17">
        <v>0.53224054843352997</v>
      </c>
      <c r="H1375" s="17">
        <v>0.55323948259231503</v>
      </c>
      <c r="I1375" s="17">
        <v>0.59024400468466698</v>
      </c>
      <c r="J1375" s="17">
        <v>0.56176542239823701</v>
      </c>
      <c r="K1375" s="17">
        <v>0.44369251907656898</v>
      </c>
      <c r="L1375" s="17">
        <v>0.56296291458513803</v>
      </c>
      <c r="M1375" s="17">
        <v>0.53329099363239096</v>
      </c>
      <c r="N1375" s="17">
        <v>0.49963435669709699</v>
      </c>
      <c r="O1375" s="17">
        <v>0.51012244170302401</v>
      </c>
      <c r="P1375" s="17">
        <v>0.64803048213396297</v>
      </c>
      <c r="Q1375" s="17"/>
      <c r="R1375" s="17">
        <v>0.33007541568837101</v>
      </c>
      <c r="S1375" s="17">
        <v>0.56315013485573095</v>
      </c>
      <c r="T1375" s="17">
        <v>0.55351206041605705</v>
      </c>
      <c r="U1375" s="17">
        <v>0.67238348145852</v>
      </c>
      <c r="V1375" s="17"/>
      <c r="W1375" s="17">
        <v>0.41269232402047301</v>
      </c>
      <c r="X1375" s="17">
        <v>0.39153085480803901</v>
      </c>
      <c r="Y1375" s="17">
        <v>0.487141170900114</v>
      </c>
      <c r="Z1375" s="17">
        <v>0.45960000331294398</v>
      </c>
      <c r="AA1375" s="17">
        <v>0.77160833285717001</v>
      </c>
      <c r="AB1375" s="17">
        <v>0.508977859717888</v>
      </c>
      <c r="AC1375" s="17">
        <v>0.59332005867073101</v>
      </c>
      <c r="AD1375" s="17">
        <v>0.69017563479641497</v>
      </c>
      <c r="AE1375" s="17">
        <v>0.65401423382469404</v>
      </c>
      <c r="AF1375" s="17">
        <v>0.71212279255823696</v>
      </c>
      <c r="AG1375" s="17"/>
      <c r="AH1375" s="17">
        <v>0.44846673811274201</v>
      </c>
      <c r="AI1375" s="17">
        <v>0.64880640307036896</v>
      </c>
      <c r="AJ1375" s="17">
        <v>0.57842892983435901</v>
      </c>
      <c r="AK1375" s="17">
        <v>0.51180404361845899</v>
      </c>
      <c r="AL1375" s="17">
        <v>0.61149572843981104</v>
      </c>
      <c r="AM1375" s="17">
        <v>0.68583053058432297</v>
      </c>
      <c r="AN1375" s="17">
        <v>0.55968456103946695</v>
      </c>
      <c r="AO1375" s="17"/>
      <c r="AP1375" s="17">
        <v>0.69575290587124905</v>
      </c>
      <c r="AQ1375" s="17">
        <v>0.32746949076931198</v>
      </c>
      <c r="AR1375" s="17"/>
      <c r="AS1375" s="17">
        <v>0.72473757057641097</v>
      </c>
      <c r="AT1375" s="17">
        <v>0.84171392257672395</v>
      </c>
      <c r="AU1375" s="17">
        <v>0.62475683706321705</v>
      </c>
      <c r="AV1375" s="17"/>
      <c r="AW1375" s="17">
        <v>0.77312038924898896</v>
      </c>
      <c r="AX1375" s="17">
        <v>0.521736676748916</v>
      </c>
      <c r="AY1375" s="17"/>
      <c r="AZ1375" s="17">
        <v>0.58043310262618197</v>
      </c>
      <c r="BA1375" s="17">
        <v>0.542696833740966</v>
      </c>
      <c r="BB1375" s="17"/>
      <c r="BC1375" s="17">
        <v>0.45035143236124098</v>
      </c>
      <c r="BD1375" s="17">
        <v>0.67238348145852</v>
      </c>
      <c r="BE1375" s="17"/>
      <c r="BF1375" s="17">
        <v>0.73868662814265895</v>
      </c>
      <c r="BG1375" s="17">
        <v>0.46170842145135199</v>
      </c>
      <c r="BH1375" s="17"/>
      <c r="BI1375" s="17">
        <v>0.25847423599716102</v>
      </c>
      <c r="BJ1375" s="17">
        <v>0.44537591104840701</v>
      </c>
      <c r="BK1375" s="17">
        <v>0.712179984836108</v>
      </c>
      <c r="BL1375" s="17">
        <v>0.91389426034809895</v>
      </c>
    </row>
    <row r="1376" spans="2:64" x14ac:dyDescent="0.25">
      <c r="C1376" s="17"/>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c r="AD1376" s="17"/>
      <c r="AE1376" s="17"/>
      <c r="AF1376" s="17"/>
      <c r="AG1376" s="17"/>
      <c r="AH1376" s="17"/>
      <c r="AI1376" s="17"/>
      <c r="AJ1376" s="17"/>
      <c r="AK1376" s="17"/>
      <c r="AL1376" s="17"/>
      <c r="AM1376" s="17"/>
      <c r="AN1376" s="17"/>
      <c r="AO1376" s="17"/>
      <c r="AP1376" s="17"/>
      <c r="AQ1376" s="17"/>
      <c r="AR1376" s="17"/>
      <c r="AS1376" s="17"/>
      <c r="AT1376" s="17"/>
      <c r="AU1376" s="17"/>
      <c r="AV1376" s="17"/>
      <c r="AW1376" s="17"/>
      <c r="AX1376" s="17"/>
      <c r="AY1376" s="17"/>
      <c r="AZ1376" s="17"/>
      <c r="BA1376" s="17"/>
      <c r="BB1376" s="17"/>
      <c r="BC1376" s="17"/>
      <c r="BD1376" s="17"/>
      <c r="BE1376" s="17"/>
      <c r="BF1376" s="17"/>
      <c r="BG1376" s="17"/>
      <c r="BH1376" s="17"/>
      <c r="BI1376" s="17"/>
      <c r="BJ1376" s="17"/>
      <c r="BK1376" s="17"/>
      <c r="BL1376" s="17"/>
    </row>
    <row r="1377" spans="2:64" x14ac:dyDescent="0.25">
      <c r="B1377" s="6" t="s">
        <v>637</v>
      </c>
      <c r="C1377" s="17"/>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c r="AD1377" s="17"/>
      <c r="AE1377" s="17"/>
      <c r="AF1377" s="17"/>
      <c r="AG1377" s="17"/>
      <c r="AH1377" s="17"/>
      <c r="AI1377" s="17"/>
      <c r="AJ1377" s="17"/>
      <c r="AK1377" s="17"/>
      <c r="AL1377" s="17"/>
      <c r="AM1377" s="17"/>
      <c r="AN1377" s="17"/>
      <c r="AO1377" s="17"/>
      <c r="AP1377" s="17"/>
      <c r="AQ1377" s="17"/>
      <c r="AR1377" s="17"/>
      <c r="AS1377" s="17"/>
      <c r="AT1377" s="17"/>
      <c r="AU1377" s="17"/>
      <c r="AV1377" s="17"/>
      <c r="AW1377" s="17"/>
      <c r="AX1377" s="17"/>
      <c r="AY1377" s="17"/>
      <c r="AZ1377" s="17"/>
      <c r="BA1377" s="17"/>
      <c r="BB1377" s="17"/>
      <c r="BC1377" s="17"/>
      <c r="BD1377" s="17"/>
      <c r="BE1377" s="17"/>
      <c r="BF1377" s="17"/>
      <c r="BG1377" s="17"/>
      <c r="BH1377" s="17"/>
      <c r="BI1377" s="17"/>
      <c r="BJ1377" s="17"/>
      <c r="BK1377" s="17"/>
      <c r="BL1377" s="17"/>
    </row>
    <row r="1378" spans="2:64" x14ac:dyDescent="0.25">
      <c r="B1378" s="24" t="s">
        <v>82</v>
      </c>
      <c r="C1378" s="17"/>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c r="AD1378" s="17"/>
      <c r="AE1378" s="17"/>
      <c r="AF1378" s="17"/>
      <c r="AG1378" s="17"/>
      <c r="AH1378" s="17"/>
      <c r="AI1378" s="17"/>
      <c r="AJ1378" s="17"/>
      <c r="AK1378" s="17"/>
      <c r="AL1378" s="17"/>
      <c r="AM1378" s="17"/>
      <c r="AN1378" s="17"/>
      <c r="AO1378" s="17"/>
      <c r="AP1378" s="17"/>
      <c r="AQ1378" s="17"/>
      <c r="AR1378" s="17"/>
      <c r="AS1378" s="17"/>
      <c r="AT1378" s="17"/>
      <c r="AU1378" s="17"/>
      <c r="AV1378" s="17"/>
      <c r="AW1378" s="17"/>
      <c r="AX1378" s="17"/>
      <c r="AY1378" s="17"/>
      <c r="AZ1378" s="17"/>
      <c r="BA1378" s="17"/>
      <c r="BB1378" s="17"/>
      <c r="BC1378" s="17"/>
      <c r="BD1378" s="17"/>
      <c r="BE1378" s="17"/>
      <c r="BF1378" s="17"/>
      <c r="BG1378" s="17"/>
      <c r="BH1378" s="17"/>
      <c r="BI1378" s="17"/>
      <c r="BJ1378" s="17"/>
      <c r="BK1378" s="17"/>
      <c r="BL1378" s="17"/>
    </row>
    <row r="1379" spans="2:64" x14ac:dyDescent="0.25">
      <c r="B1379" t="s">
        <v>632</v>
      </c>
      <c r="C1379" s="17">
        <v>0.124680064299</v>
      </c>
      <c r="D1379" s="17">
        <v>0.15393834806659301</v>
      </c>
      <c r="E1379" s="17">
        <v>0.102285663259163</v>
      </c>
      <c r="F1379" s="17">
        <v>8.1471454601695303E-2</v>
      </c>
      <c r="G1379" s="17">
        <v>4.4087812025732399E-2</v>
      </c>
      <c r="H1379" s="17">
        <v>9.0182475689248295E-2</v>
      </c>
      <c r="I1379" s="17">
        <v>0.12662967361207</v>
      </c>
      <c r="J1379" s="17">
        <v>3.2096086951965197E-2</v>
      </c>
      <c r="K1379" s="17">
        <v>0.18939691686619001</v>
      </c>
      <c r="L1379" s="17">
        <v>4.36578465101745E-2</v>
      </c>
      <c r="M1379" s="17">
        <v>0.100613397803163</v>
      </c>
      <c r="N1379" s="17">
        <v>0.17497378793441201</v>
      </c>
      <c r="O1379" s="17">
        <v>0.179104330952011</v>
      </c>
      <c r="P1379" s="17">
        <v>0</v>
      </c>
      <c r="Q1379" s="17"/>
      <c r="R1379" s="17">
        <v>5.7057977265442802E-2</v>
      </c>
      <c r="S1379" s="17">
        <v>0.10326093785231601</v>
      </c>
      <c r="T1379" s="17">
        <v>0.10551227797033901</v>
      </c>
      <c r="U1379" s="17">
        <v>0.172389889927306</v>
      </c>
      <c r="V1379" s="17"/>
      <c r="W1379" s="17">
        <v>8.7719793715305305E-2</v>
      </c>
      <c r="X1379" s="17">
        <v>3.2303405442853102E-2</v>
      </c>
      <c r="Y1379" s="17">
        <v>0.15849589656688601</v>
      </c>
      <c r="Z1379" s="17">
        <v>9.2306337491627602E-2</v>
      </c>
      <c r="AA1379" s="17">
        <v>8.8404310598509298E-2</v>
      </c>
      <c r="AB1379" s="17">
        <v>0.117103735819385</v>
      </c>
      <c r="AC1379" s="17">
        <v>0.112937220717575</v>
      </c>
      <c r="AD1379" s="17">
        <v>0.187617643802588</v>
      </c>
      <c r="AE1379" s="17">
        <v>0.124823210018481</v>
      </c>
      <c r="AF1379" s="17">
        <v>0.21389729346196501</v>
      </c>
      <c r="AG1379" s="17"/>
      <c r="AH1379" s="17">
        <v>0.13683699309695899</v>
      </c>
      <c r="AI1379" s="17">
        <v>0.201829161123773</v>
      </c>
      <c r="AJ1379" s="17">
        <v>9.8715626264909095E-2</v>
      </c>
      <c r="AK1379" s="17">
        <v>0.110750365889074</v>
      </c>
      <c r="AL1379" s="17">
        <v>0.11780041245337999</v>
      </c>
      <c r="AM1379" s="17">
        <v>0.14082497885332401</v>
      </c>
      <c r="AN1379" s="17">
        <v>0.18246006185987901</v>
      </c>
      <c r="AO1379" s="17"/>
      <c r="AP1379" s="17">
        <v>0.163104552974281</v>
      </c>
      <c r="AQ1379" s="17">
        <v>6.2339036799285097E-2</v>
      </c>
      <c r="AR1379" s="17"/>
      <c r="AS1379" s="17">
        <v>0.15868939013936001</v>
      </c>
      <c r="AT1379" s="17">
        <v>0.185738435462065</v>
      </c>
      <c r="AU1379" s="17">
        <v>0.15070469990482599</v>
      </c>
      <c r="AV1379" s="17"/>
      <c r="AW1379" s="17">
        <v>0.20900454723443901</v>
      </c>
      <c r="AX1379" s="17">
        <v>0.11167917289997099</v>
      </c>
      <c r="AY1379" s="17"/>
      <c r="AZ1379" s="17">
        <v>0.146949265690102</v>
      </c>
      <c r="BA1379" s="17">
        <v>0.113490460335174</v>
      </c>
      <c r="BB1379" s="17"/>
      <c r="BC1379" s="17">
        <v>8.1901943303946304E-2</v>
      </c>
      <c r="BD1379" s="17">
        <v>0.172389889927306</v>
      </c>
      <c r="BE1379" s="17"/>
      <c r="BF1379" s="17">
        <v>0.208224067521597</v>
      </c>
      <c r="BG1379" s="17">
        <v>8.2031623855119001E-2</v>
      </c>
      <c r="BH1379" s="17"/>
      <c r="BI1379" s="17">
        <v>3.3627091762882901E-2</v>
      </c>
      <c r="BJ1379" s="17">
        <v>7.9943833238965797E-2</v>
      </c>
      <c r="BK1379" s="17">
        <v>0.16027476936565599</v>
      </c>
      <c r="BL1379" s="17">
        <v>0.281729486008999</v>
      </c>
    </row>
    <row r="1380" spans="2:64" x14ac:dyDescent="0.25">
      <c r="B1380" t="s">
        <v>633</v>
      </c>
      <c r="C1380" s="17">
        <v>0.463795811843286</v>
      </c>
      <c r="D1380" s="17">
        <v>0.55003231114566398</v>
      </c>
      <c r="E1380" s="17">
        <v>0.33434524419366302</v>
      </c>
      <c r="F1380" s="17">
        <v>0.482364202485629</v>
      </c>
      <c r="G1380" s="17">
        <v>0.472445339093781</v>
      </c>
      <c r="H1380" s="17">
        <v>0.474229574717491</v>
      </c>
      <c r="I1380" s="17">
        <v>0.52273374310643494</v>
      </c>
      <c r="J1380" s="17">
        <v>0.38713257998879602</v>
      </c>
      <c r="K1380" s="17">
        <v>0.43268755810835202</v>
      </c>
      <c r="L1380" s="17">
        <v>0.52550365505746899</v>
      </c>
      <c r="M1380" s="17">
        <v>0.47895287838652101</v>
      </c>
      <c r="N1380" s="17">
        <v>0.366788224769169</v>
      </c>
      <c r="O1380" s="17">
        <v>0.350688269681528</v>
      </c>
      <c r="P1380" s="17">
        <v>0.64803048213396297</v>
      </c>
      <c r="Q1380" s="17"/>
      <c r="R1380" s="17">
        <v>0.34528451074682698</v>
      </c>
      <c r="S1380" s="17">
        <v>0.41661450270865502</v>
      </c>
      <c r="T1380" s="17">
        <v>0.48519509529822202</v>
      </c>
      <c r="U1380" s="17">
        <v>0.53572267096201798</v>
      </c>
      <c r="V1380" s="17"/>
      <c r="W1380" s="17">
        <v>0.32815041016906199</v>
      </c>
      <c r="X1380" s="17">
        <v>0.43397068038779102</v>
      </c>
      <c r="Y1380" s="17">
        <v>0.41090435519978602</v>
      </c>
      <c r="Z1380" s="17">
        <v>0.49901554027190698</v>
      </c>
      <c r="AA1380" s="17">
        <v>0.45787692455545198</v>
      </c>
      <c r="AB1380" s="17">
        <v>0.401374538903778</v>
      </c>
      <c r="AC1380" s="17">
        <v>0.51179239904599205</v>
      </c>
      <c r="AD1380" s="17">
        <v>0.62375373202755502</v>
      </c>
      <c r="AE1380" s="17">
        <v>0.594501619038311</v>
      </c>
      <c r="AF1380" s="17">
        <v>0.52205320303524405</v>
      </c>
      <c r="AG1380" s="17"/>
      <c r="AH1380" s="17">
        <v>0.37700290130914199</v>
      </c>
      <c r="AI1380" s="17">
        <v>0.45089164171217999</v>
      </c>
      <c r="AJ1380" s="17">
        <v>0.45663219148940898</v>
      </c>
      <c r="AK1380" s="17">
        <v>0.35038341729682199</v>
      </c>
      <c r="AL1380" s="17">
        <v>0.57202112544227501</v>
      </c>
      <c r="AM1380" s="17">
        <v>0.58290896207012599</v>
      </c>
      <c r="AN1380" s="17">
        <v>0.54540951670514004</v>
      </c>
      <c r="AO1380" s="17"/>
      <c r="AP1380" s="17">
        <v>0.54061325638245905</v>
      </c>
      <c r="AQ1380" s="17">
        <v>0.339164916610185</v>
      </c>
      <c r="AR1380" s="17"/>
      <c r="AS1380" s="17">
        <v>0.52253670223233495</v>
      </c>
      <c r="AT1380" s="17">
        <v>0.639957920274704</v>
      </c>
      <c r="AU1380" s="17">
        <v>0.513269094504614</v>
      </c>
      <c r="AV1380" s="17"/>
      <c r="AW1380" s="17">
        <v>0.58702242677461203</v>
      </c>
      <c r="AX1380" s="17">
        <v>0.44479710847241899</v>
      </c>
      <c r="AY1380" s="17"/>
      <c r="AZ1380" s="17">
        <v>0.39141570351271598</v>
      </c>
      <c r="BA1380" s="17">
        <v>0.500164639483485</v>
      </c>
      <c r="BB1380" s="17"/>
      <c r="BC1380" s="17">
        <v>0.39930394163301702</v>
      </c>
      <c r="BD1380" s="17">
        <v>0.53572267096201798</v>
      </c>
      <c r="BE1380" s="17"/>
      <c r="BF1380" s="17">
        <v>0.53331468972945495</v>
      </c>
      <c r="BG1380" s="17">
        <v>0.428307068080864</v>
      </c>
      <c r="BH1380" s="17"/>
      <c r="BI1380" s="17">
        <v>0.26761941149224899</v>
      </c>
      <c r="BJ1380" s="17">
        <v>0.48846739619977197</v>
      </c>
      <c r="BK1380" s="17">
        <v>0.53588477093994902</v>
      </c>
      <c r="BL1380" s="17">
        <v>0.57610179094404401</v>
      </c>
    </row>
    <row r="1381" spans="2:64" x14ac:dyDescent="0.25">
      <c r="B1381" t="s">
        <v>634</v>
      </c>
      <c r="C1381" s="17">
        <v>0.32922881118290998</v>
      </c>
      <c r="D1381" s="17">
        <v>0.245162225284379</v>
      </c>
      <c r="E1381" s="17">
        <v>0.39566447848443298</v>
      </c>
      <c r="F1381" s="17">
        <v>0.37375969908048601</v>
      </c>
      <c r="G1381" s="17">
        <v>0.35766007889500301</v>
      </c>
      <c r="H1381" s="17">
        <v>0.31275697537790698</v>
      </c>
      <c r="I1381" s="17">
        <v>0.283991647599939</v>
      </c>
      <c r="J1381" s="17">
        <v>0.42418492301847399</v>
      </c>
      <c r="K1381" s="17">
        <v>0.31026372609859498</v>
      </c>
      <c r="L1381" s="17">
        <v>0.35881934496743301</v>
      </c>
      <c r="M1381" s="17">
        <v>0.34890509907116501</v>
      </c>
      <c r="N1381" s="17">
        <v>0.33400152999472699</v>
      </c>
      <c r="O1381" s="17">
        <v>0.42779137676648998</v>
      </c>
      <c r="P1381" s="17">
        <v>0.35196951786603697</v>
      </c>
      <c r="Q1381" s="17"/>
      <c r="R1381" s="17">
        <v>0.44229788923820801</v>
      </c>
      <c r="S1381" s="17">
        <v>0.39584922228608999</v>
      </c>
      <c r="T1381" s="17">
        <v>0.32031944632922499</v>
      </c>
      <c r="U1381" s="17">
        <v>0.25064021618013299</v>
      </c>
      <c r="V1381" s="17"/>
      <c r="W1381" s="17">
        <v>0.40911758959569799</v>
      </c>
      <c r="X1381" s="17">
        <v>0.492174757430137</v>
      </c>
      <c r="Y1381" s="17">
        <v>0.34370057337506099</v>
      </c>
      <c r="Z1381" s="17">
        <v>0.31935775566965302</v>
      </c>
      <c r="AA1381" s="17">
        <v>0.40613851400200102</v>
      </c>
      <c r="AB1381" s="17">
        <v>0.37716998165321602</v>
      </c>
      <c r="AC1381" s="17">
        <v>0.33510134155395899</v>
      </c>
      <c r="AD1381" s="17">
        <v>0.161978864519186</v>
      </c>
      <c r="AE1381" s="17">
        <v>0.232395646684596</v>
      </c>
      <c r="AF1381" s="17">
        <v>0.22790375721879599</v>
      </c>
      <c r="AG1381" s="17"/>
      <c r="AH1381" s="17">
        <v>0.37735665234017701</v>
      </c>
      <c r="AI1381" s="17">
        <v>0.25195669564457002</v>
      </c>
      <c r="AJ1381" s="17">
        <v>0.36667559650172699</v>
      </c>
      <c r="AK1381" s="17">
        <v>0.479112362401032</v>
      </c>
      <c r="AL1381" s="17">
        <v>0.245948243809791</v>
      </c>
      <c r="AM1381" s="17">
        <v>0.237640059381233</v>
      </c>
      <c r="AN1381" s="17">
        <v>0.18890916531096999</v>
      </c>
      <c r="AO1381" s="17"/>
      <c r="AP1381" s="17">
        <v>0.245558972027934</v>
      </c>
      <c r="AQ1381" s="17">
        <v>0.46497723421950898</v>
      </c>
      <c r="AR1381" s="17"/>
      <c r="AS1381" s="17">
        <v>0.28108557115184701</v>
      </c>
      <c r="AT1381" s="17">
        <v>0.13380176170469299</v>
      </c>
      <c r="AU1381" s="17">
        <v>0.28205470573888902</v>
      </c>
      <c r="AV1381" s="17"/>
      <c r="AW1381" s="17">
        <v>0.17400219245500601</v>
      </c>
      <c r="AX1381" s="17">
        <v>0.353161177466912</v>
      </c>
      <c r="AY1381" s="17"/>
      <c r="AZ1381" s="17">
        <v>0.35949920854522699</v>
      </c>
      <c r="BA1381" s="17">
        <v>0.31401884687555498</v>
      </c>
      <c r="BB1381" s="17"/>
      <c r="BC1381" s="17">
        <v>0.39969380202256299</v>
      </c>
      <c r="BD1381" s="17">
        <v>0.25064021618013299</v>
      </c>
      <c r="BE1381" s="17"/>
      <c r="BF1381" s="17">
        <v>0.20797967637699699</v>
      </c>
      <c r="BG1381" s="17">
        <v>0.391125372338402</v>
      </c>
      <c r="BH1381" s="17"/>
      <c r="BI1381" s="17">
        <v>0.48894196937293199</v>
      </c>
      <c r="BJ1381" s="17">
        <v>0.36729661885910198</v>
      </c>
      <c r="BK1381" s="17">
        <v>0.25886808421466001</v>
      </c>
      <c r="BL1381" s="17">
        <v>0.14216872304695699</v>
      </c>
    </row>
    <row r="1382" spans="2:64" x14ac:dyDescent="0.25">
      <c r="B1382" t="s">
        <v>635</v>
      </c>
      <c r="C1382" s="17">
        <v>1.3077779955665199E-2</v>
      </c>
      <c r="D1382" s="17">
        <v>1.5478223577717099E-2</v>
      </c>
      <c r="E1382" s="17">
        <v>2.98806992655649E-2</v>
      </c>
      <c r="F1382" s="17">
        <v>0</v>
      </c>
      <c r="G1382" s="17">
        <v>2.6058450375958799E-2</v>
      </c>
      <c r="H1382" s="17">
        <v>2.54279871670593E-2</v>
      </c>
      <c r="I1382" s="17">
        <v>0</v>
      </c>
      <c r="J1382" s="17">
        <v>0</v>
      </c>
      <c r="K1382" s="17">
        <v>0</v>
      </c>
      <c r="L1382" s="17">
        <v>1.29809841220365E-2</v>
      </c>
      <c r="M1382" s="17">
        <v>1.2115643606815E-2</v>
      </c>
      <c r="N1382" s="17">
        <v>2.63522585675071E-2</v>
      </c>
      <c r="O1382" s="17">
        <v>0</v>
      </c>
      <c r="P1382" s="17">
        <v>0</v>
      </c>
      <c r="Q1382" s="17"/>
      <c r="R1382" s="17">
        <v>1.7350003952603998E-2</v>
      </c>
      <c r="S1382" s="17">
        <v>6.9972279181047901E-3</v>
      </c>
      <c r="T1382" s="17">
        <v>3.8462377887754001E-2</v>
      </c>
      <c r="U1382" s="17">
        <v>5.9429380924579901E-3</v>
      </c>
      <c r="V1382" s="17"/>
      <c r="W1382" s="17">
        <v>1.97997067928719E-2</v>
      </c>
      <c r="X1382" s="17">
        <v>4.1551156739218803E-2</v>
      </c>
      <c r="Y1382" s="17">
        <v>2.1142185963229199E-2</v>
      </c>
      <c r="Z1382" s="17">
        <v>0</v>
      </c>
      <c r="AA1382" s="17">
        <v>1.0610866614268201E-2</v>
      </c>
      <c r="AB1382" s="17">
        <v>3.0182755793597402E-2</v>
      </c>
      <c r="AC1382" s="17">
        <v>0</v>
      </c>
      <c r="AD1382" s="17">
        <v>0</v>
      </c>
      <c r="AE1382" s="17">
        <v>0</v>
      </c>
      <c r="AF1382" s="17">
        <v>1.2008077756259099E-2</v>
      </c>
      <c r="AG1382" s="17"/>
      <c r="AH1382" s="17">
        <v>1.9623553920891001E-2</v>
      </c>
      <c r="AI1382" s="17">
        <v>2.20794782844702E-2</v>
      </c>
      <c r="AJ1382" s="17">
        <v>3.05672618305446E-2</v>
      </c>
      <c r="AK1382" s="17">
        <v>0</v>
      </c>
      <c r="AL1382" s="17">
        <v>2.01043339531525E-2</v>
      </c>
      <c r="AM1382" s="17">
        <v>4.67528166778447E-3</v>
      </c>
      <c r="AN1382" s="17">
        <v>9.0330241513036091E-3</v>
      </c>
      <c r="AO1382" s="17"/>
      <c r="AP1382" s="17">
        <v>1.3733610250569701E-2</v>
      </c>
      <c r="AQ1382" s="17">
        <v>1.2013741477618099E-2</v>
      </c>
      <c r="AR1382" s="17"/>
      <c r="AS1382" s="17">
        <v>1.0300321192100901E-2</v>
      </c>
      <c r="AT1382" s="17">
        <v>1.43014756868679E-2</v>
      </c>
      <c r="AU1382" s="17">
        <v>1.67921323160856E-2</v>
      </c>
      <c r="AV1382" s="17"/>
      <c r="AW1382" s="17">
        <v>6.1126546680521599E-3</v>
      </c>
      <c r="AX1382" s="17">
        <v>1.4151641713159999E-2</v>
      </c>
      <c r="AY1382" s="17"/>
      <c r="AZ1382" s="17">
        <v>8.8812519446201804E-3</v>
      </c>
      <c r="BA1382" s="17">
        <v>1.5186409072713699E-2</v>
      </c>
      <c r="BB1382" s="17"/>
      <c r="BC1382" s="17">
        <v>1.9475102194540999E-2</v>
      </c>
      <c r="BD1382" s="17">
        <v>5.9429380924579901E-3</v>
      </c>
      <c r="BE1382" s="17"/>
      <c r="BF1382" s="17">
        <v>1.7217759918728301E-2</v>
      </c>
      <c r="BG1382" s="17">
        <v>1.09643585001107E-2</v>
      </c>
      <c r="BH1382" s="17"/>
      <c r="BI1382" s="17">
        <v>1.44441885683745E-2</v>
      </c>
      <c r="BJ1382" s="17">
        <v>7.8306272566740706E-3</v>
      </c>
      <c r="BK1382" s="17">
        <v>2.27112985273588E-2</v>
      </c>
      <c r="BL1382" s="17">
        <v>0</v>
      </c>
    </row>
    <row r="1383" spans="2:64" x14ac:dyDescent="0.25">
      <c r="B1383" t="s">
        <v>636</v>
      </c>
      <c r="C1383" s="17">
        <v>4.1057853334925598E-3</v>
      </c>
      <c r="D1383" s="17">
        <v>5.2200191697756703E-3</v>
      </c>
      <c r="E1383" s="17">
        <v>0</v>
      </c>
      <c r="F1383" s="17">
        <v>0</v>
      </c>
      <c r="G1383" s="17">
        <v>0</v>
      </c>
      <c r="H1383" s="17">
        <v>1.1230004696724799E-2</v>
      </c>
      <c r="I1383" s="17">
        <v>0</v>
      </c>
      <c r="J1383" s="17">
        <v>1.6048043475982599E-2</v>
      </c>
      <c r="K1383" s="17">
        <v>0</v>
      </c>
      <c r="L1383" s="17">
        <v>0</v>
      </c>
      <c r="M1383" s="17">
        <v>1.4497303997513899E-2</v>
      </c>
      <c r="N1383" s="17">
        <v>0</v>
      </c>
      <c r="O1383" s="17">
        <v>0</v>
      </c>
      <c r="P1383" s="17">
        <v>0</v>
      </c>
      <c r="Q1383" s="17"/>
      <c r="R1383" s="17">
        <v>0</v>
      </c>
      <c r="S1383" s="17">
        <v>1.7125936523515701E-2</v>
      </c>
      <c r="T1383" s="17">
        <v>0</v>
      </c>
      <c r="U1383" s="17">
        <v>3.2338963491321598E-3</v>
      </c>
      <c r="V1383" s="17"/>
      <c r="W1383" s="17">
        <v>0</v>
      </c>
      <c r="X1383" s="17">
        <v>0</v>
      </c>
      <c r="Y1383" s="17">
        <v>0</v>
      </c>
      <c r="Z1383" s="17">
        <v>2.3834218406968501E-2</v>
      </c>
      <c r="AA1383" s="17">
        <v>0</v>
      </c>
      <c r="AB1383" s="17">
        <v>0</v>
      </c>
      <c r="AC1383" s="17">
        <v>1.35130317582665E-2</v>
      </c>
      <c r="AD1383" s="17">
        <v>0</v>
      </c>
      <c r="AE1383" s="17">
        <v>1.87309513192295E-2</v>
      </c>
      <c r="AF1383" s="17">
        <v>0</v>
      </c>
      <c r="AG1383" s="17"/>
      <c r="AH1383" s="17">
        <v>1.20478622918912E-2</v>
      </c>
      <c r="AI1383" s="17">
        <v>2.6419802297289401E-2</v>
      </c>
      <c r="AJ1383" s="17">
        <v>0</v>
      </c>
      <c r="AK1383" s="17">
        <v>0</v>
      </c>
      <c r="AL1383" s="17">
        <v>4.5410602583813202E-3</v>
      </c>
      <c r="AM1383" s="17">
        <v>4.2360849356540596E-3</v>
      </c>
      <c r="AN1383" s="17">
        <v>0</v>
      </c>
      <c r="AO1383" s="17"/>
      <c r="AP1383" s="17">
        <v>4.4705567047472698E-3</v>
      </c>
      <c r="AQ1383" s="17">
        <v>3.5139694663076401E-3</v>
      </c>
      <c r="AR1383" s="17"/>
      <c r="AS1383" s="17">
        <v>4.1184931229106799E-3</v>
      </c>
      <c r="AT1383" s="17">
        <v>5.7414746053884597E-3</v>
      </c>
      <c r="AU1383" s="17">
        <v>4.4374556542117402E-3</v>
      </c>
      <c r="AV1383" s="17"/>
      <c r="AW1383" s="17">
        <v>1.1444847749964101E-2</v>
      </c>
      <c r="AX1383" s="17">
        <v>2.9742710908224499E-3</v>
      </c>
      <c r="AY1383" s="17"/>
      <c r="AZ1383" s="17">
        <v>2.3592114013720202E-3</v>
      </c>
      <c r="BA1383" s="17">
        <v>4.9833862070371004E-3</v>
      </c>
      <c r="BB1383" s="17"/>
      <c r="BC1383" s="17">
        <v>4.8875482507960101E-3</v>
      </c>
      <c r="BD1383" s="17">
        <v>3.2338963491321598E-3</v>
      </c>
      <c r="BE1383" s="17"/>
      <c r="BF1383" s="17">
        <v>5.8492376267270003E-3</v>
      </c>
      <c r="BG1383" s="17">
        <v>3.2157690734787598E-3</v>
      </c>
      <c r="BH1383" s="17"/>
      <c r="BI1383" s="17">
        <v>5.8271508913297198E-3</v>
      </c>
      <c r="BJ1383" s="17">
        <v>2.6132496980027101E-3</v>
      </c>
      <c r="BK1383" s="17">
        <v>6.0735659759586598E-3</v>
      </c>
      <c r="BL1383" s="17">
        <v>0</v>
      </c>
    </row>
    <row r="1384" spans="2:64" x14ac:dyDescent="0.25">
      <c r="B1384" t="s">
        <v>80</v>
      </c>
      <c r="C1384" s="17">
        <v>6.5111747385646596E-2</v>
      </c>
      <c r="D1384" s="17">
        <v>3.0168872755871701E-2</v>
      </c>
      <c r="E1384" s="17">
        <v>0.13782391479717701</v>
      </c>
      <c r="F1384" s="17">
        <v>6.2404643832189702E-2</v>
      </c>
      <c r="G1384" s="17">
        <v>9.9748319609525099E-2</v>
      </c>
      <c r="H1384" s="17">
        <v>8.6172982351569394E-2</v>
      </c>
      <c r="I1384" s="17">
        <v>6.6644935681555897E-2</v>
      </c>
      <c r="J1384" s="17">
        <v>0.140538366564783</v>
      </c>
      <c r="K1384" s="17">
        <v>6.76517989268626E-2</v>
      </c>
      <c r="L1384" s="17">
        <v>5.9038169342886998E-2</v>
      </c>
      <c r="M1384" s="17">
        <v>4.4915677134821197E-2</v>
      </c>
      <c r="N1384" s="17">
        <v>9.7884198734185093E-2</v>
      </c>
      <c r="O1384" s="17">
        <v>4.2416022599970703E-2</v>
      </c>
      <c r="P1384" s="17">
        <v>0</v>
      </c>
      <c r="Q1384" s="17"/>
      <c r="R1384" s="17">
        <v>0.138009618796918</v>
      </c>
      <c r="S1384" s="17">
        <v>6.0152172711318598E-2</v>
      </c>
      <c r="T1384" s="17">
        <v>5.0510802514459503E-2</v>
      </c>
      <c r="U1384" s="17">
        <v>3.2070388488952301E-2</v>
      </c>
      <c r="V1384" s="17"/>
      <c r="W1384" s="17">
        <v>0.155212499727063</v>
      </c>
      <c r="X1384" s="17">
        <v>0</v>
      </c>
      <c r="Y1384" s="17">
        <v>6.5756988895037102E-2</v>
      </c>
      <c r="Z1384" s="17">
        <v>6.5486148159843799E-2</v>
      </c>
      <c r="AA1384" s="17">
        <v>3.6969384229769399E-2</v>
      </c>
      <c r="AB1384" s="17">
        <v>7.4168987830023902E-2</v>
      </c>
      <c r="AC1384" s="17">
        <v>2.6656006924207699E-2</v>
      </c>
      <c r="AD1384" s="17">
        <v>2.66497596506712E-2</v>
      </c>
      <c r="AE1384" s="17">
        <v>2.9548572939382199E-2</v>
      </c>
      <c r="AF1384" s="17">
        <v>2.4137668527736401E-2</v>
      </c>
      <c r="AG1384" s="17"/>
      <c r="AH1384" s="17">
        <v>7.7132037040939197E-2</v>
      </c>
      <c r="AI1384" s="17">
        <v>4.68232209377175E-2</v>
      </c>
      <c r="AJ1384" s="17">
        <v>4.7409323913409698E-2</v>
      </c>
      <c r="AK1384" s="17">
        <v>5.9753854413072099E-2</v>
      </c>
      <c r="AL1384" s="17">
        <v>3.9584824083019297E-2</v>
      </c>
      <c r="AM1384" s="17">
        <v>2.97146330918798E-2</v>
      </c>
      <c r="AN1384" s="17">
        <v>7.4188231972707602E-2</v>
      </c>
      <c r="AO1384" s="17"/>
      <c r="AP1384" s="17">
        <v>3.2519051660008701E-2</v>
      </c>
      <c r="AQ1384" s="17">
        <v>0.117991101427095</v>
      </c>
      <c r="AR1384" s="17"/>
      <c r="AS1384" s="17">
        <v>2.3269522161446701E-2</v>
      </c>
      <c r="AT1384" s="17">
        <v>2.0458932266281701E-2</v>
      </c>
      <c r="AU1384" s="17">
        <v>3.2741911881373501E-2</v>
      </c>
      <c r="AV1384" s="17"/>
      <c r="AW1384" s="17">
        <v>1.24133311179273E-2</v>
      </c>
      <c r="AX1384" s="17">
        <v>7.3236628356716293E-2</v>
      </c>
      <c r="AY1384" s="17"/>
      <c r="AZ1384" s="17">
        <v>9.0895358905962301E-2</v>
      </c>
      <c r="BA1384" s="17">
        <v>5.21562580260354E-2</v>
      </c>
      <c r="BB1384" s="17"/>
      <c r="BC1384" s="17">
        <v>9.4737662595136996E-2</v>
      </c>
      <c r="BD1384" s="17">
        <v>3.2070388488952301E-2</v>
      </c>
      <c r="BE1384" s="17"/>
      <c r="BF1384" s="17">
        <v>2.74145688264971E-2</v>
      </c>
      <c r="BG1384" s="17">
        <v>8.4355808152025799E-2</v>
      </c>
      <c r="BH1384" s="17"/>
      <c r="BI1384" s="17">
        <v>0.18954018791223301</v>
      </c>
      <c r="BJ1384" s="17">
        <v>5.3848274747482799E-2</v>
      </c>
      <c r="BK1384" s="17">
        <v>1.6187510976418702E-2</v>
      </c>
      <c r="BL1384" s="17">
        <v>0</v>
      </c>
    </row>
    <row r="1385" spans="2:64" x14ac:dyDescent="0.25">
      <c r="C1385" s="17"/>
      <c r="D1385" s="17"/>
      <c r="E1385" s="17"/>
      <c r="F1385" s="17"/>
      <c r="G1385" s="17"/>
      <c r="H1385" s="17"/>
      <c r="I1385" s="17"/>
      <c r="J1385" s="17"/>
      <c r="K1385" s="17"/>
      <c r="L1385" s="17"/>
      <c r="M1385" s="17"/>
      <c r="N1385" s="17"/>
      <c r="O1385" s="17"/>
      <c r="P1385" s="17"/>
      <c r="Q1385" s="17"/>
      <c r="R1385" s="17"/>
      <c r="S1385" s="17"/>
      <c r="T1385" s="17"/>
      <c r="U1385" s="17"/>
      <c r="V1385" s="17"/>
      <c r="W1385" s="17"/>
      <c r="X1385" s="17"/>
      <c r="Y1385" s="17"/>
      <c r="Z1385" s="17"/>
      <c r="AA1385" s="17"/>
      <c r="AB1385" s="17"/>
      <c r="AC1385" s="17"/>
      <c r="AD1385" s="17"/>
      <c r="AE1385" s="17"/>
      <c r="AF1385" s="17"/>
      <c r="AG1385" s="17"/>
      <c r="AH1385" s="17"/>
      <c r="AI1385" s="17"/>
      <c r="AJ1385" s="17"/>
      <c r="AK1385" s="17"/>
      <c r="AL1385" s="17"/>
      <c r="AM1385" s="17"/>
      <c r="AN1385" s="17"/>
      <c r="AO1385" s="17"/>
      <c r="AP1385" s="17"/>
      <c r="AQ1385" s="17"/>
      <c r="AR1385" s="17"/>
      <c r="AS1385" s="17"/>
      <c r="AT1385" s="17"/>
      <c r="AU1385" s="17"/>
      <c r="AV1385" s="17"/>
      <c r="AW1385" s="17"/>
      <c r="AX1385" s="17"/>
      <c r="AY1385" s="17"/>
      <c r="AZ1385" s="17"/>
      <c r="BA1385" s="17"/>
      <c r="BB1385" s="17"/>
      <c r="BC1385" s="17"/>
      <c r="BD1385" s="17"/>
      <c r="BE1385" s="17"/>
      <c r="BF1385" s="17"/>
      <c r="BG1385" s="17"/>
      <c r="BH1385" s="17"/>
      <c r="BI1385" s="17"/>
      <c r="BJ1385" s="17"/>
      <c r="BK1385" s="17"/>
      <c r="BL1385" s="17"/>
    </row>
    <row r="1386" spans="2:64" x14ac:dyDescent="0.25">
      <c r="B1386" s="6" t="s">
        <v>638</v>
      </c>
      <c r="C1386" s="17"/>
      <c r="D1386" s="17"/>
      <c r="E1386" s="17"/>
      <c r="F1386" s="17"/>
      <c r="G1386" s="17"/>
      <c r="H1386" s="17"/>
      <c r="I1386" s="17"/>
      <c r="J1386" s="17"/>
      <c r="K1386" s="17"/>
      <c r="L1386" s="17"/>
      <c r="M1386" s="17"/>
      <c r="N1386" s="17"/>
      <c r="O1386" s="17"/>
      <c r="P1386" s="17"/>
      <c r="Q1386" s="17"/>
      <c r="R1386" s="17"/>
      <c r="S1386" s="17"/>
      <c r="T1386" s="17"/>
      <c r="U1386" s="17"/>
      <c r="V1386" s="17"/>
      <c r="W1386" s="17"/>
      <c r="X1386" s="17"/>
      <c r="Y1386" s="17"/>
      <c r="Z1386" s="17"/>
      <c r="AA1386" s="17"/>
      <c r="AB1386" s="17"/>
      <c r="AC1386" s="17"/>
      <c r="AD1386" s="17"/>
      <c r="AE1386" s="17"/>
      <c r="AF1386" s="17"/>
      <c r="AG1386" s="17"/>
      <c r="AH1386" s="17"/>
      <c r="AI1386" s="17"/>
      <c r="AJ1386" s="17"/>
      <c r="AK1386" s="17"/>
      <c r="AL1386" s="17"/>
      <c r="AM1386" s="17"/>
      <c r="AN1386" s="17"/>
      <c r="AO1386" s="17"/>
      <c r="AP1386" s="17"/>
      <c r="AQ1386" s="17"/>
      <c r="AR1386" s="17"/>
      <c r="AS1386" s="17"/>
      <c r="AT1386" s="17"/>
      <c r="AU1386" s="17"/>
      <c r="AV1386" s="17"/>
      <c r="AW1386" s="17"/>
      <c r="AX1386" s="17"/>
      <c r="AY1386" s="17"/>
      <c r="AZ1386" s="17"/>
      <c r="BA1386" s="17"/>
      <c r="BB1386" s="17"/>
      <c r="BC1386" s="17"/>
      <c r="BD1386" s="17"/>
      <c r="BE1386" s="17"/>
      <c r="BF1386" s="17"/>
      <c r="BG1386" s="17"/>
      <c r="BH1386" s="17"/>
      <c r="BI1386" s="17"/>
      <c r="BJ1386" s="17"/>
      <c r="BK1386" s="17"/>
      <c r="BL1386" s="17"/>
    </row>
    <row r="1387" spans="2:64" x14ac:dyDescent="0.25">
      <c r="B1387" s="24" t="s">
        <v>82</v>
      </c>
      <c r="C1387" s="17"/>
      <c r="D1387" s="17"/>
      <c r="E1387" s="17"/>
      <c r="F1387" s="17"/>
      <c r="G1387" s="17"/>
      <c r="H1387" s="17"/>
      <c r="I1387" s="17"/>
      <c r="J1387" s="17"/>
      <c r="K1387" s="17"/>
      <c r="L1387" s="17"/>
      <c r="M1387" s="17"/>
      <c r="N1387" s="17"/>
      <c r="O1387" s="17"/>
      <c r="P1387" s="17"/>
      <c r="Q1387" s="17"/>
      <c r="R1387" s="17"/>
      <c r="S1387" s="17"/>
      <c r="T1387" s="17"/>
      <c r="U1387" s="17"/>
      <c r="V1387" s="17"/>
      <c r="W1387" s="17"/>
      <c r="X1387" s="17"/>
      <c r="Y1387" s="17"/>
      <c r="Z1387" s="17"/>
      <c r="AA1387" s="17"/>
      <c r="AB1387" s="17"/>
      <c r="AC1387" s="17"/>
      <c r="AD1387" s="17"/>
      <c r="AE1387" s="17"/>
      <c r="AF1387" s="17"/>
      <c r="AG1387" s="17"/>
      <c r="AH1387" s="17"/>
      <c r="AI1387" s="17"/>
      <c r="AJ1387" s="17"/>
      <c r="AK1387" s="17"/>
      <c r="AL1387" s="17"/>
      <c r="AM1387" s="17"/>
      <c r="AN1387" s="17"/>
      <c r="AO1387" s="17"/>
      <c r="AP1387" s="17"/>
      <c r="AQ1387" s="17"/>
      <c r="AR1387" s="17"/>
      <c r="AS1387" s="17"/>
      <c r="AT1387" s="17"/>
      <c r="AU1387" s="17"/>
      <c r="AV1387" s="17"/>
      <c r="AW1387" s="17"/>
      <c r="AX1387" s="17"/>
      <c r="AY1387" s="17"/>
      <c r="AZ1387" s="17"/>
      <c r="BA1387" s="17"/>
      <c r="BB1387" s="17"/>
      <c r="BC1387" s="17"/>
      <c r="BD1387" s="17"/>
      <c r="BE1387" s="17"/>
      <c r="BF1387" s="17"/>
      <c r="BG1387" s="17"/>
      <c r="BH1387" s="17"/>
      <c r="BI1387" s="17"/>
      <c r="BJ1387" s="17"/>
      <c r="BK1387" s="17"/>
      <c r="BL1387" s="17"/>
    </row>
    <row r="1388" spans="2:64" x14ac:dyDescent="0.25">
      <c r="B1388" t="s">
        <v>53</v>
      </c>
      <c r="C1388" s="17">
        <v>0.65575924962118703</v>
      </c>
      <c r="D1388" s="17">
        <v>0.65411986887387097</v>
      </c>
      <c r="E1388" s="17">
        <v>0.67290524598210599</v>
      </c>
      <c r="F1388" s="17">
        <v>0.74621648101300297</v>
      </c>
      <c r="G1388" s="17">
        <v>0.71602979033856295</v>
      </c>
      <c r="H1388" s="17">
        <v>0.72736826712492897</v>
      </c>
      <c r="I1388" s="17">
        <v>0.80880435478757196</v>
      </c>
      <c r="J1388" s="17">
        <v>0.54380106921021798</v>
      </c>
      <c r="K1388" s="17">
        <v>0.62829817469918403</v>
      </c>
      <c r="L1388" s="17">
        <v>0.57089520784595305</v>
      </c>
      <c r="M1388" s="17">
        <v>0.63960051725484701</v>
      </c>
      <c r="N1388" s="17">
        <v>0.63819121411317103</v>
      </c>
      <c r="O1388" s="17">
        <v>0.60941770688473995</v>
      </c>
      <c r="P1388" s="17">
        <v>1</v>
      </c>
      <c r="Q1388" s="17"/>
      <c r="R1388" s="17">
        <v>0.54907327929670402</v>
      </c>
      <c r="S1388" s="17">
        <v>0.66906655469060405</v>
      </c>
      <c r="T1388" s="17">
        <v>0.68268771521531402</v>
      </c>
      <c r="U1388" s="17">
        <v>0.70069795819509195</v>
      </c>
      <c r="V1388" s="17"/>
      <c r="W1388" s="17">
        <v>0.59024306815224903</v>
      </c>
      <c r="X1388" s="17">
        <v>0.61448497250356804</v>
      </c>
      <c r="Y1388" s="17">
        <v>0.64512562564286102</v>
      </c>
      <c r="Z1388" s="17">
        <v>0.69494980415869001</v>
      </c>
      <c r="AA1388" s="17">
        <v>0.70845829526566695</v>
      </c>
      <c r="AB1388" s="17">
        <v>0.69454336892906798</v>
      </c>
      <c r="AC1388" s="17">
        <v>0.69909793449740998</v>
      </c>
      <c r="AD1388" s="17">
        <v>0.76297102796489802</v>
      </c>
      <c r="AE1388" s="17">
        <v>0.73812543192098001</v>
      </c>
      <c r="AF1388" s="17">
        <v>0.68521672305527703</v>
      </c>
      <c r="AG1388" s="17"/>
      <c r="AH1388" s="17">
        <v>0.51232619320931505</v>
      </c>
      <c r="AI1388" s="17">
        <v>0.65127922707005104</v>
      </c>
      <c r="AJ1388" s="17">
        <v>0.73162972920908498</v>
      </c>
      <c r="AK1388" s="17">
        <v>0.65154900069553301</v>
      </c>
      <c r="AL1388" s="17">
        <v>0.67297760561297004</v>
      </c>
      <c r="AM1388" s="17">
        <v>0.76998555161340498</v>
      </c>
      <c r="AN1388" s="17">
        <v>0.67135085252050297</v>
      </c>
      <c r="AO1388" s="17"/>
      <c r="AP1388" s="17">
        <v>0.73433606086494496</v>
      </c>
      <c r="AQ1388" s="17">
        <v>0.52827390578268096</v>
      </c>
      <c r="AR1388" s="17"/>
      <c r="AS1388" s="17">
        <v>0.72924792545689698</v>
      </c>
      <c r="AT1388" s="17">
        <v>0.79696024444705005</v>
      </c>
      <c r="AU1388" s="17">
        <v>0.73910302113392601</v>
      </c>
      <c r="AV1388" s="17"/>
      <c r="AW1388" s="17">
        <v>0.83679903269174405</v>
      </c>
      <c r="AX1388" s="17">
        <v>0.62784708844723602</v>
      </c>
      <c r="AY1388" s="17"/>
      <c r="AZ1388" s="17">
        <v>0.62126449877838796</v>
      </c>
      <c r="BA1388" s="17">
        <v>0.673091824507145</v>
      </c>
      <c r="BB1388" s="17"/>
      <c r="BC1388" s="17">
        <v>0.61546579879802099</v>
      </c>
      <c r="BD1388" s="17">
        <v>0.70069795819509195</v>
      </c>
      <c r="BE1388" s="17"/>
      <c r="BF1388" s="17">
        <v>0.79471265903587096</v>
      </c>
      <c r="BG1388" s="17">
        <v>0.584824820131298</v>
      </c>
      <c r="BH1388" s="17"/>
      <c r="BI1388" s="17">
        <v>0.51667842547720499</v>
      </c>
      <c r="BJ1388" s="17">
        <v>0.59216881469056504</v>
      </c>
      <c r="BK1388" s="17">
        <v>0.70292135987104598</v>
      </c>
      <c r="BL1388" s="17">
        <v>0.90384637961931302</v>
      </c>
    </row>
    <row r="1389" spans="2:64" x14ac:dyDescent="0.25">
      <c r="B1389" t="s">
        <v>54</v>
      </c>
      <c r="C1389" s="17">
        <v>0.19962187917242699</v>
      </c>
      <c r="D1389" s="17">
        <v>0.235924984478703</v>
      </c>
      <c r="E1389" s="17">
        <v>0.12518034933470901</v>
      </c>
      <c r="F1389" s="17">
        <v>0.18524520726087901</v>
      </c>
      <c r="G1389" s="17">
        <v>0.159108097770392</v>
      </c>
      <c r="H1389" s="17">
        <v>0.13321926793118699</v>
      </c>
      <c r="I1389" s="17">
        <v>9.2732629618005893E-2</v>
      </c>
      <c r="J1389" s="17">
        <v>0.17383728599815301</v>
      </c>
      <c r="K1389" s="17">
        <v>0.18939691686619001</v>
      </c>
      <c r="L1389" s="17">
        <v>0.20654290832838099</v>
      </c>
      <c r="M1389" s="17">
        <v>0.216747069710721</v>
      </c>
      <c r="N1389" s="17">
        <v>0.249860193106548</v>
      </c>
      <c r="O1389" s="17">
        <v>0.216523930255835</v>
      </c>
      <c r="P1389" s="17">
        <v>0</v>
      </c>
      <c r="Q1389" s="17"/>
      <c r="R1389" s="17">
        <v>0.25418599885019999</v>
      </c>
      <c r="S1389" s="17">
        <v>0.177091565079044</v>
      </c>
      <c r="T1389" s="17">
        <v>0.195907709915942</v>
      </c>
      <c r="U1389" s="17">
        <v>0.17894402156159001</v>
      </c>
      <c r="V1389" s="17"/>
      <c r="W1389" s="17">
        <v>0.226204170095928</v>
      </c>
      <c r="X1389" s="17">
        <v>0.29369818205074899</v>
      </c>
      <c r="Y1389" s="17">
        <v>0.12695437272041901</v>
      </c>
      <c r="Z1389" s="17">
        <v>0.17250119670921199</v>
      </c>
      <c r="AA1389" s="17">
        <v>0.15807153179477201</v>
      </c>
      <c r="AB1389" s="17">
        <v>0.15898166484265799</v>
      </c>
      <c r="AC1389" s="17">
        <v>0.213857029071363</v>
      </c>
      <c r="AD1389" s="17">
        <v>0.12773696918800501</v>
      </c>
      <c r="AE1389" s="17">
        <v>0.19526720798205399</v>
      </c>
      <c r="AF1389" s="17">
        <v>0.192301645433371</v>
      </c>
      <c r="AG1389" s="17"/>
      <c r="AH1389" s="17">
        <v>0.260978404123827</v>
      </c>
      <c r="AI1389" s="17">
        <v>0.24116685938850299</v>
      </c>
      <c r="AJ1389" s="17">
        <v>0.19027930733656001</v>
      </c>
      <c r="AK1389" s="17">
        <v>0.18116239933619299</v>
      </c>
      <c r="AL1389" s="17">
        <v>0.168230943092952</v>
      </c>
      <c r="AM1389" s="17">
        <v>0.162761037758958</v>
      </c>
      <c r="AN1389" s="17">
        <v>0.202760920686027</v>
      </c>
      <c r="AO1389" s="17"/>
      <c r="AP1389" s="17">
        <v>0.17612012620885401</v>
      </c>
      <c r="AQ1389" s="17">
        <v>0.237751818653862</v>
      </c>
      <c r="AR1389" s="17"/>
      <c r="AS1389" s="17">
        <v>0.15394054368767199</v>
      </c>
      <c r="AT1389" s="17">
        <v>0.15716953944510201</v>
      </c>
      <c r="AU1389" s="17">
        <v>0.187673067374762</v>
      </c>
      <c r="AV1389" s="17"/>
      <c r="AW1389" s="17">
        <v>0.104118400973238</v>
      </c>
      <c r="AX1389" s="17">
        <v>0.21434631394005901</v>
      </c>
      <c r="AY1389" s="17"/>
      <c r="AZ1389" s="17">
        <v>0.210890769018025</v>
      </c>
      <c r="BA1389" s="17">
        <v>0.193959600931295</v>
      </c>
      <c r="BB1389" s="17"/>
      <c r="BC1389" s="17">
        <v>0.21816229266473799</v>
      </c>
      <c r="BD1389" s="17">
        <v>0.17894402156159001</v>
      </c>
      <c r="BE1389" s="17"/>
      <c r="BF1389" s="17">
        <v>0.13205164177171499</v>
      </c>
      <c r="BG1389" s="17">
        <v>0.23411586000172599</v>
      </c>
      <c r="BH1389" s="17"/>
      <c r="BI1389" s="17">
        <v>0.229316121117219</v>
      </c>
      <c r="BJ1389" s="17">
        <v>0.237925805368775</v>
      </c>
      <c r="BK1389" s="17">
        <v>0.194910128489442</v>
      </c>
      <c r="BL1389" s="17">
        <v>8.4142523986301093E-2</v>
      </c>
    </row>
    <row r="1390" spans="2:64" x14ac:dyDescent="0.25">
      <c r="B1390" t="s">
        <v>111</v>
      </c>
      <c r="C1390" s="17">
        <v>0.144618871206387</v>
      </c>
      <c r="D1390" s="17">
        <v>0.10995514664742601</v>
      </c>
      <c r="E1390" s="17">
        <v>0.201914404683186</v>
      </c>
      <c r="F1390" s="17">
        <v>6.8538311726117795E-2</v>
      </c>
      <c r="G1390" s="17">
        <v>0.124862111891045</v>
      </c>
      <c r="H1390" s="17">
        <v>0.13941246494388501</v>
      </c>
      <c r="I1390" s="17">
        <v>9.8463015594422401E-2</v>
      </c>
      <c r="J1390" s="17">
        <v>0.28236164479162801</v>
      </c>
      <c r="K1390" s="17">
        <v>0.18230490843462599</v>
      </c>
      <c r="L1390" s="17">
        <v>0.222561883825666</v>
      </c>
      <c r="M1390" s="17">
        <v>0.14365241303443199</v>
      </c>
      <c r="N1390" s="17">
        <v>0.11194859278028101</v>
      </c>
      <c r="O1390" s="17">
        <v>0.174058362859425</v>
      </c>
      <c r="P1390" s="17">
        <v>0</v>
      </c>
      <c r="Q1390" s="17"/>
      <c r="R1390" s="17">
        <v>0.19674072185309699</v>
      </c>
      <c r="S1390" s="17">
        <v>0.153841880230352</v>
      </c>
      <c r="T1390" s="17">
        <v>0.121404574868743</v>
      </c>
      <c r="U1390" s="17">
        <v>0.120358020243318</v>
      </c>
      <c r="V1390" s="17"/>
      <c r="W1390" s="17">
        <v>0.183552761751823</v>
      </c>
      <c r="X1390" s="17">
        <v>9.1816845445682402E-2</v>
      </c>
      <c r="Y1390" s="17">
        <v>0.22792000163671999</v>
      </c>
      <c r="Z1390" s="17">
        <v>0.132548999132098</v>
      </c>
      <c r="AA1390" s="17">
        <v>0.13347017293956101</v>
      </c>
      <c r="AB1390" s="17">
        <v>0.146474966228274</v>
      </c>
      <c r="AC1390" s="17">
        <v>8.7045036431227393E-2</v>
      </c>
      <c r="AD1390" s="17">
        <v>0.109292002847097</v>
      </c>
      <c r="AE1390" s="17">
        <v>6.6607360096966495E-2</v>
      </c>
      <c r="AF1390" s="17">
        <v>0.122481631511351</v>
      </c>
      <c r="AG1390" s="17"/>
      <c r="AH1390" s="17">
        <v>0.226695402666858</v>
      </c>
      <c r="AI1390" s="17">
        <v>0.107553913541445</v>
      </c>
      <c r="AJ1390" s="17">
        <v>7.8090963454355206E-2</v>
      </c>
      <c r="AK1390" s="17">
        <v>0.167288599968274</v>
      </c>
      <c r="AL1390" s="17">
        <v>0.15879145129407801</v>
      </c>
      <c r="AM1390" s="17">
        <v>6.7253410627637206E-2</v>
      </c>
      <c r="AN1390" s="17">
        <v>0.12588822679347</v>
      </c>
      <c r="AO1390" s="17"/>
      <c r="AP1390" s="17">
        <v>8.9543812926201102E-2</v>
      </c>
      <c r="AQ1390" s="17">
        <v>0.23397427556345701</v>
      </c>
      <c r="AR1390" s="17"/>
      <c r="AS1390" s="17">
        <v>0.116811530855431</v>
      </c>
      <c r="AT1390" s="17">
        <v>4.5870216107848902E-2</v>
      </c>
      <c r="AU1390" s="17">
        <v>7.3223911491312493E-2</v>
      </c>
      <c r="AV1390" s="17"/>
      <c r="AW1390" s="17">
        <v>5.9082566335017898E-2</v>
      </c>
      <c r="AX1390" s="17">
        <v>0.15780659761270599</v>
      </c>
      <c r="AY1390" s="17"/>
      <c r="AZ1390" s="17">
        <v>0.167844732203587</v>
      </c>
      <c r="BA1390" s="17">
        <v>0.13294857456156001</v>
      </c>
      <c r="BB1390" s="17"/>
      <c r="BC1390" s="17">
        <v>0.16637190853724099</v>
      </c>
      <c r="BD1390" s="17">
        <v>0.120358020243318</v>
      </c>
      <c r="BE1390" s="17"/>
      <c r="BF1390" s="17">
        <v>7.3235699192414405E-2</v>
      </c>
      <c r="BG1390" s="17">
        <v>0.18105931986697599</v>
      </c>
      <c r="BH1390" s="17"/>
      <c r="BI1390" s="17">
        <v>0.25400545340557701</v>
      </c>
      <c r="BJ1390" s="17">
        <v>0.16990537994065899</v>
      </c>
      <c r="BK1390" s="17">
        <v>0.102168511639512</v>
      </c>
      <c r="BL1390" s="17">
        <v>1.2011096394385801E-2</v>
      </c>
    </row>
    <row r="1391" spans="2:64" x14ac:dyDescent="0.25">
      <c r="C1391" s="17"/>
      <c r="D1391" s="17"/>
      <c r="E1391" s="17"/>
      <c r="F1391" s="17"/>
      <c r="G1391" s="17"/>
      <c r="H1391" s="17"/>
      <c r="I1391" s="17"/>
      <c r="J1391" s="17"/>
      <c r="K1391" s="17"/>
      <c r="L1391" s="17"/>
      <c r="M1391" s="17"/>
      <c r="N1391" s="17"/>
      <c r="O1391" s="17"/>
      <c r="P1391" s="17"/>
      <c r="Q1391" s="17"/>
      <c r="R1391" s="17"/>
      <c r="S1391" s="17"/>
      <c r="T1391" s="17"/>
      <c r="U1391" s="17"/>
      <c r="V1391" s="17"/>
      <c r="W1391" s="17"/>
      <c r="X1391" s="17"/>
      <c r="Y1391" s="17"/>
      <c r="Z1391" s="17"/>
      <c r="AA1391" s="17"/>
      <c r="AB1391" s="17"/>
      <c r="AC1391" s="17"/>
      <c r="AD1391" s="17"/>
      <c r="AE1391" s="17"/>
      <c r="AF1391" s="17"/>
      <c r="AG1391" s="17"/>
      <c r="AH1391" s="17"/>
      <c r="AI1391" s="17"/>
      <c r="AJ1391" s="17"/>
      <c r="AK1391" s="17"/>
      <c r="AL1391" s="17"/>
      <c r="AM1391" s="17"/>
      <c r="AN1391" s="17"/>
      <c r="AO1391" s="17"/>
      <c r="AP1391" s="17"/>
      <c r="AQ1391" s="17"/>
      <c r="AR1391" s="17"/>
      <c r="AS1391" s="17"/>
      <c r="AT1391" s="17"/>
      <c r="AU1391" s="17"/>
      <c r="AV1391" s="17"/>
      <c r="AW1391" s="17"/>
      <c r="AX1391" s="17"/>
      <c r="AY1391" s="17"/>
      <c r="AZ1391" s="17"/>
      <c r="BA1391" s="17"/>
      <c r="BB1391" s="17"/>
      <c r="BC1391" s="17"/>
      <c r="BD1391" s="17"/>
      <c r="BE1391" s="17"/>
      <c r="BF1391" s="17"/>
      <c r="BG1391" s="17"/>
      <c r="BH1391" s="17"/>
      <c r="BI1391" s="17"/>
      <c r="BJ1391" s="17"/>
      <c r="BK1391" s="17"/>
      <c r="BL1391" s="17"/>
    </row>
    <row r="1392" spans="2:64" x14ac:dyDescent="0.25">
      <c r="B1392" s="6" t="s">
        <v>644</v>
      </c>
      <c r="C1392" s="17"/>
      <c r="D1392" s="17"/>
      <c r="E1392" s="17"/>
      <c r="F1392" s="17"/>
      <c r="G1392" s="17"/>
      <c r="H1392" s="17"/>
      <c r="I1392" s="17"/>
      <c r="J1392" s="17"/>
      <c r="K1392" s="17"/>
      <c r="L1392" s="17"/>
      <c r="M1392" s="17"/>
      <c r="N1392" s="17"/>
      <c r="O1392" s="17"/>
      <c r="P1392" s="17"/>
      <c r="Q1392" s="17"/>
      <c r="R1392" s="17"/>
      <c r="S1392" s="17"/>
      <c r="T1392" s="17"/>
      <c r="U1392" s="17"/>
      <c r="V1392" s="17"/>
      <c r="W1392" s="17"/>
      <c r="X1392" s="17"/>
      <c r="Y1392" s="17"/>
      <c r="Z1392" s="17"/>
      <c r="AA1392" s="17"/>
      <c r="AB1392" s="17"/>
      <c r="AC1392" s="17"/>
      <c r="AD1392" s="17"/>
      <c r="AE1392" s="17"/>
      <c r="AF1392" s="17"/>
      <c r="AG1392" s="17"/>
      <c r="AH1392" s="17"/>
      <c r="AI1392" s="17"/>
      <c r="AJ1392" s="17"/>
      <c r="AK1392" s="17"/>
      <c r="AL1392" s="17"/>
      <c r="AM1392" s="17"/>
      <c r="AN1392" s="17"/>
      <c r="AO1392" s="17"/>
      <c r="AP1392" s="17"/>
      <c r="AQ1392" s="17"/>
      <c r="AR1392" s="17"/>
      <c r="AS1392" s="17"/>
      <c r="AT1392" s="17"/>
      <c r="AU1392" s="17"/>
      <c r="AV1392" s="17"/>
      <c r="AW1392" s="17"/>
      <c r="AX1392" s="17"/>
      <c r="AY1392" s="17"/>
      <c r="AZ1392" s="17"/>
      <c r="BA1392" s="17"/>
      <c r="BB1392" s="17"/>
      <c r="BC1392" s="17"/>
      <c r="BD1392" s="17"/>
      <c r="BE1392" s="17"/>
      <c r="BF1392" s="17"/>
      <c r="BG1392" s="17"/>
      <c r="BH1392" s="17"/>
      <c r="BI1392" s="17"/>
      <c r="BJ1392" s="17"/>
      <c r="BK1392" s="17"/>
      <c r="BL1392" s="17"/>
    </row>
    <row r="1393" spans="2:64" x14ac:dyDescent="0.25">
      <c r="B1393" s="24" t="s">
        <v>82</v>
      </c>
      <c r="C1393" s="17"/>
      <c r="D1393" s="17"/>
      <c r="E1393" s="17"/>
      <c r="F1393" s="17"/>
      <c r="G1393" s="17"/>
      <c r="H1393" s="17"/>
      <c r="I1393" s="17"/>
      <c r="J1393" s="17"/>
      <c r="K1393" s="17"/>
      <c r="L1393" s="17"/>
      <c r="M1393" s="17"/>
      <c r="N1393" s="17"/>
      <c r="O1393" s="17"/>
      <c r="P1393" s="17"/>
      <c r="Q1393" s="17"/>
      <c r="R1393" s="17"/>
      <c r="S1393" s="17"/>
      <c r="T1393" s="17"/>
      <c r="U1393" s="17"/>
      <c r="V1393" s="17"/>
      <c r="W1393" s="17"/>
      <c r="X1393" s="17"/>
      <c r="Y1393" s="17"/>
      <c r="Z1393" s="17"/>
      <c r="AA1393" s="17"/>
      <c r="AB1393" s="17"/>
      <c r="AC1393" s="17"/>
      <c r="AD1393" s="17"/>
      <c r="AE1393" s="17"/>
      <c r="AF1393" s="17"/>
      <c r="AG1393" s="17"/>
      <c r="AH1393" s="17"/>
      <c r="AI1393" s="17"/>
      <c r="AJ1393" s="17"/>
      <c r="AK1393" s="17"/>
      <c r="AL1393" s="17"/>
      <c r="AM1393" s="17"/>
      <c r="AN1393" s="17"/>
      <c r="AO1393" s="17"/>
      <c r="AP1393" s="17"/>
      <c r="AQ1393" s="17"/>
      <c r="AR1393" s="17"/>
      <c r="AS1393" s="17"/>
      <c r="AT1393" s="17"/>
      <c r="AU1393" s="17"/>
      <c r="AV1393" s="17"/>
      <c r="AW1393" s="17"/>
      <c r="AX1393" s="17"/>
      <c r="AY1393" s="17"/>
      <c r="AZ1393" s="17"/>
      <c r="BA1393" s="17"/>
      <c r="BB1393" s="17"/>
      <c r="BC1393" s="17"/>
      <c r="BD1393" s="17"/>
      <c r="BE1393" s="17"/>
      <c r="BF1393" s="17"/>
      <c r="BG1393" s="17"/>
      <c r="BH1393" s="17"/>
      <c r="BI1393" s="17"/>
      <c r="BJ1393" s="17"/>
      <c r="BK1393" s="17"/>
      <c r="BL1393" s="17"/>
    </row>
    <row r="1394" spans="2:64" x14ac:dyDescent="0.25">
      <c r="B1394" t="s">
        <v>54</v>
      </c>
      <c r="C1394" s="17">
        <v>0.30777144491217401</v>
      </c>
      <c r="D1394" s="17">
        <v>0.234032755137772</v>
      </c>
      <c r="E1394" s="17">
        <v>0.42004045303667398</v>
      </c>
      <c r="F1394" s="17">
        <v>0.330290041376535</v>
      </c>
      <c r="G1394" s="17">
        <v>0.43367191246432601</v>
      </c>
      <c r="H1394" s="17">
        <v>0.241352986810764</v>
      </c>
      <c r="I1394" s="17">
        <v>0.25303889358374898</v>
      </c>
      <c r="J1394" s="17">
        <v>0.32844598103189498</v>
      </c>
      <c r="K1394" s="17">
        <v>0.460232465698999</v>
      </c>
      <c r="L1394" s="17">
        <v>0.249286089467293</v>
      </c>
      <c r="M1394" s="17">
        <v>0.420576905743829</v>
      </c>
      <c r="N1394" s="17">
        <v>0.33628341152413899</v>
      </c>
      <c r="O1394" s="17">
        <v>0.29973151270495102</v>
      </c>
      <c r="P1394" s="17">
        <v>0.35196951786603697</v>
      </c>
      <c r="Q1394" s="17"/>
      <c r="R1394" s="17">
        <v>0.51268424391099499</v>
      </c>
      <c r="S1394" s="17">
        <v>0.404441920522433</v>
      </c>
      <c r="T1394" s="17">
        <v>0.28392458654045999</v>
      </c>
      <c r="U1394" s="17">
        <v>0.17507273602746201</v>
      </c>
      <c r="V1394" s="17"/>
      <c r="W1394" s="17">
        <v>0.49525090612489198</v>
      </c>
      <c r="X1394" s="17">
        <v>0.45876646499583801</v>
      </c>
      <c r="Y1394" s="17">
        <v>0.45417101342463401</v>
      </c>
      <c r="Z1394" s="17">
        <v>0.32924893352958001</v>
      </c>
      <c r="AA1394" s="17">
        <v>0.24633332889798601</v>
      </c>
      <c r="AB1394" s="17">
        <v>0.30762504961970299</v>
      </c>
      <c r="AC1394" s="17">
        <v>0.35751035336666798</v>
      </c>
      <c r="AD1394" s="17">
        <v>0.22568836791147001</v>
      </c>
      <c r="AE1394" s="17">
        <v>0.26283364649192598</v>
      </c>
      <c r="AF1394" s="17">
        <v>0.140384390795255</v>
      </c>
      <c r="AG1394" s="17"/>
      <c r="AH1394" s="17">
        <v>0.42692467150683</v>
      </c>
      <c r="AI1394" s="17">
        <v>0.28061701933209898</v>
      </c>
      <c r="AJ1394" s="17">
        <v>0.30949302090624597</v>
      </c>
      <c r="AK1394" s="17">
        <v>0.39295920604456402</v>
      </c>
      <c r="AL1394" s="17">
        <v>0.227857009035424</v>
      </c>
      <c r="AM1394" s="17">
        <v>0.23008492354330601</v>
      </c>
      <c r="AN1394" s="17">
        <v>0.25618547323248902</v>
      </c>
      <c r="AO1394" s="17"/>
      <c r="AP1394" s="17">
        <v>0.229837770413651</v>
      </c>
      <c r="AQ1394" s="17">
        <v>0.43421334466325101</v>
      </c>
      <c r="AR1394" s="17"/>
      <c r="AS1394" s="17">
        <v>0.14874567544829601</v>
      </c>
      <c r="AT1394" s="17">
        <v>0.174846086758849</v>
      </c>
      <c r="AU1394" s="17">
        <v>0.29333958372937602</v>
      </c>
      <c r="AV1394" s="17"/>
      <c r="AW1394" s="17">
        <v>9.8857013213544204E-2</v>
      </c>
      <c r="AX1394" s="17">
        <v>0.33998123433102201</v>
      </c>
      <c r="AY1394" s="17"/>
      <c r="AZ1394" s="17">
        <v>0.33362553659508798</v>
      </c>
      <c r="BA1394" s="17">
        <v>0.29478054139051302</v>
      </c>
      <c r="BB1394" s="17"/>
      <c r="BC1394" s="17">
        <v>0.42675325525837698</v>
      </c>
      <c r="BD1394" s="17">
        <v>0.17507273602746201</v>
      </c>
      <c r="BE1394" s="17"/>
      <c r="BF1394" s="17">
        <v>0.17319721130885399</v>
      </c>
      <c r="BG1394" s="17">
        <v>0.37647034567971199</v>
      </c>
      <c r="BH1394" s="17"/>
      <c r="BI1394" s="17">
        <v>0.51165329501927403</v>
      </c>
      <c r="BJ1394" s="17">
        <v>0.37071828348760699</v>
      </c>
      <c r="BK1394" s="17">
        <v>0.20593596295147801</v>
      </c>
      <c r="BL1394" s="17">
        <v>6.0927997989218101E-2</v>
      </c>
    </row>
    <row r="1395" spans="2:64" x14ac:dyDescent="0.25">
      <c r="B1395" t="s">
        <v>639</v>
      </c>
      <c r="C1395" s="17">
        <v>8.0723555530171298E-2</v>
      </c>
      <c r="D1395" s="17">
        <v>9.9063077892145093E-2</v>
      </c>
      <c r="E1395" s="17">
        <v>6.5418950803578901E-2</v>
      </c>
      <c r="F1395" s="17">
        <v>4.8302765274841897E-2</v>
      </c>
      <c r="G1395" s="17">
        <v>6.1958726898302799E-2</v>
      </c>
      <c r="H1395" s="17">
        <v>0.118236002514468</v>
      </c>
      <c r="I1395" s="17">
        <v>8.4765905385431203E-2</v>
      </c>
      <c r="J1395" s="17">
        <v>3.2096086951965197E-2</v>
      </c>
      <c r="K1395" s="17">
        <v>6.3425075191037697E-2</v>
      </c>
      <c r="L1395" s="17">
        <v>4.82761356890518E-2</v>
      </c>
      <c r="M1395" s="17">
        <v>0.13063006076641701</v>
      </c>
      <c r="N1395" s="17">
        <v>9.9660728258869499E-2</v>
      </c>
      <c r="O1395" s="17">
        <v>1.9373903124135599E-2</v>
      </c>
      <c r="P1395" s="17">
        <v>0.35196951786603697</v>
      </c>
      <c r="Q1395" s="17"/>
      <c r="R1395" s="17">
        <v>2.6606742533925198E-2</v>
      </c>
      <c r="S1395" s="17">
        <v>6.7246878345848804E-2</v>
      </c>
      <c r="T1395" s="17">
        <v>0.102084715478421</v>
      </c>
      <c r="U1395" s="17">
        <v>0.107890225213705</v>
      </c>
      <c r="V1395" s="17"/>
      <c r="W1395" s="17">
        <v>4.1440643606279699E-2</v>
      </c>
      <c r="X1395" s="17">
        <v>0.101357609195262</v>
      </c>
      <c r="Y1395" s="17">
        <v>1.8497841555112901E-2</v>
      </c>
      <c r="Z1395" s="17">
        <v>9.5753437479194195E-2</v>
      </c>
      <c r="AA1395" s="17">
        <v>7.6481148296560594E-2</v>
      </c>
      <c r="AB1395" s="17">
        <v>9.2889807983274605E-2</v>
      </c>
      <c r="AC1395" s="17">
        <v>0.10718791216099199</v>
      </c>
      <c r="AD1395" s="17">
        <v>5.9053395728028098E-2</v>
      </c>
      <c r="AE1395" s="17">
        <v>0.164023370066917</v>
      </c>
      <c r="AF1395" s="17">
        <v>0.104234651838621</v>
      </c>
      <c r="AG1395" s="17"/>
      <c r="AH1395" s="17">
        <v>3.8971651021493303E-2</v>
      </c>
      <c r="AI1395" s="17">
        <v>0.11295022431676099</v>
      </c>
      <c r="AJ1395" s="17">
        <v>0.150873568778565</v>
      </c>
      <c r="AK1395" s="17">
        <v>4.9473787834403801E-2</v>
      </c>
      <c r="AL1395" s="17">
        <v>9.1222709372952002E-2</v>
      </c>
      <c r="AM1395" s="17">
        <v>9.1154803745403495E-2</v>
      </c>
      <c r="AN1395" s="17">
        <v>0.113437843072821</v>
      </c>
      <c r="AO1395" s="17"/>
      <c r="AP1395" s="17">
        <v>0.10498027888670999</v>
      </c>
      <c r="AQ1395" s="17">
        <v>4.1368729741799198E-2</v>
      </c>
      <c r="AR1395" s="17"/>
      <c r="AS1395" s="17">
        <v>0.14823002787162701</v>
      </c>
      <c r="AT1395" s="17">
        <v>0.111696363987196</v>
      </c>
      <c r="AU1395" s="17">
        <v>7.9752327614856899E-2</v>
      </c>
      <c r="AV1395" s="17"/>
      <c r="AW1395" s="17">
        <v>0.11587072064027799</v>
      </c>
      <c r="AX1395" s="17">
        <v>7.5304672891660707E-2</v>
      </c>
      <c r="AY1395" s="17"/>
      <c r="AZ1395" s="17">
        <v>5.7112208582125602E-2</v>
      </c>
      <c r="BA1395" s="17">
        <v>9.2587547271998097E-2</v>
      </c>
      <c r="BB1395" s="17"/>
      <c r="BC1395" s="17">
        <v>5.6365070303066499E-2</v>
      </c>
      <c r="BD1395" s="17">
        <v>0.107890225213705</v>
      </c>
      <c r="BE1395" s="17"/>
      <c r="BF1395" s="17">
        <v>9.9434010338824597E-2</v>
      </c>
      <c r="BG1395" s="17">
        <v>7.1172041515950094E-2</v>
      </c>
      <c r="BH1395" s="17"/>
      <c r="BI1395" s="17">
        <v>2.71272778486637E-2</v>
      </c>
      <c r="BJ1395" s="17">
        <v>6.6625980688753403E-2</v>
      </c>
      <c r="BK1395" s="17">
        <v>0.109726244629461</v>
      </c>
      <c r="BL1395" s="17">
        <v>0.13513547103835899</v>
      </c>
    </row>
    <row r="1396" spans="2:64" x14ac:dyDescent="0.25">
      <c r="B1396" t="s">
        <v>640</v>
      </c>
      <c r="C1396" s="17">
        <v>0.13785314868209</v>
      </c>
      <c r="D1396" s="17">
        <v>0.15660411689258999</v>
      </c>
      <c r="E1396" s="17">
        <v>8.4895701896940304E-2</v>
      </c>
      <c r="F1396" s="17">
        <v>0.105740120069943</v>
      </c>
      <c r="G1396" s="17">
        <v>5.2116900751917702E-2</v>
      </c>
      <c r="H1396" s="17">
        <v>0.185616030694817</v>
      </c>
      <c r="I1396" s="17">
        <v>0.127180544462899</v>
      </c>
      <c r="J1396" s="17">
        <v>5.4934617037039599E-2</v>
      </c>
      <c r="K1396" s="17">
        <v>0.102967429019503</v>
      </c>
      <c r="L1396" s="17">
        <v>0.205779690429854</v>
      </c>
      <c r="M1396" s="17">
        <v>0.11698736370422901</v>
      </c>
      <c r="N1396" s="17">
        <v>0.13880468254572101</v>
      </c>
      <c r="O1396" s="17">
        <v>0.143815095630416</v>
      </c>
      <c r="P1396" s="17">
        <v>0.296060964267926</v>
      </c>
      <c r="Q1396" s="17"/>
      <c r="R1396" s="17">
        <v>4.0516811890794403E-2</v>
      </c>
      <c r="S1396" s="17">
        <v>0.138146991744655</v>
      </c>
      <c r="T1396" s="17">
        <v>0.150968911888161</v>
      </c>
      <c r="U1396" s="17">
        <v>0.18569765286828999</v>
      </c>
      <c r="V1396" s="17"/>
      <c r="W1396" s="17">
        <v>5.7388494831105002E-2</v>
      </c>
      <c r="X1396" s="17">
        <v>7.9914110611585695E-2</v>
      </c>
      <c r="Y1396" s="17">
        <v>7.4174635464156202E-2</v>
      </c>
      <c r="Z1396" s="17">
        <v>0.166058165335669</v>
      </c>
      <c r="AA1396" s="17">
        <v>0.17323913717790601</v>
      </c>
      <c r="AB1396" s="17">
        <v>0.19169709040708799</v>
      </c>
      <c r="AC1396" s="17">
        <v>0.114375750449643</v>
      </c>
      <c r="AD1396" s="17">
        <v>0.23553112134205301</v>
      </c>
      <c r="AE1396" s="17">
        <v>0.15658139096933299</v>
      </c>
      <c r="AF1396" s="17">
        <v>0.19012405939996199</v>
      </c>
      <c r="AG1396" s="17"/>
      <c r="AH1396" s="17">
        <v>0.10191346985519199</v>
      </c>
      <c r="AI1396" s="17">
        <v>0.14861548063643201</v>
      </c>
      <c r="AJ1396" s="17">
        <v>0.18057346838625299</v>
      </c>
      <c r="AK1396" s="17">
        <v>6.2818660324696005E-2</v>
      </c>
      <c r="AL1396" s="17">
        <v>0.191472663497674</v>
      </c>
      <c r="AM1396" s="17">
        <v>0.20910817085283501</v>
      </c>
      <c r="AN1396" s="17">
        <v>0.122439229425546</v>
      </c>
      <c r="AO1396" s="17"/>
      <c r="AP1396" s="17">
        <v>0.18689704203834401</v>
      </c>
      <c r="AQ1396" s="17">
        <v>5.8282884774267199E-2</v>
      </c>
      <c r="AR1396" s="17"/>
      <c r="AS1396" s="17">
        <v>0.182438411136252</v>
      </c>
      <c r="AT1396" s="17">
        <v>0.22830509356598599</v>
      </c>
      <c r="AU1396" s="17">
        <v>0.17890921579475899</v>
      </c>
      <c r="AV1396" s="17"/>
      <c r="AW1396" s="17">
        <v>0.20530305675208399</v>
      </c>
      <c r="AX1396" s="17">
        <v>0.12745392773028399</v>
      </c>
      <c r="AY1396" s="17"/>
      <c r="AZ1396" s="17">
        <v>0.11440202081399301</v>
      </c>
      <c r="BA1396" s="17">
        <v>0.14963663515475301</v>
      </c>
      <c r="BB1396" s="17"/>
      <c r="BC1396" s="17">
        <v>9.4954270682182096E-2</v>
      </c>
      <c r="BD1396" s="17">
        <v>0.18569765286828999</v>
      </c>
      <c r="BE1396" s="17"/>
      <c r="BF1396" s="17">
        <v>0.185746226132703</v>
      </c>
      <c r="BG1396" s="17">
        <v>0.113404175894847</v>
      </c>
      <c r="BH1396" s="17"/>
      <c r="BI1396" s="17">
        <v>3.9746442870903301E-2</v>
      </c>
      <c r="BJ1396" s="17">
        <v>9.8999012085940905E-2</v>
      </c>
      <c r="BK1396" s="17">
        <v>0.19302524052592299</v>
      </c>
      <c r="BL1396" s="17">
        <v>0.260748551658395</v>
      </c>
    </row>
    <row r="1397" spans="2:64" x14ac:dyDescent="0.25">
      <c r="B1397" t="s">
        <v>641</v>
      </c>
      <c r="C1397" s="17">
        <v>0.17587361809979701</v>
      </c>
      <c r="D1397" s="17">
        <v>0.241395780929516</v>
      </c>
      <c r="E1397" s="17">
        <v>0.155061048600274</v>
      </c>
      <c r="F1397" s="17">
        <v>0.23134703946331001</v>
      </c>
      <c r="G1397" s="17">
        <v>0.18095526762171599</v>
      </c>
      <c r="H1397" s="17">
        <v>0.13080799990531999</v>
      </c>
      <c r="I1397" s="17">
        <v>0.20610528049749599</v>
      </c>
      <c r="J1397" s="17">
        <v>0.22581547752662001</v>
      </c>
      <c r="K1397" s="17">
        <v>0.18329739370422701</v>
      </c>
      <c r="L1397" s="17">
        <v>0.15808638439685399</v>
      </c>
      <c r="M1397" s="17">
        <v>7.1308159841721994E-2</v>
      </c>
      <c r="N1397" s="17">
        <v>0.13282636725777699</v>
      </c>
      <c r="O1397" s="17">
        <v>0.15865944134478399</v>
      </c>
      <c r="P1397" s="17">
        <v>0</v>
      </c>
      <c r="Q1397" s="17"/>
      <c r="R1397" s="17">
        <v>5.1478935104798999E-2</v>
      </c>
      <c r="S1397" s="17">
        <v>0.130368774187964</v>
      </c>
      <c r="T1397" s="17">
        <v>0.24310346818126</v>
      </c>
      <c r="U1397" s="17">
        <v>0.23807903088134</v>
      </c>
      <c r="V1397" s="17"/>
      <c r="W1397" s="17">
        <v>4.56731190697761E-2</v>
      </c>
      <c r="X1397" s="17">
        <v>0.101848114545061</v>
      </c>
      <c r="Y1397" s="17">
        <v>0.16587126445992501</v>
      </c>
      <c r="Z1397" s="17">
        <v>0.16592936670450101</v>
      </c>
      <c r="AA1397" s="17">
        <v>0.28313058328317198</v>
      </c>
      <c r="AB1397" s="17">
        <v>0.169404690147578</v>
      </c>
      <c r="AC1397" s="17">
        <v>0.20332460256760801</v>
      </c>
      <c r="AD1397" s="17">
        <v>0.219206743015254</v>
      </c>
      <c r="AE1397" s="17">
        <v>0.25795872498030697</v>
      </c>
      <c r="AF1397" s="17">
        <v>0.25317097392917098</v>
      </c>
      <c r="AG1397" s="17"/>
      <c r="AH1397" s="17">
        <v>0.102497163488861</v>
      </c>
      <c r="AI1397" s="17">
        <v>0.218021355591069</v>
      </c>
      <c r="AJ1397" s="17">
        <v>0.23244936460599799</v>
      </c>
      <c r="AK1397" s="17">
        <v>0.123607112478505</v>
      </c>
      <c r="AL1397" s="17">
        <v>0.21711431549385299</v>
      </c>
      <c r="AM1397" s="17">
        <v>0.21907157353151299</v>
      </c>
      <c r="AN1397" s="17">
        <v>0.25402997017009998</v>
      </c>
      <c r="AO1397" s="17"/>
      <c r="AP1397" s="17">
        <v>0.22658324480817099</v>
      </c>
      <c r="AQ1397" s="17">
        <v>9.3600819108443506E-2</v>
      </c>
      <c r="AR1397" s="17"/>
      <c r="AS1397" s="17">
        <v>0.255558716969017</v>
      </c>
      <c r="AT1397" s="17">
        <v>0.30403405682620699</v>
      </c>
      <c r="AU1397" s="17">
        <v>0.185261621312032</v>
      </c>
      <c r="AV1397" s="17"/>
      <c r="AW1397" s="17">
        <v>0.31929230551322502</v>
      </c>
      <c r="AX1397" s="17">
        <v>0.153761762625026</v>
      </c>
      <c r="AY1397" s="17"/>
      <c r="AZ1397" s="17">
        <v>0.13702209137552701</v>
      </c>
      <c r="BA1397" s="17">
        <v>0.195395341838318</v>
      </c>
      <c r="BB1397" s="17"/>
      <c r="BC1397" s="17">
        <v>0.120098300553105</v>
      </c>
      <c r="BD1397" s="17">
        <v>0.23807903088134</v>
      </c>
      <c r="BE1397" s="17"/>
      <c r="BF1397" s="17">
        <v>0.24007541019204601</v>
      </c>
      <c r="BG1397" s="17">
        <v>0.14309919742544699</v>
      </c>
      <c r="BH1397" s="17"/>
      <c r="BI1397" s="17">
        <v>5.10981301445863E-2</v>
      </c>
      <c r="BJ1397" s="17">
        <v>0.12992990425276901</v>
      </c>
      <c r="BK1397" s="17">
        <v>0.255700143553236</v>
      </c>
      <c r="BL1397" s="17">
        <v>0.29586111349440097</v>
      </c>
    </row>
    <row r="1398" spans="2:64" x14ac:dyDescent="0.25">
      <c r="B1398" t="s">
        <v>642</v>
      </c>
      <c r="C1398" s="17">
        <v>8.4631458304876103E-2</v>
      </c>
      <c r="D1398" s="17">
        <v>9.2459140332063802E-2</v>
      </c>
      <c r="E1398" s="17">
        <v>5.97613985311298E-2</v>
      </c>
      <c r="F1398" s="17">
        <v>7.4671979620046E-2</v>
      </c>
      <c r="G1398" s="17">
        <v>6.7824298065934499E-2</v>
      </c>
      <c r="H1398" s="17">
        <v>9.05823506869982E-2</v>
      </c>
      <c r="I1398" s="17">
        <v>0.17908888789486499</v>
      </c>
      <c r="J1398" s="17">
        <v>5.4221139806408802E-2</v>
      </c>
      <c r="K1398" s="17">
        <v>3.7555377839648602E-2</v>
      </c>
      <c r="L1398" s="17">
        <v>7.8800570103481404E-2</v>
      </c>
      <c r="M1398" s="17">
        <v>7.3599655163435501E-2</v>
      </c>
      <c r="N1398" s="17">
        <v>8.3286507074571497E-2</v>
      </c>
      <c r="O1398" s="17">
        <v>6.8830102621125405E-2</v>
      </c>
      <c r="P1398" s="17">
        <v>0</v>
      </c>
      <c r="Q1398" s="17"/>
      <c r="R1398" s="17">
        <v>6.0112830094759498E-2</v>
      </c>
      <c r="S1398" s="17">
        <v>0.11879842962432099</v>
      </c>
      <c r="T1398" s="17">
        <v>8.0794852817429694E-2</v>
      </c>
      <c r="U1398" s="17">
        <v>8.7747904199391893E-2</v>
      </c>
      <c r="V1398" s="17"/>
      <c r="W1398" s="17">
        <v>6.0970017775749098E-2</v>
      </c>
      <c r="X1398" s="17">
        <v>3.1116432134514801E-2</v>
      </c>
      <c r="Y1398" s="17">
        <v>3.3918559426382701E-2</v>
      </c>
      <c r="Z1398" s="17">
        <v>8.3728297121231005E-2</v>
      </c>
      <c r="AA1398" s="17">
        <v>5.6285187101400097E-2</v>
      </c>
      <c r="AB1398" s="17">
        <v>0.16118966715700001</v>
      </c>
      <c r="AC1398" s="17">
        <v>0.102730063761066</v>
      </c>
      <c r="AD1398" s="17">
        <v>0.125304250513643</v>
      </c>
      <c r="AE1398" s="17">
        <v>9.3862320069240501E-2</v>
      </c>
      <c r="AF1398" s="17">
        <v>0.113314569440887</v>
      </c>
      <c r="AG1398" s="17"/>
      <c r="AH1398" s="17">
        <v>8.1150376691116202E-2</v>
      </c>
      <c r="AI1398" s="17">
        <v>3.1855926953841401E-2</v>
      </c>
      <c r="AJ1398" s="17">
        <v>2.0465972472071801E-2</v>
      </c>
      <c r="AK1398" s="17">
        <v>7.1794716473953704E-2</v>
      </c>
      <c r="AL1398" s="17">
        <v>8.3817559154728202E-2</v>
      </c>
      <c r="AM1398" s="17">
        <v>0.14462722214589599</v>
      </c>
      <c r="AN1398" s="17">
        <v>0.13678581659491101</v>
      </c>
      <c r="AO1398" s="17"/>
      <c r="AP1398" s="17">
        <v>0.100644840149703</v>
      </c>
      <c r="AQ1398" s="17">
        <v>5.86508737253865E-2</v>
      </c>
      <c r="AR1398" s="17"/>
      <c r="AS1398" s="17">
        <v>0.13035645762268999</v>
      </c>
      <c r="AT1398" s="17">
        <v>9.8842525987967403E-2</v>
      </c>
      <c r="AU1398" s="17">
        <v>8.7404543040706398E-2</v>
      </c>
      <c r="AV1398" s="17"/>
      <c r="AW1398" s="17">
        <v>0.16010264538604299</v>
      </c>
      <c r="AX1398" s="17">
        <v>7.2995541038128206E-2</v>
      </c>
      <c r="AY1398" s="17"/>
      <c r="AZ1398" s="17">
        <v>7.8844154544410294E-2</v>
      </c>
      <c r="BA1398" s="17">
        <v>8.7539404394215606E-2</v>
      </c>
      <c r="BB1398" s="17"/>
      <c r="BC1398" s="17">
        <v>8.1837155500486106E-2</v>
      </c>
      <c r="BD1398" s="17">
        <v>8.7747904199391893E-2</v>
      </c>
      <c r="BE1398" s="17"/>
      <c r="BF1398" s="17">
        <v>0.120364937836759</v>
      </c>
      <c r="BG1398" s="17">
        <v>6.6389847717846701E-2</v>
      </c>
      <c r="BH1398" s="17"/>
      <c r="BI1398" s="17">
        <v>4.1824088690989102E-2</v>
      </c>
      <c r="BJ1398" s="17">
        <v>9.3609545175009704E-2</v>
      </c>
      <c r="BK1398" s="17">
        <v>7.8431680168538895E-2</v>
      </c>
      <c r="BL1398" s="17">
        <v>0.14634903122823401</v>
      </c>
    </row>
    <row r="1399" spans="2:64" x14ac:dyDescent="0.25">
      <c r="B1399" t="s">
        <v>643</v>
      </c>
      <c r="C1399" s="17">
        <v>6.6890507940270197E-2</v>
      </c>
      <c r="D1399" s="17">
        <v>5.5210814158280198E-2</v>
      </c>
      <c r="E1399" s="17">
        <v>5.97613985311298E-2</v>
      </c>
      <c r="F1399" s="17">
        <v>0.18341302131631901</v>
      </c>
      <c r="G1399" s="17">
        <v>3.68449346167831E-2</v>
      </c>
      <c r="H1399" s="17">
        <v>6.1244268049951998E-2</v>
      </c>
      <c r="I1399" s="17">
        <v>6.4676754974776193E-2</v>
      </c>
      <c r="J1399" s="17">
        <v>0.137357819076353</v>
      </c>
      <c r="K1399" s="17">
        <v>0.111420876491153</v>
      </c>
      <c r="L1399" s="17">
        <v>6.1104691837379897E-2</v>
      </c>
      <c r="M1399" s="17">
        <v>5.5866083839896302E-2</v>
      </c>
      <c r="N1399" s="17">
        <v>3.1560429792176499E-2</v>
      </c>
      <c r="O1399" s="17">
        <v>7.8813309989573102E-2</v>
      </c>
      <c r="P1399" s="17">
        <v>0</v>
      </c>
      <c r="Q1399" s="17"/>
      <c r="R1399" s="17">
        <v>0.155497242582017</v>
      </c>
      <c r="S1399" s="17">
        <v>5.04063349986432E-2</v>
      </c>
      <c r="T1399" s="17">
        <v>4.77382934077085E-2</v>
      </c>
      <c r="U1399" s="17">
        <v>3.04340005548056E-2</v>
      </c>
      <c r="V1399" s="17"/>
      <c r="W1399" s="17">
        <v>0.14481050025068201</v>
      </c>
      <c r="X1399" s="17">
        <v>0.12612847995600501</v>
      </c>
      <c r="Y1399" s="17">
        <v>8.9569523756922301E-2</v>
      </c>
      <c r="Z1399" s="17">
        <v>6.2839928379283996E-2</v>
      </c>
      <c r="AA1399" s="17">
        <v>6.7799097796044205E-2</v>
      </c>
      <c r="AB1399" s="17">
        <v>2.8340892982564699E-2</v>
      </c>
      <c r="AC1399" s="17">
        <v>6.19710360589006E-2</v>
      </c>
      <c r="AD1399" s="17">
        <v>1.33577630124707E-2</v>
      </c>
      <c r="AE1399" s="17">
        <v>2.4773896841266699E-2</v>
      </c>
      <c r="AF1399" s="17">
        <v>2.8079342433537199E-2</v>
      </c>
      <c r="AG1399" s="17"/>
      <c r="AH1399" s="17">
        <v>0.114439404694203</v>
      </c>
      <c r="AI1399" s="17">
        <v>7.2335858443676695E-2</v>
      </c>
      <c r="AJ1399" s="17">
        <v>2.5422627305745699E-2</v>
      </c>
      <c r="AK1399" s="17">
        <v>9.70681205551992E-2</v>
      </c>
      <c r="AL1399" s="17">
        <v>5.32023264325798E-2</v>
      </c>
      <c r="AM1399" s="17">
        <v>3.2419665523683798E-2</v>
      </c>
      <c r="AN1399" s="17">
        <v>5.4558203194531203E-2</v>
      </c>
      <c r="AO1399" s="17"/>
      <c r="AP1399" s="17">
        <v>5.0173574980625801E-2</v>
      </c>
      <c r="AQ1399" s="17">
        <v>9.4012554668207807E-2</v>
      </c>
      <c r="AR1399" s="17"/>
      <c r="AS1399" s="17">
        <v>3.9763480461614903E-2</v>
      </c>
      <c r="AT1399" s="17">
        <v>2.2016630685248E-2</v>
      </c>
      <c r="AU1399" s="17">
        <v>6.5523198390556703E-2</v>
      </c>
      <c r="AV1399" s="17"/>
      <c r="AW1399" s="17">
        <v>2.1316428886280998E-2</v>
      </c>
      <c r="AX1399" s="17">
        <v>7.3916980345032093E-2</v>
      </c>
      <c r="AY1399" s="17"/>
      <c r="AZ1399" s="17">
        <v>0.100366009401163</v>
      </c>
      <c r="BA1399" s="17">
        <v>5.0070075215299499E-2</v>
      </c>
      <c r="BB1399" s="17"/>
      <c r="BC1399" s="17">
        <v>9.9578552037148799E-2</v>
      </c>
      <c r="BD1399" s="17">
        <v>3.04340005548056E-2</v>
      </c>
      <c r="BE1399" s="17"/>
      <c r="BF1399" s="17">
        <v>8.1169490355165505E-2</v>
      </c>
      <c r="BG1399" s="17">
        <v>5.9601219569705703E-2</v>
      </c>
      <c r="BH1399" s="17"/>
      <c r="BI1399" s="17">
        <v>0.113887960718663</v>
      </c>
      <c r="BJ1399" s="17">
        <v>6.8358244504760399E-2</v>
      </c>
      <c r="BK1399" s="17">
        <v>4.3618027933797501E-2</v>
      </c>
      <c r="BL1399" s="17">
        <v>4.2491922178948302E-2</v>
      </c>
    </row>
    <row r="1400" spans="2:64" x14ac:dyDescent="0.25">
      <c r="B1400" t="s">
        <v>80</v>
      </c>
      <c r="C1400" s="17">
        <v>0.14625626653062099</v>
      </c>
      <c r="D1400" s="17">
        <v>0.121234314657633</v>
      </c>
      <c r="E1400" s="17">
        <v>0.155061048600274</v>
      </c>
      <c r="F1400" s="17">
        <v>2.6235032879005801E-2</v>
      </c>
      <c r="G1400" s="17">
        <v>0.16662795958102</v>
      </c>
      <c r="H1400" s="17">
        <v>0.17216036133768201</v>
      </c>
      <c r="I1400" s="17">
        <v>8.5143733200782598E-2</v>
      </c>
      <c r="J1400" s="17">
        <v>0.167128878569719</v>
      </c>
      <c r="K1400" s="17">
        <v>4.1101382055430999E-2</v>
      </c>
      <c r="L1400" s="17">
        <v>0.198666438076086</v>
      </c>
      <c r="M1400" s="17">
        <v>0.131031770940471</v>
      </c>
      <c r="N1400" s="17">
        <v>0.17757787354674701</v>
      </c>
      <c r="O1400" s="17">
        <v>0.23077663458501499</v>
      </c>
      <c r="P1400" s="17">
        <v>0</v>
      </c>
      <c r="Q1400" s="17"/>
      <c r="R1400" s="17">
        <v>0.15310319388270999</v>
      </c>
      <c r="S1400" s="17">
        <v>9.0590670576134194E-2</v>
      </c>
      <c r="T1400" s="17">
        <v>9.1385171686560795E-2</v>
      </c>
      <c r="U1400" s="17">
        <v>0.17507845025500501</v>
      </c>
      <c r="V1400" s="17"/>
      <c r="W1400" s="17">
        <v>0.154466318341517</v>
      </c>
      <c r="X1400" s="17">
        <v>0.10086878856173399</v>
      </c>
      <c r="Y1400" s="17">
        <v>0.163797161912867</v>
      </c>
      <c r="Z1400" s="17">
        <v>9.6441871450541297E-2</v>
      </c>
      <c r="AA1400" s="17">
        <v>9.67315174469318E-2</v>
      </c>
      <c r="AB1400" s="17">
        <v>4.8852801702791999E-2</v>
      </c>
      <c r="AC1400" s="17">
        <v>5.2900281635122802E-2</v>
      </c>
      <c r="AD1400" s="17">
        <v>0.121858358477081</v>
      </c>
      <c r="AE1400" s="17">
        <v>3.9966650581009802E-2</v>
      </c>
      <c r="AF1400" s="17">
        <v>0.17069201216256699</v>
      </c>
      <c r="AG1400" s="17"/>
      <c r="AH1400" s="17">
        <v>0.134103262742304</v>
      </c>
      <c r="AI1400" s="17">
        <v>0.13560413472612101</v>
      </c>
      <c r="AJ1400" s="17">
        <v>8.0721977545121601E-2</v>
      </c>
      <c r="AK1400" s="17">
        <v>0.202278396288678</v>
      </c>
      <c r="AL1400" s="17">
        <v>0.13531341701278901</v>
      </c>
      <c r="AM1400" s="17">
        <v>7.3533640657362606E-2</v>
      </c>
      <c r="AN1400" s="17">
        <v>6.2563464309600803E-2</v>
      </c>
      <c r="AO1400" s="17"/>
      <c r="AP1400" s="17">
        <v>0.100883248722796</v>
      </c>
      <c r="AQ1400" s="17">
        <v>0.21987079331864501</v>
      </c>
      <c r="AR1400" s="17"/>
      <c r="AS1400" s="17">
        <v>9.4907230490502398E-2</v>
      </c>
      <c r="AT1400" s="17">
        <v>6.02592421885461E-2</v>
      </c>
      <c r="AU1400" s="17">
        <v>0.10980951011771301</v>
      </c>
      <c r="AV1400" s="17"/>
      <c r="AW1400" s="17">
        <v>7.9257829608544106E-2</v>
      </c>
      <c r="AX1400" s="17">
        <v>0.15658588103884699</v>
      </c>
      <c r="AY1400" s="17"/>
      <c r="AZ1400" s="17">
        <v>0.17862797868769301</v>
      </c>
      <c r="BA1400" s="17">
        <v>0.129990454734903</v>
      </c>
      <c r="BB1400" s="17"/>
      <c r="BC1400" s="17">
        <v>0.120413395665634</v>
      </c>
      <c r="BD1400" s="17">
        <v>0.17507845025500501</v>
      </c>
      <c r="BE1400" s="17"/>
      <c r="BF1400" s="17">
        <v>0.100012713835648</v>
      </c>
      <c r="BG1400" s="17">
        <v>0.169863172196491</v>
      </c>
      <c r="BH1400" s="17"/>
      <c r="BI1400" s="17">
        <v>0.21466280470692001</v>
      </c>
      <c r="BJ1400" s="17">
        <v>0.17175902980516</v>
      </c>
      <c r="BK1400" s="17">
        <v>0.113562700237566</v>
      </c>
      <c r="BL1400" s="17">
        <v>5.8485912412444302E-2</v>
      </c>
    </row>
    <row r="1401" spans="2:64" x14ac:dyDescent="0.25">
      <c r="C1401" s="17"/>
      <c r="D1401" s="17"/>
      <c r="E1401" s="17"/>
      <c r="F1401" s="17"/>
      <c r="G1401" s="17"/>
      <c r="H1401" s="17"/>
      <c r="I1401" s="17"/>
      <c r="J1401" s="17"/>
      <c r="K1401" s="17"/>
      <c r="L1401" s="17"/>
      <c r="M1401" s="17"/>
      <c r="N1401" s="17"/>
      <c r="O1401" s="17"/>
      <c r="P1401" s="17"/>
      <c r="Q1401" s="17"/>
      <c r="R1401" s="17"/>
      <c r="S1401" s="17"/>
      <c r="T1401" s="17"/>
      <c r="U1401" s="17"/>
      <c r="V1401" s="17"/>
      <c r="W1401" s="17"/>
      <c r="X1401" s="17"/>
      <c r="Y1401" s="17"/>
      <c r="Z1401" s="17"/>
      <c r="AA1401" s="17"/>
      <c r="AB1401" s="17"/>
      <c r="AC1401" s="17"/>
      <c r="AD1401" s="17"/>
      <c r="AE1401" s="17"/>
      <c r="AF1401" s="17"/>
      <c r="AG1401" s="17"/>
      <c r="AH1401" s="17"/>
      <c r="AI1401" s="17"/>
      <c r="AJ1401" s="17"/>
      <c r="AK1401" s="17"/>
      <c r="AL1401" s="17"/>
      <c r="AM1401" s="17"/>
      <c r="AN1401" s="17"/>
      <c r="AO1401" s="17"/>
      <c r="AP1401" s="17"/>
      <c r="AQ1401" s="17"/>
      <c r="AR1401" s="17"/>
      <c r="AS1401" s="17"/>
      <c r="AT1401" s="17"/>
      <c r="AU1401" s="17"/>
      <c r="AV1401" s="17"/>
      <c r="AW1401" s="17"/>
      <c r="AX1401" s="17"/>
      <c r="AY1401" s="17"/>
      <c r="AZ1401" s="17"/>
      <c r="BA1401" s="17"/>
      <c r="BB1401" s="17"/>
      <c r="BC1401" s="17"/>
      <c r="BD1401" s="17"/>
      <c r="BE1401" s="17"/>
      <c r="BF1401" s="17"/>
      <c r="BG1401" s="17"/>
      <c r="BH1401" s="17"/>
      <c r="BI1401" s="17"/>
      <c r="BJ1401" s="17"/>
      <c r="BK1401" s="17"/>
      <c r="BL1401" s="17"/>
    </row>
    <row r="1402" spans="2:64" x14ac:dyDescent="0.25">
      <c r="B1402" s="6" t="s">
        <v>650</v>
      </c>
      <c r="C1402" s="17"/>
      <c r="D1402" s="17"/>
      <c r="E1402" s="17"/>
      <c r="F1402" s="17"/>
      <c r="G1402" s="17"/>
      <c r="H1402" s="17"/>
      <c r="I1402" s="17"/>
      <c r="J1402" s="17"/>
      <c r="K1402" s="17"/>
      <c r="L1402" s="17"/>
      <c r="M1402" s="17"/>
      <c r="N1402" s="17"/>
      <c r="O1402" s="17"/>
      <c r="P1402" s="17"/>
      <c r="Q1402" s="17"/>
      <c r="R1402" s="17"/>
      <c r="S1402" s="17"/>
      <c r="T1402" s="17"/>
      <c r="U1402" s="17"/>
      <c r="V1402" s="17"/>
      <c r="W1402" s="17"/>
      <c r="X1402" s="17"/>
      <c r="Y1402" s="17"/>
      <c r="Z1402" s="17"/>
      <c r="AA1402" s="17"/>
      <c r="AB1402" s="17"/>
      <c r="AC1402" s="17"/>
      <c r="AD1402" s="17"/>
      <c r="AE1402" s="17"/>
      <c r="AF1402" s="17"/>
      <c r="AG1402" s="17"/>
      <c r="AH1402" s="17"/>
      <c r="AI1402" s="17"/>
      <c r="AJ1402" s="17"/>
      <c r="AK1402" s="17"/>
      <c r="AL1402" s="17"/>
      <c r="AM1402" s="17"/>
      <c r="AN1402" s="17"/>
      <c r="AO1402" s="17"/>
      <c r="AP1402" s="17"/>
      <c r="AQ1402" s="17"/>
      <c r="AR1402" s="17"/>
      <c r="AS1402" s="17"/>
      <c r="AT1402" s="17"/>
      <c r="AU1402" s="17"/>
      <c r="AV1402" s="17"/>
      <c r="AW1402" s="17"/>
      <c r="AX1402" s="17"/>
      <c r="AY1402" s="17"/>
      <c r="AZ1402" s="17"/>
      <c r="BA1402" s="17"/>
      <c r="BB1402" s="17"/>
      <c r="BC1402" s="17"/>
      <c r="BD1402" s="17"/>
      <c r="BE1402" s="17"/>
      <c r="BF1402" s="17"/>
      <c r="BG1402" s="17"/>
      <c r="BH1402" s="17"/>
      <c r="BI1402" s="17"/>
      <c r="BJ1402" s="17"/>
      <c r="BK1402" s="17"/>
      <c r="BL1402" s="17"/>
    </row>
    <row r="1403" spans="2:64" x14ac:dyDescent="0.25">
      <c r="B1403" s="24" t="s">
        <v>82</v>
      </c>
      <c r="C1403" s="17"/>
      <c r="D1403" s="17"/>
      <c r="E1403" s="17"/>
      <c r="F1403" s="17"/>
      <c r="G1403" s="17"/>
      <c r="H1403" s="17"/>
      <c r="I1403" s="17"/>
      <c r="J1403" s="17"/>
      <c r="K1403" s="17"/>
      <c r="L1403" s="17"/>
      <c r="M1403" s="17"/>
      <c r="N1403" s="17"/>
      <c r="O1403" s="17"/>
      <c r="P1403" s="17"/>
      <c r="Q1403" s="17"/>
      <c r="R1403" s="17"/>
      <c r="S1403" s="17"/>
      <c r="T1403" s="17"/>
      <c r="U1403" s="17"/>
      <c r="V1403" s="17"/>
      <c r="W1403" s="17"/>
      <c r="X1403" s="17"/>
      <c r="Y1403" s="17"/>
      <c r="Z1403" s="17"/>
      <c r="AA1403" s="17"/>
      <c r="AB1403" s="17"/>
      <c r="AC1403" s="17"/>
      <c r="AD1403" s="17"/>
      <c r="AE1403" s="17"/>
      <c r="AF1403" s="17"/>
      <c r="AG1403" s="17"/>
      <c r="AH1403" s="17"/>
      <c r="AI1403" s="17"/>
      <c r="AJ1403" s="17"/>
      <c r="AK1403" s="17"/>
      <c r="AL1403" s="17"/>
      <c r="AM1403" s="17"/>
      <c r="AN1403" s="17"/>
      <c r="AO1403" s="17"/>
      <c r="AP1403" s="17"/>
      <c r="AQ1403" s="17"/>
      <c r="AR1403" s="17"/>
      <c r="AS1403" s="17"/>
      <c r="AT1403" s="17"/>
      <c r="AU1403" s="17"/>
      <c r="AV1403" s="17"/>
      <c r="AW1403" s="17"/>
      <c r="AX1403" s="17"/>
      <c r="AY1403" s="17"/>
      <c r="AZ1403" s="17"/>
      <c r="BA1403" s="17"/>
      <c r="BB1403" s="17"/>
      <c r="BC1403" s="17"/>
      <c r="BD1403" s="17"/>
      <c r="BE1403" s="17"/>
      <c r="BF1403" s="17"/>
      <c r="BG1403" s="17"/>
      <c r="BH1403" s="17"/>
      <c r="BI1403" s="17"/>
      <c r="BJ1403" s="17"/>
      <c r="BK1403" s="17"/>
      <c r="BL1403" s="17"/>
    </row>
    <row r="1404" spans="2:64" x14ac:dyDescent="0.25">
      <c r="B1404" t="s">
        <v>645</v>
      </c>
      <c r="C1404" s="17">
        <v>8.6238371376160805E-2</v>
      </c>
      <c r="D1404" s="17">
        <v>0.13090955096454299</v>
      </c>
      <c r="E1404" s="17">
        <v>4.2524264728033001E-2</v>
      </c>
      <c r="F1404" s="17">
        <v>5.2470065758011601E-2</v>
      </c>
      <c r="G1404" s="17">
        <v>0.13797056046762601</v>
      </c>
      <c r="H1404" s="17">
        <v>9.9286213593254902E-2</v>
      </c>
      <c r="I1404" s="17">
        <v>9.9124669819669706E-2</v>
      </c>
      <c r="J1404" s="17">
        <v>4.1925078250287601E-2</v>
      </c>
      <c r="K1404" s="17">
        <v>8.64294878466869E-2</v>
      </c>
      <c r="L1404" s="17">
        <v>3.2743384882630899E-2</v>
      </c>
      <c r="M1404" s="17">
        <v>5.7173587536495499E-2</v>
      </c>
      <c r="N1404" s="17">
        <v>9.3663925235229997E-2</v>
      </c>
      <c r="O1404" s="17">
        <v>5.8121709372406703E-2</v>
      </c>
      <c r="P1404" s="17">
        <v>0</v>
      </c>
      <c r="Q1404" s="17"/>
      <c r="R1404" s="17">
        <v>2.74016910788502E-2</v>
      </c>
      <c r="S1404" s="17">
        <v>4.5858430694681797E-2</v>
      </c>
      <c r="T1404" s="17">
        <v>8.6433553557339504E-2</v>
      </c>
      <c r="U1404" s="17">
        <v>0.130142926983176</v>
      </c>
      <c r="V1404" s="17"/>
      <c r="W1404" s="17">
        <v>3.8207951491830899E-2</v>
      </c>
      <c r="X1404" s="17">
        <v>6.8005259593302406E-2</v>
      </c>
      <c r="Y1404" s="17">
        <v>0.12930899478808</v>
      </c>
      <c r="Z1404" s="17">
        <v>3.6961153565796302E-2</v>
      </c>
      <c r="AA1404" s="17">
        <v>5.3880331518727301E-2</v>
      </c>
      <c r="AB1404" s="17">
        <v>0.19863416672162701</v>
      </c>
      <c r="AC1404" s="17">
        <v>8.5799135852269601E-2</v>
      </c>
      <c r="AD1404" s="17">
        <v>0.12971033730698101</v>
      </c>
      <c r="AE1404" s="17">
        <v>0.13261163607040299</v>
      </c>
      <c r="AF1404" s="17">
        <v>0.122366606569469</v>
      </c>
      <c r="AG1404" s="17"/>
      <c r="AH1404" s="17">
        <v>6.4497736047471096E-2</v>
      </c>
      <c r="AI1404" s="17">
        <v>5.02037511184458E-2</v>
      </c>
      <c r="AJ1404" s="17">
        <v>4.7974873543576303E-2</v>
      </c>
      <c r="AK1404" s="17">
        <v>4.45782832174716E-2</v>
      </c>
      <c r="AL1404" s="17">
        <v>0.117401523636755</v>
      </c>
      <c r="AM1404" s="17">
        <v>0.15580574265848601</v>
      </c>
      <c r="AN1404" s="17">
        <v>0.13444734729998301</v>
      </c>
      <c r="AO1404" s="17"/>
      <c r="AP1404" s="17">
        <v>0.12754321505807001</v>
      </c>
      <c r="AQ1404" s="17">
        <v>1.9224170677066901E-2</v>
      </c>
      <c r="AR1404" s="17"/>
      <c r="AS1404" s="17">
        <v>8.8744163967169401E-2</v>
      </c>
      <c r="AT1404" s="17">
        <v>0.249576929182491</v>
      </c>
      <c r="AU1404" s="17">
        <v>0.102844914731006</v>
      </c>
      <c r="AV1404" s="17"/>
      <c r="AW1404" s="17">
        <v>0.21867825894786599</v>
      </c>
      <c r="AX1404" s="17">
        <v>6.5819193750872307E-2</v>
      </c>
      <c r="AY1404" s="17"/>
      <c r="AZ1404" s="17">
        <v>9.5738618057267397E-2</v>
      </c>
      <c r="BA1404" s="17">
        <v>8.1464783134118798E-2</v>
      </c>
      <c r="BB1404" s="17"/>
      <c r="BC1404" s="17">
        <v>4.68721744291603E-2</v>
      </c>
      <c r="BD1404" s="17">
        <v>0.130142926983176</v>
      </c>
      <c r="BE1404" s="17"/>
      <c r="BF1404" s="17">
        <v>0.179891616631427</v>
      </c>
      <c r="BG1404" s="17">
        <v>3.8429256435819403E-2</v>
      </c>
      <c r="BH1404" s="17"/>
      <c r="BI1404" s="17">
        <v>2.2973043975230301E-2</v>
      </c>
      <c r="BJ1404" s="17">
        <v>5.7245708698013001E-2</v>
      </c>
      <c r="BK1404" s="17">
        <v>8.5298999872539194E-2</v>
      </c>
      <c r="BL1404" s="17">
        <v>0.25480960145120701</v>
      </c>
    </row>
    <row r="1405" spans="2:64" x14ac:dyDescent="0.25">
      <c r="B1405" t="s">
        <v>646</v>
      </c>
      <c r="C1405" s="17">
        <v>0.149571024552559</v>
      </c>
      <c r="D1405" s="17">
        <v>0.17974443247685801</v>
      </c>
      <c r="E1405" s="17">
        <v>8.96420977966947E-2</v>
      </c>
      <c r="F1405" s="17">
        <v>0.25341477185914602</v>
      </c>
      <c r="G1405" s="17">
        <v>7.5067175474883702E-2</v>
      </c>
      <c r="H1405" s="17">
        <v>0.12684046755303199</v>
      </c>
      <c r="I1405" s="17">
        <v>0.26816898250920801</v>
      </c>
      <c r="J1405" s="17">
        <v>9.0558563929010003E-2</v>
      </c>
      <c r="K1405" s="17">
        <v>0.144182987637613</v>
      </c>
      <c r="L1405" s="17">
        <v>6.9619814754247597E-2</v>
      </c>
      <c r="M1405" s="17">
        <v>0.127226345407492</v>
      </c>
      <c r="N1405" s="17">
        <v>0.13303593998157701</v>
      </c>
      <c r="O1405" s="17">
        <v>0.147864437714709</v>
      </c>
      <c r="P1405" s="17">
        <v>0.64803048213396297</v>
      </c>
      <c r="Q1405" s="17"/>
      <c r="R1405" s="17">
        <v>4.7235428442766701E-2</v>
      </c>
      <c r="S1405" s="17">
        <v>0.159646933346486</v>
      </c>
      <c r="T1405" s="17">
        <v>0.14599669642204199</v>
      </c>
      <c r="U1405" s="17">
        <v>0.20142349209914401</v>
      </c>
      <c r="V1405" s="17"/>
      <c r="W1405" s="17">
        <v>8.9901938456151007E-2</v>
      </c>
      <c r="X1405" s="17">
        <v>9.1831615592781995E-2</v>
      </c>
      <c r="Y1405" s="17">
        <v>0.10309665031144601</v>
      </c>
      <c r="Z1405" s="17">
        <v>0.12620509578186101</v>
      </c>
      <c r="AA1405" s="17">
        <v>0.18643179335188401</v>
      </c>
      <c r="AB1405" s="17">
        <v>0.11119043462219801</v>
      </c>
      <c r="AC1405" s="17">
        <v>0.22299113596370099</v>
      </c>
      <c r="AD1405" s="17">
        <v>0.259203516123931</v>
      </c>
      <c r="AE1405" s="17">
        <v>0.19937375482497899</v>
      </c>
      <c r="AF1405" s="17">
        <v>0.207414193122235</v>
      </c>
      <c r="AG1405" s="17"/>
      <c r="AH1405" s="17">
        <v>7.9512829783279698E-2</v>
      </c>
      <c r="AI1405" s="17">
        <v>0.21086108817635499</v>
      </c>
      <c r="AJ1405" s="17">
        <v>0.215301505167458</v>
      </c>
      <c r="AK1405" s="17">
        <v>9.1793556957152106E-2</v>
      </c>
      <c r="AL1405" s="17">
        <v>0.18056217494448601</v>
      </c>
      <c r="AM1405" s="17">
        <v>0.247616952847691</v>
      </c>
      <c r="AN1405" s="17">
        <v>0.15380343703145199</v>
      </c>
      <c r="AO1405" s="17"/>
      <c r="AP1405" s="17">
        <v>0.22121311766582799</v>
      </c>
      <c r="AQ1405" s="17">
        <v>3.3336772623928201E-2</v>
      </c>
      <c r="AR1405" s="17"/>
      <c r="AS1405" s="17">
        <v>0.277792128221793</v>
      </c>
      <c r="AT1405" s="17">
        <v>0.26148659057675899</v>
      </c>
      <c r="AU1405" s="17">
        <v>0.175378628216903</v>
      </c>
      <c r="AV1405" s="17"/>
      <c r="AW1405" s="17">
        <v>0.345258890498157</v>
      </c>
      <c r="AX1405" s="17">
        <v>0.119400466670641</v>
      </c>
      <c r="AY1405" s="17"/>
      <c r="AZ1405" s="17">
        <v>0.12002337052563899</v>
      </c>
      <c r="BA1405" s="17">
        <v>0.164417832070024</v>
      </c>
      <c r="BB1405" s="17"/>
      <c r="BC1405" s="17">
        <v>0.103078481320879</v>
      </c>
      <c r="BD1405" s="17">
        <v>0.20142349209914401</v>
      </c>
      <c r="BE1405" s="17"/>
      <c r="BF1405" s="17">
        <v>0.21657955939475401</v>
      </c>
      <c r="BG1405" s="17">
        <v>0.115363787680815</v>
      </c>
      <c r="BH1405" s="17"/>
      <c r="BI1405" s="17">
        <v>6.3651776728588003E-2</v>
      </c>
      <c r="BJ1405" s="17">
        <v>7.7975158732877706E-2</v>
      </c>
      <c r="BK1405" s="17">
        <v>0.21920436329568899</v>
      </c>
      <c r="BL1405" s="17">
        <v>0.27671137556596698</v>
      </c>
    </row>
    <row r="1406" spans="2:64" x14ac:dyDescent="0.25">
      <c r="B1406" t="s">
        <v>647</v>
      </c>
      <c r="C1406" s="17">
        <v>0.17576834867182101</v>
      </c>
      <c r="D1406" s="17">
        <v>0.207932329776502</v>
      </c>
      <c r="E1406" s="17">
        <v>0.150314652700519</v>
      </c>
      <c r="F1406" s="17">
        <v>0.132109334415147</v>
      </c>
      <c r="G1406" s="17">
        <v>0.23401682646807301</v>
      </c>
      <c r="H1406" s="17">
        <v>0.16533972497638599</v>
      </c>
      <c r="I1406" s="17">
        <v>0.12275668496801501</v>
      </c>
      <c r="J1406" s="17">
        <v>0.12895578223929199</v>
      </c>
      <c r="K1406" s="17">
        <v>0.121064398419285</v>
      </c>
      <c r="L1406" s="17">
        <v>0.16759995596227101</v>
      </c>
      <c r="M1406" s="17">
        <v>0.19529823792318901</v>
      </c>
      <c r="N1406" s="17">
        <v>0.15701217339624499</v>
      </c>
      <c r="O1406" s="17">
        <v>0.20031234225199601</v>
      </c>
      <c r="P1406" s="17">
        <v>0.35196951786603697</v>
      </c>
      <c r="Q1406" s="17"/>
      <c r="R1406" s="17">
        <v>9.7479674530316501E-2</v>
      </c>
      <c r="S1406" s="17">
        <v>0.186671087334776</v>
      </c>
      <c r="T1406" s="17">
        <v>0.23542105340310801</v>
      </c>
      <c r="U1406" s="17">
        <v>0.19767879317586301</v>
      </c>
      <c r="V1406" s="17"/>
      <c r="W1406" s="17">
        <v>7.1128066133494303E-2</v>
      </c>
      <c r="X1406" s="17">
        <v>0.14179749931833899</v>
      </c>
      <c r="Y1406" s="17">
        <v>8.0945613132181599E-2</v>
      </c>
      <c r="Z1406" s="17">
        <v>0.28361169440261902</v>
      </c>
      <c r="AA1406" s="17">
        <v>0.287870925097577</v>
      </c>
      <c r="AB1406" s="17">
        <v>0.18788106086745901</v>
      </c>
      <c r="AC1406" s="17">
        <v>0.25474670602188698</v>
      </c>
      <c r="AD1406" s="17">
        <v>0.134084580026021</v>
      </c>
      <c r="AE1406" s="17">
        <v>0.18795969781723201</v>
      </c>
      <c r="AF1406" s="17">
        <v>0.212412985646104</v>
      </c>
      <c r="AG1406" s="17"/>
      <c r="AH1406" s="17">
        <v>8.05705797575621E-2</v>
      </c>
      <c r="AI1406" s="17">
        <v>0.16228360436956099</v>
      </c>
      <c r="AJ1406" s="17">
        <v>0.17419849125294901</v>
      </c>
      <c r="AK1406" s="17">
        <v>0.19768418205067501</v>
      </c>
      <c r="AL1406" s="17">
        <v>0.24425314071836601</v>
      </c>
      <c r="AM1406" s="17">
        <v>0.17561011258988601</v>
      </c>
      <c r="AN1406" s="17">
        <v>0.193346166373353</v>
      </c>
      <c r="AO1406" s="17"/>
      <c r="AP1406" s="17">
        <v>0.22755128647365599</v>
      </c>
      <c r="AQ1406" s="17">
        <v>9.1754178000579403E-2</v>
      </c>
      <c r="AR1406" s="17"/>
      <c r="AS1406" s="17">
        <v>0.26529498709416299</v>
      </c>
      <c r="AT1406" s="17">
        <v>0.18635841814371801</v>
      </c>
      <c r="AU1406" s="17">
        <v>0.237754900322485</v>
      </c>
      <c r="AV1406" s="17"/>
      <c r="AW1406" s="17">
        <v>0.20325959610807701</v>
      </c>
      <c r="AX1406" s="17">
        <v>0.17152983205243899</v>
      </c>
      <c r="AY1406" s="17"/>
      <c r="AZ1406" s="17">
        <v>0.14653382314413099</v>
      </c>
      <c r="BA1406" s="17">
        <v>0.190457818535607</v>
      </c>
      <c r="BB1406" s="17"/>
      <c r="BC1406" s="17">
        <v>0.15612275924226601</v>
      </c>
      <c r="BD1406" s="17">
        <v>0.19767879317586301</v>
      </c>
      <c r="BE1406" s="17"/>
      <c r="BF1406" s="17">
        <v>0.18047636358712099</v>
      </c>
      <c r="BG1406" s="17">
        <v>0.17336495063032201</v>
      </c>
      <c r="BH1406" s="17"/>
      <c r="BI1406" s="17">
        <v>4.7000487628005898E-2</v>
      </c>
      <c r="BJ1406" s="17">
        <v>0.17492930952376401</v>
      </c>
      <c r="BK1406" s="17">
        <v>0.244696619806823</v>
      </c>
      <c r="BL1406" s="17">
        <v>0.23542742627955099</v>
      </c>
    </row>
    <row r="1407" spans="2:64" x14ac:dyDescent="0.25">
      <c r="B1407" t="s">
        <v>648</v>
      </c>
      <c r="C1407" s="17">
        <v>0.13631579941795599</v>
      </c>
      <c r="D1407" s="17">
        <v>0.13923366397394199</v>
      </c>
      <c r="E1407" s="17">
        <v>0.192838917428552</v>
      </c>
      <c r="F1407" s="17">
        <v>0.124809287664379</v>
      </c>
      <c r="G1407" s="17">
        <v>0.11994119881785199</v>
      </c>
      <c r="H1407" s="17">
        <v>0.15238332848469299</v>
      </c>
      <c r="I1407" s="17">
        <v>0.16727980365418699</v>
      </c>
      <c r="J1407" s="17">
        <v>0.118413313710339</v>
      </c>
      <c r="K1407" s="17">
        <v>6.4105794711080202E-2</v>
      </c>
      <c r="L1407" s="17">
        <v>0.18562865044455501</v>
      </c>
      <c r="M1407" s="17">
        <v>9.1992549762913198E-2</v>
      </c>
      <c r="N1407" s="17">
        <v>0.14621755860527499</v>
      </c>
      <c r="O1407" s="17">
        <v>0.119825894942728</v>
      </c>
      <c r="P1407" s="17">
        <v>0</v>
      </c>
      <c r="Q1407" s="17"/>
      <c r="R1407" s="17">
        <v>0.114163046897584</v>
      </c>
      <c r="S1407" s="17">
        <v>0.13888127898324201</v>
      </c>
      <c r="T1407" s="17">
        <v>0.18145828189514099</v>
      </c>
      <c r="U1407" s="17">
        <v>0.13509693998532099</v>
      </c>
      <c r="V1407" s="17"/>
      <c r="W1407" s="17">
        <v>0.104493101359598</v>
      </c>
      <c r="X1407" s="17">
        <v>0.175258738712808</v>
      </c>
      <c r="Y1407" s="17">
        <v>0.16382231989412599</v>
      </c>
      <c r="Z1407" s="17">
        <v>0.19011048391273999</v>
      </c>
      <c r="AA1407" s="17">
        <v>0.13638354706820999</v>
      </c>
      <c r="AB1407" s="17">
        <v>0.11514330426019399</v>
      </c>
      <c r="AC1407" s="17">
        <v>0.105654360707109</v>
      </c>
      <c r="AD1407" s="17">
        <v>0.123199003617413</v>
      </c>
      <c r="AE1407" s="17">
        <v>0.166604979828929</v>
      </c>
      <c r="AF1407" s="17">
        <v>0.14194026760465001</v>
      </c>
      <c r="AG1407" s="17"/>
      <c r="AH1407" s="17">
        <v>0.10564374618918</v>
      </c>
      <c r="AI1407" s="17">
        <v>0.23951152200784401</v>
      </c>
      <c r="AJ1407" s="17">
        <v>0.20131870957088399</v>
      </c>
      <c r="AK1407" s="17">
        <v>0.14690530282697001</v>
      </c>
      <c r="AL1407" s="17">
        <v>0.15867761917142101</v>
      </c>
      <c r="AM1407" s="17">
        <v>0.102938786051351</v>
      </c>
      <c r="AN1407" s="17">
        <v>0.106432462609344</v>
      </c>
      <c r="AO1407" s="17"/>
      <c r="AP1407" s="17">
        <v>0.139819815460623</v>
      </c>
      <c r="AQ1407" s="17">
        <v>0.13063078009808099</v>
      </c>
      <c r="AR1407" s="17"/>
      <c r="AS1407" s="17">
        <v>0.12307214394400399</v>
      </c>
      <c r="AT1407" s="17">
        <v>9.8437997258762899E-2</v>
      </c>
      <c r="AU1407" s="17">
        <v>0.173659359064535</v>
      </c>
      <c r="AV1407" s="17"/>
      <c r="AW1407" s="17">
        <v>6.4915402472260894E-2</v>
      </c>
      <c r="AX1407" s="17">
        <v>0.14732409468671301</v>
      </c>
      <c r="AY1407" s="17"/>
      <c r="AZ1407" s="17">
        <v>0.14317865141817501</v>
      </c>
      <c r="BA1407" s="17">
        <v>0.13286742268472099</v>
      </c>
      <c r="BB1407" s="17"/>
      <c r="BC1407" s="17">
        <v>0.13740866688495201</v>
      </c>
      <c r="BD1407" s="17">
        <v>0.13509693998532099</v>
      </c>
      <c r="BE1407" s="17"/>
      <c r="BF1407" s="17">
        <v>0.133892657941513</v>
      </c>
      <c r="BG1407" s="17">
        <v>0.137552790715462</v>
      </c>
      <c r="BH1407" s="17"/>
      <c r="BI1407" s="17">
        <v>9.1304615028169903E-2</v>
      </c>
      <c r="BJ1407" s="17">
        <v>0.144332861051266</v>
      </c>
      <c r="BK1407" s="17">
        <v>0.17916782714155</v>
      </c>
      <c r="BL1407" s="17">
        <v>9.7262518055617406E-2</v>
      </c>
    </row>
    <row r="1408" spans="2:64" x14ac:dyDescent="0.25">
      <c r="B1408" t="s">
        <v>649</v>
      </c>
      <c r="C1408" s="17">
        <v>0.45210645598150401</v>
      </c>
      <c r="D1408" s="17">
        <v>0.34218002280815502</v>
      </c>
      <c r="E1408" s="17">
        <v>0.52468006734620098</v>
      </c>
      <c r="F1408" s="17">
        <v>0.43719654030331601</v>
      </c>
      <c r="G1408" s="17">
        <v>0.43300423877156602</v>
      </c>
      <c r="H1408" s="17">
        <v>0.45615026539263498</v>
      </c>
      <c r="I1408" s="17">
        <v>0.342669859048921</v>
      </c>
      <c r="J1408" s="17">
        <v>0.62014726187107105</v>
      </c>
      <c r="K1408" s="17">
        <v>0.58421733138533405</v>
      </c>
      <c r="L1408" s="17">
        <v>0.54440819395629503</v>
      </c>
      <c r="M1408" s="17">
        <v>0.52830927936991001</v>
      </c>
      <c r="N1408" s="17">
        <v>0.470070402781673</v>
      </c>
      <c r="O1408" s="17">
        <v>0.47387561571816</v>
      </c>
      <c r="P1408" s="17">
        <v>0</v>
      </c>
      <c r="Q1408" s="17"/>
      <c r="R1408" s="17">
        <v>0.71372015905048203</v>
      </c>
      <c r="S1408" s="17">
        <v>0.46894226964081398</v>
      </c>
      <c r="T1408" s="17">
        <v>0.35069041472237</v>
      </c>
      <c r="U1408" s="17">
        <v>0.33565784775649499</v>
      </c>
      <c r="V1408" s="17"/>
      <c r="W1408" s="17">
        <v>0.69626894255892602</v>
      </c>
      <c r="X1408" s="17">
        <v>0.52310688678276895</v>
      </c>
      <c r="Y1408" s="17">
        <v>0.52282642187416695</v>
      </c>
      <c r="Z1408" s="17">
        <v>0.36311157233698299</v>
      </c>
      <c r="AA1408" s="17">
        <v>0.33543340296360102</v>
      </c>
      <c r="AB1408" s="17">
        <v>0.38715103352852198</v>
      </c>
      <c r="AC1408" s="17">
        <v>0.33080866145503401</v>
      </c>
      <c r="AD1408" s="17">
        <v>0.35380256292565299</v>
      </c>
      <c r="AE1408" s="17">
        <v>0.31344993145845601</v>
      </c>
      <c r="AF1408" s="17">
        <v>0.31586594705754201</v>
      </c>
      <c r="AG1408" s="17"/>
      <c r="AH1408" s="17">
        <v>0.66977510822250697</v>
      </c>
      <c r="AI1408" s="17">
        <v>0.33714003432779399</v>
      </c>
      <c r="AJ1408" s="17">
        <v>0.36120642046513302</v>
      </c>
      <c r="AK1408" s="17">
        <v>0.51903867494773104</v>
      </c>
      <c r="AL1408" s="17">
        <v>0.29910554152897201</v>
      </c>
      <c r="AM1408" s="17">
        <v>0.31802840585258502</v>
      </c>
      <c r="AN1408" s="17">
        <v>0.411970586685868</v>
      </c>
      <c r="AO1408" s="17"/>
      <c r="AP1408" s="17">
        <v>0.28387256534182298</v>
      </c>
      <c r="AQ1408" s="17">
        <v>0.72505409860034498</v>
      </c>
      <c r="AR1408" s="17"/>
      <c r="AS1408" s="17">
        <v>0.24509657677287</v>
      </c>
      <c r="AT1408" s="17">
        <v>0.20414006483826999</v>
      </c>
      <c r="AU1408" s="17">
        <v>0.310362197665071</v>
      </c>
      <c r="AV1408" s="17"/>
      <c r="AW1408" s="17">
        <v>0.16788785197364001</v>
      </c>
      <c r="AX1408" s="17">
        <v>0.49592641283933497</v>
      </c>
      <c r="AY1408" s="17"/>
      <c r="AZ1408" s="17">
        <v>0.49452553685478701</v>
      </c>
      <c r="BA1408" s="17">
        <v>0.43079214357552897</v>
      </c>
      <c r="BB1408" s="17"/>
      <c r="BC1408" s="17">
        <v>0.55651791812274298</v>
      </c>
      <c r="BD1408" s="17">
        <v>0.33565784775649499</v>
      </c>
      <c r="BE1408" s="17"/>
      <c r="BF1408" s="17">
        <v>0.28915980244518402</v>
      </c>
      <c r="BG1408" s="17">
        <v>0.53528921453758105</v>
      </c>
      <c r="BH1408" s="17"/>
      <c r="BI1408" s="17">
        <v>0.77507007664000604</v>
      </c>
      <c r="BJ1408" s="17">
        <v>0.54551696199407895</v>
      </c>
      <c r="BK1408" s="17">
        <v>0.27163218988339799</v>
      </c>
      <c r="BL1408" s="17">
        <v>0.13578907864765799</v>
      </c>
    </row>
    <row r="1409" spans="2:64" x14ac:dyDescent="0.25">
      <c r="C1409" s="17"/>
      <c r="D1409" s="17"/>
      <c r="E1409" s="17"/>
      <c r="F1409" s="17"/>
      <c r="G1409" s="17"/>
      <c r="H1409" s="17"/>
      <c r="I1409" s="17"/>
      <c r="J1409" s="17"/>
      <c r="K1409" s="17"/>
      <c r="L1409" s="17"/>
      <c r="M1409" s="17"/>
      <c r="N1409" s="17"/>
      <c r="O1409" s="17"/>
      <c r="P1409" s="17"/>
      <c r="Q1409" s="17"/>
      <c r="R1409" s="17"/>
      <c r="S1409" s="17"/>
      <c r="T1409" s="17"/>
      <c r="U1409" s="17"/>
      <c r="V1409" s="17"/>
      <c r="W1409" s="17"/>
      <c r="X1409" s="17"/>
      <c r="Y1409" s="17"/>
      <c r="Z1409" s="17"/>
      <c r="AA1409" s="17"/>
      <c r="AB1409" s="17"/>
      <c r="AC1409" s="17"/>
      <c r="AD1409" s="17"/>
      <c r="AE1409" s="17"/>
      <c r="AF1409" s="17"/>
      <c r="AG1409" s="17"/>
      <c r="AH1409" s="17"/>
      <c r="AI1409" s="17"/>
      <c r="AJ1409" s="17"/>
      <c r="AK1409" s="17"/>
      <c r="AL1409" s="17"/>
      <c r="AM1409" s="17"/>
      <c r="AN1409" s="17"/>
      <c r="AO1409" s="17"/>
      <c r="AP1409" s="17"/>
      <c r="AQ1409" s="17"/>
      <c r="AR1409" s="17"/>
      <c r="AS1409" s="17"/>
      <c r="AT1409" s="17"/>
      <c r="AU1409" s="17"/>
      <c r="AV1409" s="17"/>
      <c r="AW1409" s="17"/>
      <c r="AX1409" s="17"/>
      <c r="AY1409" s="17"/>
      <c r="AZ1409" s="17"/>
      <c r="BA1409" s="17"/>
      <c r="BB1409" s="17"/>
      <c r="BC1409" s="17"/>
      <c r="BD1409" s="17"/>
      <c r="BE1409" s="17"/>
      <c r="BF1409" s="17"/>
      <c r="BG1409" s="17"/>
      <c r="BH1409" s="17"/>
      <c r="BI1409" s="17"/>
      <c r="BJ1409" s="17"/>
      <c r="BK1409" s="17"/>
      <c r="BL1409" s="17"/>
    </row>
    <row r="1410" spans="2:64" x14ac:dyDescent="0.25">
      <c r="B1410" s="6" t="s">
        <v>651</v>
      </c>
      <c r="C1410" s="17"/>
      <c r="D1410" s="17"/>
      <c r="E1410" s="17"/>
      <c r="F1410" s="17"/>
      <c r="G1410" s="17"/>
      <c r="H1410" s="17"/>
      <c r="I1410" s="17"/>
      <c r="J1410" s="17"/>
      <c r="K1410" s="17"/>
      <c r="L1410" s="17"/>
      <c r="M1410" s="17"/>
      <c r="N1410" s="17"/>
      <c r="O1410" s="17"/>
      <c r="P1410" s="17"/>
      <c r="Q1410" s="17"/>
      <c r="R1410" s="17"/>
      <c r="S1410" s="17"/>
      <c r="T1410" s="17"/>
      <c r="U1410" s="17"/>
      <c r="V1410" s="17"/>
      <c r="W1410" s="17"/>
      <c r="X1410" s="17"/>
      <c r="Y1410" s="17"/>
      <c r="Z1410" s="17"/>
      <c r="AA1410" s="17"/>
      <c r="AB1410" s="17"/>
      <c r="AC1410" s="17"/>
      <c r="AD1410" s="17"/>
      <c r="AE1410" s="17"/>
      <c r="AF1410" s="17"/>
      <c r="AG1410" s="17"/>
      <c r="AH1410" s="17"/>
      <c r="AI1410" s="17"/>
      <c r="AJ1410" s="17"/>
      <c r="AK1410" s="17"/>
      <c r="AL1410" s="17"/>
      <c r="AM1410" s="17"/>
      <c r="AN1410" s="17"/>
      <c r="AO1410" s="17"/>
      <c r="AP1410" s="17"/>
      <c r="AQ1410" s="17"/>
      <c r="AR1410" s="17"/>
      <c r="AS1410" s="17"/>
      <c r="AT1410" s="17"/>
      <c r="AU1410" s="17"/>
      <c r="AV1410" s="17"/>
      <c r="AW1410" s="17"/>
      <c r="AX1410" s="17"/>
      <c r="AY1410" s="17"/>
      <c r="AZ1410" s="17"/>
      <c r="BA1410" s="17"/>
      <c r="BB1410" s="17"/>
      <c r="BC1410" s="17"/>
      <c r="BD1410" s="17"/>
      <c r="BE1410" s="17"/>
      <c r="BF1410" s="17"/>
      <c r="BG1410" s="17"/>
      <c r="BH1410" s="17"/>
      <c r="BI1410" s="17"/>
      <c r="BJ1410" s="17"/>
      <c r="BK1410" s="17"/>
      <c r="BL1410" s="17"/>
    </row>
    <row r="1411" spans="2:64" x14ac:dyDescent="0.25">
      <c r="B1411" s="24" t="s">
        <v>82</v>
      </c>
      <c r="C1411" s="17"/>
      <c r="D1411" s="17"/>
      <c r="E1411" s="17"/>
      <c r="F1411" s="17"/>
      <c r="G1411" s="17"/>
      <c r="H1411" s="17"/>
      <c r="I1411" s="17"/>
      <c r="J1411" s="17"/>
      <c r="K1411" s="17"/>
      <c r="L1411" s="17"/>
      <c r="M1411" s="17"/>
      <c r="N1411" s="17"/>
      <c r="O1411" s="17"/>
      <c r="P1411" s="17"/>
      <c r="Q1411" s="17"/>
      <c r="R1411" s="17"/>
      <c r="S1411" s="17"/>
      <c r="T1411" s="17"/>
      <c r="U1411" s="17"/>
      <c r="V1411" s="17"/>
      <c r="W1411" s="17"/>
      <c r="X1411" s="17"/>
      <c r="Y1411" s="17"/>
      <c r="Z1411" s="17"/>
      <c r="AA1411" s="17"/>
      <c r="AB1411" s="17"/>
      <c r="AC1411" s="17"/>
      <c r="AD1411" s="17"/>
      <c r="AE1411" s="17"/>
      <c r="AF1411" s="17"/>
      <c r="AG1411" s="17"/>
      <c r="AH1411" s="17"/>
      <c r="AI1411" s="17"/>
      <c r="AJ1411" s="17"/>
      <c r="AK1411" s="17"/>
      <c r="AL1411" s="17"/>
      <c r="AM1411" s="17"/>
      <c r="AN1411" s="17"/>
      <c r="AO1411" s="17"/>
      <c r="AP1411" s="17"/>
      <c r="AQ1411" s="17"/>
      <c r="AR1411" s="17"/>
      <c r="AS1411" s="17"/>
      <c r="AT1411" s="17"/>
      <c r="AU1411" s="17"/>
      <c r="AV1411" s="17"/>
      <c r="AW1411" s="17"/>
      <c r="AX1411" s="17"/>
      <c r="AY1411" s="17"/>
      <c r="AZ1411" s="17"/>
      <c r="BA1411" s="17"/>
      <c r="BB1411" s="17"/>
      <c r="BC1411" s="17"/>
      <c r="BD1411" s="17"/>
      <c r="BE1411" s="17"/>
      <c r="BF1411" s="17"/>
      <c r="BG1411" s="17"/>
      <c r="BH1411" s="17"/>
      <c r="BI1411" s="17"/>
      <c r="BJ1411" s="17"/>
      <c r="BK1411" s="17"/>
      <c r="BL1411" s="17"/>
    </row>
    <row r="1412" spans="2:64" x14ac:dyDescent="0.25">
      <c r="B1412" t="s">
        <v>53</v>
      </c>
      <c r="C1412" s="17">
        <v>0.12448514671006899</v>
      </c>
      <c r="D1412" s="17">
        <v>0.179450750550637</v>
      </c>
      <c r="E1412" s="17">
        <v>5.97613985311298E-2</v>
      </c>
      <c r="F1412" s="17">
        <v>0.20431201803038501</v>
      </c>
      <c r="G1412" s="17">
        <v>6.1958726898302799E-2</v>
      </c>
      <c r="H1412" s="17">
        <v>0.167066116771354</v>
      </c>
      <c r="I1412" s="17">
        <v>0.16632047635205499</v>
      </c>
      <c r="J1412" s="17">
        <v>0.135032791617754</v>
      </c>
      <c r="K1412" s="17">
        <v>0.14996873960040399</v>
      </c>
      <c r="L1412" s="17">
        <v>4.1924140231864603E-2</v>
      </c>
      <c r="M1412" s="17">
        <v>5.9555247927194299E-2</v>
      </c>
      <c r="N1412" s="17">
        <v>0.13695097632650999</v>
      </c>
      <c r="O1412" s="17">
        <v>5.9955817548256497E-2</v>
      </c>
      <c r="P1412" s="17">
        <v>0</v>
      </c>
      <c r="Q1412" s="17"/>
      <c r="R1412" s="17">
        <v>2.8576366049975599E-2</v>
      </c>
      <c r="S1412" s="17">
        <v>0.109249493743654</v>
      </c>
      <c r="T1412" s="17">
        <v>0.13610105272419801</v>
      </c>
      <c r="U1412" s="17">
        <v>0.17692031584978701</v>
      </c>
      <c r="V1412" s="17"/>
      <c r="W1412" s="17">
        <v>7.2924731581775704E-2</v>
      </c>
      <c r="X1412" s="17">
        <v>7.0379905111822905E-2</v>
      </c>
      <c r="Y1412" s="17">
        <v>6.9869486052692803E-2</v>
      </c>
      <c r="Z1412" s="17">
        <v>0.16400487508141401</v>
      </c>
      <c r="AA1412" s="17">
        <v>0.109506648446977</v>
      </c>
      <c r="AB1412" s="17">
        <v>0.107877900593076</v>
      </c>
      <c r="AC1412" s="17">
        <v>0.182947382826355</v>
      </c>
      <c r="AD1412" s="17">
        <v>0.15971604418254701</v>
      </c>
      <c r="AE1412" s="17">
        <v>0.192082033774371</v>
      </c>
      <c r="AF1412" s="17">
        <v>0.17450332086432899</v>
      </c>
      <c r="AG1412" s="17"/>
      <c r="AH1412" s="17">
        <v>7.4859188878490399E-2</v>
      </c>
      <c r="AI1412" s="17">
        <v>0.19911341160785001</v>
      </c>
      <c r="AJ1412" s="17">
        <v>0.12567630536875599</v>
      </c>
      <c r="AK1412" s="17">
        <v>3.2907195939821401E-2</v>
      </c>
      <c r="AL1412" s="17">
        <v>0.195712635237934</v>
      </c>
      <c r="AM1412" s="17">
        <v>0.202090667326218</v>
      </c>
      <c r="AN1412" s="17">
        <v>0.14595174258648</v>
      </c>
      <c r="AO1412" s="17"/>
      <c r="AP1412" s="17">
        <v>0.18635486812841501</v>
      </c>
      <c r="AQ1412" s="17">
        <v>2.41058798072399E-2</v>
      </c>
      <c r="AR1412" s="17"/>
      <c r="AS1412" s="17">
        <v>0.187736761745256</v>
      </c>
      <c r="AT1412" s="17">
        <v>0.28096363148137998</v>
      </c>
      <c r="AU1412" s="17">
        <v>0.15410504772556899</v>
      </c>
      <c r="AV1412" s="17"/>
      <c r="AW1412" s="17">
        <v>0.27980174266512797</v>
      </c>
      <c r="AX1412" s="17">
        <v>0.100538908011818</v>
      </c>
      <c r="AY1412" s="17"/>
      <c r="AZ1412" s="17">
        <v>9.8235111271386497E-2</v>
      </c>
      <c r="BA1412" s="17">
        <v>0.13767500006119099</v>
      </c>
      <c r="BB1412" s="17"/>
      <c r="BC1412" s="17">
        <v>7.7470135015620195E-2</v>
      </c>
      <c r="BD1412" s="17">
        <v>0.17692031584978701</v>
      </c>
      <c r="BE1412" s="17"/>
      <c r="BF1412" s="17">
        <v>0.232300566657138</v>
      </c>
      <c r="BG1412" s="17">
        <v>6.9446372660744105E-2</v>
      </c>
      <c r="BH1412" s="17"/>
      <c r="BI1412" s="17">
        <v>1.99976599944337E-2</v>
      </c>
      <c r="BJ1412" s="17">
        <v>7.6624280722145194E-2</v>
      </c>
      <c r="BK1412" s="17">
        <v>0.15228790222722899</v>
      </c>
      <c r="BL1412" s="17">
        <v>0.32843246981804097</v>
      </c>
    </row>
    <row r="1413" spans="2:64" x14ac:dyDescent="0.25">
      <c r="B1413" t="s">
        <v>54</v>
      </c>
      <c r="C1413" s="17">
        <v>0.55219197342529802</v>
      </c>
      <c r="D1413" s="17">
        <v>0.51818152914837101</v>
      </c>
      <c r="E1413" s="17">
        <v>0.58193468726784103</v>
      </c>
      <c r="F1413" s="17">
        <v>0.52130252622842199</v>
      </c>
      <c r="G1413" s="17">
        <v>0.50149621053025994</v>
      </c>
      <c r="H1413" s="17">
        <v>0.42267452293475299</v>
      </c>
      <c r="I1413" s="17">
        <v>0.55723047496876099</v>
      </c>
      <c r="J1413" s="17">
        <v>0.55962499070634497</v>
      </c>
      <c r="K1413" s="17">
        <v>0.49710712401860502</v>
      </c>
      <c r="L1413" s="17">
        <v>0.65330279679186198</v>
      </c>
      <c r="M1413" s="17">
        <v>0.67761859860283302</v>
      </c>
      <c r="N1413" s="17">
        <v>0.50940416512217301</v>
      </c>
      <c r="O1413" s="17">
        <v>0.60317794657036095</v>
      </c>
      <c r="P1413" s="17">
        <v>0.64803048213396297</v>
      </c>
      <c r="Q1413" s="17"/>
      <c r="R1413" s="17">
        <v>0.74548406225655395</v>
      </c>
      <c r="S1413" s="17">
        <v>0.58322759067104701</v>
      </c>
      <c r="T1413" s="17">
        <v>0.54189087269694503</v>
      </c>
      <c r="U1413" s="17">
        <v>0.44289268618504302</v>
      </c>
      <c r="V1413" s="17"/>
      <c r="W1413" s="17">
        <v>0.71035774313134603</v>
      </c>
      <c r="X1413" s="17">
        <v>0.68199361703671701</v>
      </c>
      <c r="Y1413" s="17">
        <v>0.58884492559506196</v>
      </c>
      <c r="Z1413" s="17">
        <v>0.54873428399494195</v>
      </c>
      <c r="AA1413" s="17">
        <v>0.67831257731123296</v>
      </c>
      <c r="AB1413" s="17">
        <v>0.51995114474646797</v>
      </c>
      <c r="AC1413" s="17">
        <v>0.466029691906655</v>
      </c>
      <c r="AD1413" s="17">
        <v>0.56074105171653199</v>
      </c>
      <c r="AE1413" s="17">
        <v>0.55364211822977305</v>
      </c>
      <c r="AF1413" s="17">
        <v>0.43695653913629101</v>
      </c>
      <c r="AG1413" s="17"/>
      <c r="AH1413" s="17">
        <v>0.61843657505294103</v>
      </c>
      <c r="AI1413" s="17">
        <v>0.46983687153689202</v>
      </c>
      <c r="AJ1413" s="17">
        <v>0.58187070265843799</v>
      </c>
      <c r="AK1413" s="17">
        <v>0.63481684986031295</v>
      </c>
      <c r="AL1413" s="17">
        <v>0.51675475182100605</v>
      </c>
      <c r="AM1413" s="17">
        <v>0.54774923936047604</v>
      </c>
      <c r="AN1413" s="17">
        <v>0.52286601870320504</v>
      </c>
      <c r="AO1413" s="17"/>
      <c r="AP1413" s="17">
        <v>0.53295042857637998</v>
      </c>
      <c r="AQ1413" s="17">
        <v>0.58341002519172502</v>
      </c>
      <c r="AR1413" s="17"/>
      <c r="AS1413" s="17">
        <v>0.595172704401012</v>
      </c>
      <c r="AT1413" s="17">
        <v>0.48269727912018601</v>
      </c>
      <c r="AU1413" s="17">
        <v>0.53223770396541104</v>
      </c>
      <c r="AV1413" s="17"/>
      <c r="AW1413" s="17">
        <v>0.54176519537424594</v>
      </c>
      <c r="AX1413" s="17">
        <v>0.55379954224000805</v>
      </c>
      <c r="AY1413" s="17"/>
      <c r="AZ1413" s="17">
        <v>0.57971010856508498</v>
      </c>
      <c r="BA1413" s="17">
        <v>0.53836493811184205</v>
      </c>
      <c r="BB1413" s="17"/>
      <c r="BC1413" s="17">
        <v>0.650193130894687</v>
      </c>
      <c r="BD1413" s="17">
        <v>0.44289268618504302</v>
      </c>
      <c r="BE1413" s="17"/>
      <c r="BF1413" s="17">
        <v>0.44761395992209801</v>
      </c>
      <c r="BG1413" s="17">
        <v>0.60557808144728298</v>
      </c>
      <c r="BH1413" s="17"/>
      <c r="BI1413" s="17">
        <v>0.63388566525939305</v>
      </c>
      <c r="BJ1413" s="17">
        <v>0.53072696380415796</v>
      </c>
      <c r="BK1413" s="17">
        <v>0.566522961278628</v>
      </c>
      <c r="BL1413" s="17">
        <v>0.42773159223342799</v>
      </c>
    </row>
    <row r="1414" spans="2:64" x14ac:dyDescent="0.25">
      <c r="B1414" t="s">
        <v>80</v>
      </c>
      <c r="C1414" s="17">
        <v>0.32332287986463298</v>
      </c>
      <c r="D1414" s="17">
        <v>0.30236772030099102</v>
      </c>
      <c r="E1414" s="17">
        <v>0.35830391420102897</v>
      </c>
      <c r="F1414" s="17">
        <v>0.274385455741193</v>
      </c>
      <c r="G1414" s="17">
        <v>0.43654506257143699</v>
      </c>
      <c r="H1414" s="17">
        <v>0.41025936029389298</v>
      </c>
      <c r="I1414" s="17">
        <v>0.27644904867918402</v>
      </c>
      <c r="J1414" s="17">
        <v>0.30534221767590197</v>
      </c>
      <c r="K1414" s="17">
        <v>0.35292413638099102</v>
      </c>
      <c r="L1414" s="17">
        <v>0.30477306297627299</v>
      </c>
      <c r="M1414" s="17">
        <v>0.26282615346997201</v>
      </c>
      <c r="N1414" s="17">
        <v>0.353644858551317</v>
      </c>
      <c r="O1414" s="17">
        <v>0.33686623588138198</v>
      </c>
      <c r="P1414" s="17">
        <v>0.35196951786603697</v>
      </c>
      <c r="Q1414" s="17"/>
      <c r="R1414" s="17">
        <v>0.22593957169347101</v>
      </c>
      <c r="S1414" s="17">
        <v>0.30752291558529798</v>
      </c>
      <c r="T1414" s="17">
        <v>0.322008074578856</v>
      </c>
      <c r="U1414" s="17">
        <v>0.38018699796517003</v>
      </c>
      <c r="V1414" s="17"/>
      <c r="W1414" s="17">
        <v>0.21671752528687899</v>
      </c>
      <c r="X1414" s="17">
        <v>0.24762647785146</v>
      </c>
      <c r="Y1414" s="17">
        <v>0.34128558835224498</v>
      </c>
      <c r="Z1414" s="17">
        <v>0.28726084092364401</v>
      </c>
      <c r="AA1414" s="17">
        <v>0.21218077424178999</v>
      </c>
      <c r="AB1414" s="17">
        <v>0.37217095466045602</v>
      </c>
      <c r="AC1414" s="17">
        <v>0.35102292526699103</v>
      </c>
      <c r="AD1414" s="17">
        <v>0.27954290410092097</v>
      </c>
      <c r="AE1414" s="17">
        <v>0.25427584799585601</v>
      </c>
      <c r="AF1414" s="17">
        <v>0.38854013999937997</v>
      </c>
      <c r="AG1414" s="17"/>
      <c r="AH1414" s="17">
        <v>0.306704236068568</v>
      </c>
      <c r="AI1414" s="17">
        <v>0.33104971685525802</v>
      </c>
      <c r="AJ1414" s="17">
        <v>0.292452991972805</v>
      </c>
      <c r="AK1414" s="17">
        <v>0.332275954199866</v>
      </c>
      <c r="AL1414" s="17">
        <v>0.28753261294105997</v>
      </c>
      <c r="AM1414" s="17">
        <v>0.25016009331330702</v>
      </c>
      <c r="AN1414" s="17">
        <v>0.33118223871031499</v>
      </c>
      <c r="AO1414" s="17"/>
      <c r="AP1414" s="17">
        <v>0.28069470329520502</v>
      </c>
      <c r="AQ1414" s="17">
        <v>0.39248409500103498</v>
      </c>
      <c r="AR1414" s="17"/>
      <c r="AS1414" s="17">
        <v>0.217090533853732</v>
      </c>
      <c r="AT1414" s="17">
        <v>0.23633908939843401</v>
      </c>
      <c r="AU1414" s="17">
        <v>0.31365724830901998</v>
      </c>
      <c r="AV1414" s="17"/>
      <c r="AW1414" s="17">
        <v>0.178433061960626</v>
      </c>
      <c r="AX1414" s="17">
        <v>0.34566154974817398</v>
      </c>
      <c r="AY1414" s="17"/>
      <c r="AZ1414" s="17">
        <v>0.32205478016352801</v>
      </c>
      <c r="BA1414" s="17">
        <v>0.32396006182696702</v>
      </c>
      <c r="BB1414" s="17"/>
      <c r="BC1414" s="17">
        <v>0.272336734089693</v>
      </c>
      <c r="BD1414" s="17">
        <v>0.38018699796517003</v>
      </c>
      <c r="BE1414" s="17"/>
      <c r="BF1414" s="17">
        <v>0.32008547342076399</v>
      </c>
      <c r="BG1414" s="17">
        <v>0.32497554589197297</v>
      </c>
      <c r="BH1414" s="17"/>
      <c r="BI1414" s="17">
        <v>0.34611667474617402</v>
      </c>
      <c r="BJ1414" s="17">
        <v>0.39264875547369699</v>
      </c>
      <c r="BK1414" s="17">
        <v>0.28118913649414301</v>
      </c>
      <c r="BL1414" s="17">
        <v>0.24383593794853101</v>
      </c>
    </row>
    <row r="1415" spans="2:64" x14ac:dyDescent="0.25">
      <c r="C1415" s="17"/>
      <c r="D1415" s="17"/>
      <c r="E1415" s="17"/>
      <c r="F1415" s="17"/>
      <c r="G1415" s="17"/>
      <c r="H1415" s="17"/>
      <c r="I1415" s="17"/>
      <c r="J1415" s="17"/>
      <c r="K1415" s="17"/>
      <c r="L1415" s="17"/>
      <c r="M1415" s="17"/>
      <c r="N1415" s="17"/>
      <c r="O1415" s="17"/>
      <c r="P1415" s="17"/>
      <c r="Q1415" s="17"/>
      <c r="R1415" s="17"/>
      <c r="S1415" s="17"/>
      <c r="T1415" s="17"/>
      <c r="U1415" s="17"/>
      <c r="V1415" s="17"/>
      <c r="W1415" s="17"/>
      <c r="X1415" s="17"/>
      <c r="Y1415" s="17"/>
      <c r="Z1415" s="17"/>
      <c r="AA1415" s="17"/>
      <c r="AB1415" s="17"/>
      <c r="AC1415" s="17"/>
      <c r="AD1415" s="17"/>
      <c r="AE1415" s="17"/>
      <c r="AF1415" s="17"/>
      <c r="AG1415" s="17"/>
      <c r="AH1415" s="17"/>
      <c r="AI1415" s="17"/>
      <c r="AJ1415" s="17"/>
      <c r="AK1415" s="17"/>
      <c r="AL1415" s="17"/>
      <c r="AM1415" s="17"/>
      <c r="AN1415" s="17"/>
      <c r="AO1415" s="17"/>
      <c r="AP1415" s="17"/>
      <c r="AQ1415" s="17"/>
      <c r="AR1415" s="17"/>
      <c r="AS1415" s="17"/>
      <c r="AT1415" s="17"/>
      <c r="AU1415" s="17"/>
      <c r="AV1415" s="17"/>
      <c r="AW1415" s="17"/>
      <c r="AX1415" s="17"/>
      <c r="AY1415" s="17"/>
      <c r="AZ1415" s="17"/>
      <c r="BA1415" s="17"/>
      <c r="BB1415" s="17"/>
      <c r="BC1415" s="17"/>
      <c r="BD1415" s="17"/>
      <c r="BE1415" s="17"/>
      <c r="BF1415" s="17"/>
      <c r="BG1415" s="17"/>
      <c r="BH1415" s="17"/>
      <c r="BI1415" s="17"/>
      <c r="BJ1415" s="17"/>
      <c r="BK1415" s="17"/>
      <c r="BL1415" s="17"/>
    </row>
    <row r="1416" spans="2:64" x14ac:dyDescent="0.25">
      <c r="B1416" s="6" t="s">
        <v>657</v>
      </c>
      <c r="C1416" s="17"/>
      <c r="D1416" s="17"/>
      <c r="E1416" s="17"/>
      <c r="F1416" s="17"/>
      <c r="G1416" s="17"/>
      <c r="H1416" s="17"/>
      <c r="I1416" s="17"/>
      <c r="J1416" s="17"/>
      <c r="K1416" s="17"/>
      <c r="L1416" s="17"/>
      <c r="M1416" s="17"/>
      <c r="N1416" s="17"/>
      <c r="O1416" s="17"/>
      <c r="P1416" s="17"/>
      <c r="Q1416" s="17"/>
      <c r="R1416" s="17"/>
      <c r="S1416" s="17"/>
      <c r="T1416" s="17"/>
      <c r="U1416" s="17"/>
      <c r="V1416" s="17"/>
      <c r="W1416" s="17"/>
      <c r="X1416" s="17"/>
      <c r="Y1416" s="17"/>
      <c r="Z1416" s="17"/>
      <c r="AA1416" s="17"/>
      <c r="AB1416" s="17"/>
      <c r="AC1416" s="17"/>
      <c r="AD1416" s="17"/>
      <c r="AE1416" s="17"/>
      <c r="AF1416" s="17"/>
      <c r="AG1416" s="17"/>
      <c r="AH1416" s="17"/>
      <c r="AI1416" s="17"/>
      <c r="AJ1416" s="17"/>
      <c r="AK1416" s="17"/>
      <c r="AL1416" s="17"/>
      <c r="AM1416" s="17"/>
      <c r="AN1416" s="17"/>
      <c r="AO1416" s="17"/>
      <c r="AP1416" s="17"/>
      <c r="AQ1416" s="17"/>
      <c r="AR1416" s="17"/>
      <c r="AS1416" s="17"/>
      <c r="AT1416" s="17"/>
      <c r="AU1416" s="17"/>
      <c r="AV1416" s="17"/>
      <c r="AW1416" s="17"/>
      <c r="AX1416" s="17"/>
      <c r="AY1416" s="17"/>
      <c r="AZ1416" s="17"/>
      <c r="BA1416" s="17"/>
      <c r="BB1416" s="17"/>
      <c r="BC1416" s="17"/>
      <c r="BD1416" s="17"/>
      <c r="BE1416" s="17"/>
      <c r="BF1416" s="17"/>
      <c r="BG1416" s="17"/>
      <c r="BH1416" s="17"/>
      <c r="BI1416" s="17"/>
      <c r="BJ1416" s="17"/>
      <c r="BK1416" s="17"/>
      <c r="BL1416" s="17"/>
    </row>
    <row r="1417" spans="2:64" x14ac:dyDescent="0.25">
      <c r="B1417" s="24" t="s">
        <v>82</v>
      </c>
      <c r="C1417" s="17"/>
      <c r="D1417" s="17"/>
      <c r="E1417" s="17"/>
      <c r="F1417" s="17"/>
      <c r="G1417" s="17"/>
      <c r="H1417" s="17"/>
      <c r="I1417" s="17"/>
      <c r="J1417" s="17"/>
      <c r="K1417" s="17"/>
      <c r="L1417" s="17"/>
      <c r="M1417" s="17"/>
      <c r="N1417" s="17"/>
      <c r="O1417" s="17"/>
      <c r="P1417" s="17"/>
      <c r="Q1417" s="17"/>
      <c r="R1417" s="17"/>
      <c r="S1417" s="17"/>
      <c r="T1417" s="17"/>
      <c r="U1417" s="17"/>
      <c r="V1417" s="17"/>
      <c r="W1417" s="17"/>
      <c r="X1417" s="17"/>
      <c r="Y1417" s="17"/>
      <c r="Z1417" s="17"/>
      <c r="AA1417" s="17"/>
      <c r="AB1417" s="17"/>
      <c r="AC1417" s="17"/>
      <c r="AD1417" s="17"/>
      <c r="AE1417" s="17"/>
      <c r="AF1417" s="17"/>
      <c r="AG1417" s="17"/>
      <c r="AH1417" s="17"/>
      <c r="AI1417" s="17"/>
      <c r="AJ1417" s="17"/>
      <c r="AK1417" s="17"/>
      <c r="AL1417" s="17"/>
      <c r="AM1417" s="17"/>
      <c r="AN1417" s="17"/>
      <c r="AO1417" s="17"/>
      <c r="AP1417" s="17"/>
      <c r="AQ1417" s="17"/>
      <c r="AR1417" s="17"/>
      <c r="AS1417" s="17"/>
      <c r="AT1417" s="17"/>
      <c r="AU1417" s="17"/>
      <c r="AV1417" s="17"/>
      <c r="AW1417" s="17"/>
      <c r="AX1417" s="17"/>
      <c r="AY1417" s="17"/>
      <c r="AZ1417" s="17"/>
      <c r="BA1417" s="17"/>
      <c r="BB1417" s="17"/>
      <c r="BC1417" s="17"/>
      <c r="BD1417" s="17"/>
      <c r="BE1417" s="17"/>
      <c r="BF1417" s="17"/>
      <c r="BG1417" s="17"/>
      <c r="BH1417" s="17"/>
      <c r="BI1417" s="17"/>
      <c r="BJ1417" s="17"/>
      <c r="BK1417" s="17"/>
      <c r="BL1417" s="17"/>
    </row>
    <row r="1418" spans="2:64" x14ac:dyDescent="0.25">
      <c r="B1418" t="s">
        <v>652</v>
      </c>
      <c r="C1418" s="17">
        <v>0.42809642127653502</v>
      </c>
      <c r="D1418" s="17">
        <v>0.47549379674048498</v>
      </c>
      <c r="E1418" s="17">
        <v>0.31012209720054701</v>
      </c>
      <c r="F1418" s="17">
        <v>0.30011991685108103</v>
      </c>
      <c r="G1418" s="17">
        <v>0.433946113834001</v>
      </c>
      <c r="H1418" s="17">
        <v>0.41852138721700799</v>
      </c>
      <c r="I1418" s="17">
        <v>0.49074150704964598</v>
      </c>
      <c r="J1418" s="17">
        <v>0.365558287680115</v>
      </c>
      <c r="K1418" s="17">
        <v>0.45265732693427202</v>
      </c>
      <c r="L1418" s="17">
        <v>0.43381870579713799</v>
      </c>
      <c r="M1418" s="17">
        <v>0.36232733123592398</v>
      </c>
      <c r="N1418" s="17">
        <v>0.50272250883721303</v>
      </c>
      <c r="O1418" s="17">
        <v>0.33695197603516702</v>
      </c>
      <c r="P1418" s="17">
        <v>0.64803048213396297</v>
      </c>
      <c r="Q1418" s="17"/>
      <c r="R1418" s="17">
        <v>0.28144062175215101</v>
      </c>
      <c r="S1418" s="17">
        <v>0.341731232103959</v>
      </c>
      <c r="T1418" s="17">
        <v>0.473417199718489</v>
      </c>
      <c r="U1418" s="17">
        <v>0.52095481764437201</v>
      </c>
      <c r="V1418" s="17"/>
      <c r="W1418" s="17">
        <v>0.28930561907000002</v>
      </c>
      <c r="X1418" s="17">
        <v>0.37444827992873703</v>
      </c>
      <c r="Y1418" s="17">
        <v>0.34885630880962498</v>
      </c>
      <c r="Z1418" s="17">
        <v>0.433651452308777</v>
      </c>
      <c r="AA1418" s="17">
        <v>0.39833488658370703</v>
      </c>
      <c r="AB1418" s="17">
        <v>0.34771255160100101</v>
      </c>
      <c r="AC1418" s="17">
        <v>0.50494467051705505</v>
      </c>
      <c r="AD1418" s="17">
        <v>0.42820061728061998</v>
      </c>
      <c r="AE1418" s="17">
        <v>0.44258389213792798</v>
      </c>
      <c r="AF1418" s="17">
        <v>0.59087829404757997</v>
      </c>
      <c r="AG1418" s="17"/>
      <c r="AH1418" s="17">
        <v>0.37637039430534203</v>
      </c>
      <c r="AI1418" s="17">
        <v>0.38974244899347998</v>
      </c>
      <c r="AJ1418" s="17">
        <v>0.51849443111490201</v>
      </c>
      <c r="AK1418" s="17">
        <v>0.36636289922163201</v>
      </c>
      <c r="AL1418" s="17">
        <v>0.44437706774263203</v>
      </c>
      <c r="AM1418" s="17">
        <v>0.468165679799532</v>
      </c>
      <c r="AN1418" s="17">
        <v>0.47919003567518198</v>
      </c>
      <c r="AO1418" s="17"/>
      <c r="AP1418" s="17">
        <v>0.47369500107311602</v>
      </c>
      <c r="AQ1418" s="17">
        <v>0.35411593604303099</v>
      </c>
      <c r="AR1418" s="17"/>
      <c r="AS1418" s="17">
        <v>0.46447044802350201</v>
      </c>
      <c r="AT1418" s="17">
        <v>0.54602251929733203</v>
      </c>
      <c r="AU1418" s="17">
        <v>0.447052171111605</v>
      </c>
      <c r="AV1418" s="17"/>
      <c r="AW1418" s="17">
        <v>0.556463374170029</v>
      </c>
      <c r="AX1418" s="17">
        <v>0.40830519628829098</v>
      </c>
      <c r="AY1418" s="17"/>
      <c r="AZ1418" s="17">
        <v>0.344074124109091</v>
      </c>
      <c r="BA1418" s="17">
        <v>0.47031509867419902</v>
      </c>
      <c r="BB1418" s="17"/>
      <c r="BC1418" s="17">
        <v>0.34483668048064298</v>
      </c>
      <c r="BD1418" s="17">
        <v>0.52095481764437201</v>
      </c>
      <c r="BE1418" s="17"/>
      <c r="BF1418" s="17">
        <v>0.45897912746506703</v>
      </c>
      <c r="BG1418" s="17">
        <v>0.41233108558729098</v>
      </c>
      <c r="BH1418" s="17"/>
      <c r="BI1418" s="17">
        <v>0.25433771257809801</v>
      </c>
      <c r="BJ1418" s="17">
        <v>0.41601050228877101</v>
      </c>
      <c r="BK1418" s="17">
        <v>0.53026437785986302</v>
      </c>
      <c r="BL1418" s="17">
        <v>0.517319183994989</v>
      </c>
    </row>
    <row r="1419" spans="2:64" x14ac:dyDescent="0.25">
      <c r="B1419" t="s">
        <v>653</v>
      </c>
      <c r="C1419" s="17">
        <v>0.18870097081456599</v>
      </c>
      <c r="D1419" s="17">
        <v>0.26854963547345401</v>
      </c>
      <c r="E1419" s="17">
        <v>0.16204706179029299</v>
      </c>
      <c r="F1419" s="17">
        <v>0.243848940912819</v>
      </c>
      <c r="G1419" s="17">
        <v>0.30581737951276</v>
      </c>
      <c r="H1419" s="17">
        <v>0.15014218792737299</v>
      </c>
      <c r="I1419" s="17">
        <v>0.21325297632986301</v>
      </c>
      <c r="J1419" s="17">
        <v>0.227569070553788</v>
      </c>
      <c r="K1419" s="17">
        <v>0.10818663802493</v>
      </c>
      <c r="L1419" s="17">
        <v>0.179915307651941</v>
      </c>
      <c r="M1419" s="17">
        <v>9.1992549762913198E-2</v>
      </c>
      <c r="N1419" s="17">
        <v>0.175534359273886</v>
      </c>
      <c r="O1419" s="17">
        <v>8.9016672234459901E-2</v>
      </c>
      <c r="P1419" s="17">
        <v>0</v>
      </c>
      <c r="Q1419" s="17"/>
      <c r="R1419" s="17">
        <v>6.4977761547519899E-2</v>
      </c>
      <c r="S1419" s="17">
        <v>0.14369258264742599</v>
      </c>
      <c r="T1419" s="17">
        <v>0.17237555963194001</v>
      </c>
      <c r="U1419" s="17">
        <v>0.272814532163207</v>
      </c>
      <c r="V1419" s="17"/>
      <c r="W1419" s="17">
        <v>0.11277103416572</v>
      </c>
      <c r="X1419" s="17">
        <v>0.108924643760689</v>
      </c>
      <c r="Y1419" s="17">
        <v>0.100727047522731</v>
      </c>
      <c r="Z1419" s="17">
        <v>0.19664988868907399</v>
      </c>
      <c r="AA1419" s="17">
        <v>0.11478103797978501</v>
      </c>
      <c r="AB1419" s="17">
        <v>0.10212046534637401</v>
      </c>
      <c r="AC1419" s="17">
        <v>0.17770180130111199</v>
      </c>
      <c r="AD1419" s="17">
        <v>0.21808221191024799</v>
      </c>
      <c r="AE1419" s="17">
        <v>0.20645853421708801</v>
      </c>
      <c r="AF1419" s="17">
        <v>0.29535308457071502</v>
      </c>
      <c r="AG1419" s="17"/>
      <c r="AH1419" s="17">
        <v>0.11127231766776199</v>
      </c>
      <c r="AI1419" s="17">
        <v>0.20310684894130501</v>
      </c>
      <c r="AJ1419" s="17">
        <v>0.21018004440660801</v>
      </c>
      <c r="AK1419" s="17">
        <v>0.160246900723236</v>
      </c>
      <c r="AL1419" s="17">
        <v>0.201616473975986</v>
      </c>
      <c r="AM1419" s="17">
        <v>0.19352796743453701</v>
      </c>
      <c r="AN1419" s="17">
        <v>0.246969354612151</v>
      </c>
      <c r="AO1419" s="17"/>
      <c r="AP1419" s="17">
        <v>0.216153503586486</v>
      </c>
      <c r="AQ1419" s="17">
        <v>0.14416116925900199</v>
      </c>
      <c r="AR1419" s="17"/>
      <c r="AS1419" s="17">
        <v>0.20825804649642601</v>
      </c>
      <c r="AT1419" s="17">
        <v>0.26713801799863601</v>
      </c>
      <c r="AU1419" s="17">
        <v>0.207520303065825</v>
      </c>
      <c r="AV1419" s="17"/>
      <c r="AW1419" s="17">
        <v>0.26234455539938201</v>
      </c>
      <c r="AX1419" s="17">
        <v>0.17734682772239399</v>
      </c>
      <c r="AY1419" s="17"/>
      <c r="AZ1419" s="17">
        <v>0.180279032907181</v>
      </c>
      <c r="BA1419" s="17">
        <v>0.192932741327416</v>
      </c>
      <c r="BB1419" s="17"/>
      <c r="BC1419" s="17">
        <v>0.11328212244715199</v>
      </c>
      <c r="BD1419" s="17">
        <v>0.272814532163207</v>
      </c>
      <c r="BE1419" s="17"/>
      <c r="BF1419" s="17">
        <v>0.23766264612619101</v>
      </c>
      <c r="BG1419" s="17">
        <v>0.16370648870916901</v>
      </c>
      <c r="BH1419" s="17"/>
      <c r="BI1419" s="17">
        <v>9.3434215016072103E-2</v>
      </c>
      <c r="BJ1419" s="17">
        <v>0.193822829915962</v>
      </c>
      <c r="BK1419" s="17">
        <v>0.22143971363262299</v>
      </c>
      <c r="BL1419" s="17">
        <v>0.25789137175493498</v>
      </c>
    </row>
    <row r="1420" spans="2:64" x14ac:dyDescent="0.25">
      <c r="B1420" t="s">
        <v>654</v>
      </c>
      <c r="C1420" s="17">
        <v>0.15814219737590701</v>
      </c>
      <c r="D1420" s="17">
        <v>0.20242799238159401</v>
      </c>
      <c r="E1420" s="17">
        <v>2.98806992655649E-2</v>
      </c>
      <c r="F1420" s="17">
        <v>0.14387609843388499</v>
      </c>
      <c r="G1420" s="17">
        <v>5.7037813825110202E-2</v>
      </c>
      <c r="H1420" s="17">
        <v>0.180921661126239</v>
      </c>
      <c r="I1420" s="17">
        <v>0.13731912107368199</v>
      </c>
      <c r="J1420" s="17">
        <v>9.61462180566965E-2</v>
      </c>
      <c r="K1420" s="17">
        <v>0.170619227946366</v>
      </c>
      <c r="L1420" s="17">
        <v>0.13245723236896401</v>
      </c>
      <c r="M1420" s="17">
        <v>0.16002637893549801</v>
      </c>
      <c r="N1420" s="17">
        <v>0.162220344620914</v>
      </c>
      <c r="O1420" s="17">
        <v>0.18580044770135301</v>
      </c>
      <c r="P1420" s="17">
        <v>0</v>
      </c>
      <c r="Q1420" s="17"/>
      <c r="R1420" s="17">
        <v>8.9789862692405797E-2</v>
      </c>
      <c r="S1420" s="17">
        <v>0.14366205518276301</v>
      </c>
      <c r="T1420" s="17">
        <v>0.19181688010478101</v>
      </c>
      <c r="U1420" s="17">
        <v>0.189849763577152</v>
      </c>
      <c r="V1420" s="17"/>
      <c r="W1420" s="17">
        <v>9.4360977285118594E-2</v>
      </c>
      <c r="X1420" s="17">
        <v>0.159641750197314</v>
      </c>
      <c r="Y1420" s="17">
        <v>0.17767467547272101</v>
      </c>
      <c r="Z1420" s="17">
        <v>0.19728389221231199</v>
      </c>
      <c r="AA1420" s="17">
        <v>0.175882664853348</v>
      </c>
      <c r="AB1420" s="17">
        <v>0.139854909831475</v>
      </c>
      <c r="AC1420" s="17">
        <v>0.25919951015369402</v>
      </c>
      <c r="AD1420" s="17">
        <v>0.18563846359103001</v>
      </c>
      <c r="AE1420" s="17">
        <v>0.20005408520930401</v>
      </c>
      <c r="AF1420" s="17">
        <v>0.17129514532009499</v>
      </c>
      <c r="AG1420" s="17"/>
      <c r="AH1420" s="17">
        <v>0.14051976147234199</v>
      </c>
      <c r="AI1420" s="17">
        <v>0.19761219877042299</v>
      </c>
      <c r="AJ1420" s="17">
        <v>0.25151622816025099</v>
      </c>
      <c r="AK1420" s="17">
        <v>0.108450005345697</v>
      </c>
      <c r="AL1420" s="17">
        <v>0.15424790916880499</v>
      </c>
      <c r="AM1420" s="17">
        <v>0.214257526724598</v>
      </c>
      <c r="AN1420" s="17">
        <v>0.148418580561748</v>
      </c>
      <c r="AO1420" s="17"/>
      <c r="AP1420" s="17">
        <v>0.20483449432338</v>
      </c>
      <c r="AQ1420" s="17">
        <v>8.2387233071077107E-2</v>
      </c>
      <c r="AR1420" s="17"/>
      <c r="AS1420" s="17">
        <v>0.22861305922123101</v>
      </c>
      <c r="AT1420" s="17">
        <v>0.24001821209034899</v>
      </c>
      <c r="AU1420" s="17">
        <v>0.18530542534653999</v>
      </c>
      <c r="AV1420" s="17"/>
      <c r="AW1420" s="17">
        <v>0.27992111895424299</v>
      </c>
      <c r="AX1420" s="17">
        <v>0.139366694947472</v>
      </c>
      <c r="AY1420" s="17"/>
      <c r="AZ1420" s="17">
        <v>0.120208280923955</v>
      </c>
      <c r="BA1420" s="17">
        <v>0.17720284954926199</v>
      </c>
      <c r="BB1420" s="17"/>
      <c r="BC1420" s="17">
        <v>0.12971220238948999</v>
      </c>
      <c r="BD1420" s="17">
        <v>0.189849763577152</v>
      </c>
      <c r="BE1420" s="17"/>
      <c r="BF1420" s="17">
        <v>0.19142784963693801</v>
      </c>
      <c r="BG1420" s="17">
        <v>0.14115017995596199</v>
      </c>
      <c r="BH1420" s="17"/>
      <c r="BI1420" s="17">
        <v>5.6014952328774001E-2</v>
      </c>
      <c r="BJ1420" s="17">
        <v>0.124748923456225</v>
      </c>
      <c r="BK1420" s="17">
        <v>0.239710299375967</v>
      </c>
      <c r="BL1420" s="17">
        <v>0.201556865585027</v>
      </c>
    </row>
    <row r="1421" spans="2:64" x14ac:dyDescent="0.25">
      <c r="B1421" t="s">
        <v>655</v>
      </c>
      <c r="C1421" s="17">
        <v>0.157159382473053</v>
      </c>
      <c r="D1421" s="17">
        <v>0.18224745706193601</v>
      </c>
      <c r="E1421" s="17">
        <v>2.98806992655649E-2</v>
      </c>
      <c r="F1421" s="17">
        <v>0.13094295555830701</v>
      </c>
      <c r="G1421" s="17">
        <v>0.16894992391677699</v>
      </c>
      <c r="H1421" s="17">
        <v>0.14253727746748701</v>
      </c>
      <c r="I1421" s="17">
        <v>0.121937656567807</v>
      </c>
      <c r="J1421" s="17">
        <v>0.163376896649857</v>
      </c>
      <c r="K1421" s="17">
        <v>0.17073340450904501</v>
      </c>
      <c r="L1421" s="17">
        <v>0.122458416613656</v>
      </c>
      <c r="M1421" s="17">
        <v>0.18902098693052599</v>
      </c>
      <c r="N1421" s="17">
        <v>0.128721522859194</v>
      </c>
      <c r="O1421" s="17">
        <v>0.210048838610504</v>
      </c>
      <c r="P1421" s="17">
        <v>0</v>
      </c>
      <c r="Q1421" s="17"/>
      <c r="R1421" s="17">
        <v>0.107060225306705</v>
      </c>
      <c r="S1421" s="17">
        <v>0.22943907424047999</v>
      </c>
      <c r="T1421" s="17">
        <v>9.3679787826715905E-2</v>
      </c>
      <c r="U1421" s="17">
        <v>0.177672798444828</v>
      </c>
      <c r="V1421" s="17"/>
      <c r="W1421" s="17">
        <v>0.128636262144214</v>
      </c>
      <c r="X1421" s="17">
        <v>0.18309455361361299</v>
      </c>
      <c r="Y1421" s="17">
        <v>0.179196929116161</v>
      </c>
      <c r="Z1421" s="17">
        <v>0.105396462021426</v>
      </c>
      <c r="AA1421" s="17">
        <v>0.127367437912453</v>
      </c>
      <c r="AB1421" s="17">
        <v>0.21344177694034899</v>
      </c>
      <c r="AC1421" s="17">
        <v>0.24289534996736301</v>
      </c>
      <c r="AD1421" s="17">
        <v>7.8053719926254095E-2</v>
      </c>
      <c r="AE1421" s="17">
        <v>0.121827815540745</v>
      </c>
      <c r="AF1421" s="17">
        <v>0.223733086747603</v>
      </c>
      <c r="AG1421" s="17"/>
      <c r="AH1421" s="17">
        <v>0.16978223750343999</v>
      </c>
      <c r="AI1421" s="17">
        <v>0.23122904234889299</v>
      </c>
      <c r="AJ1421" s="17">
        <v>0.25143693901069702</v>
      </c>
      <c r="AK1421" s="17">
        <v>5.41391517315086E-2</v>
      </c>
      <c r="AL1421" s="17">
        <v>0.152402563408924</v>
      </c>
      <c r="AM1421" s="17">
        <v>0.210027835816294</v>
      </c>
      <c r="AN1421" s="17">
        <v>0.21985718069233701</v>
      </c>
      <c r="AO1421" s="17"/>
      <c r="AP1421" s="17">
        <v>0.198627462691229</v>
      </c>
      <c r="AQ1421" s="17">
        <v>8.98803419869591E-2</v>
      </c>
      <c r="AR1421" s="17"/>
      <c r="AS1421" s="17">
        <v>0.16255409101859</v>
      </c>
      <c r="AT1421" s="17">
        <v>0.229554839156109</v>
      </c>
      <c r="AU1421" s="17">
        <v>0.20888733600029899</v>
      </c>
      <c r="AV1421" s="17"/>
      <c r="AW1421" s="17">
        <v>0.24647623361158799</v>
      </c>
      <c r="AX1421" s="17">
        <v>0.143388782982459</v>
      </c>
      <c r="AY1421" s="17"/>
      <c r="AZ1421" s="17">
        <v>0.134971247997202</v>
      </c>
      <c r="BA1421" s="17">
        <v>0.16830825275001199</v>
      </c>
      <c r="BB1421" s="17"/>
      <c r="BC1421" s="17">
        <v>0.13876641249452101</v>
      </c>
      <c r="BD1421" s="17">
        <v>0.177672798444828</v>
      </c>
      <c r="BE1421" s="17"/>
      <c r="BF1421" s="17">
        <v>0.23458515041622699</v>
      </c>
      <c r="BG1421" s="17">
        <v>0.11763424451494001</v>
      </c>
      <c r="BH1421" s="17"/>
      <c r="BI1421" s="17">
        <v>7.6680874209758998E-2</v>
      </c>
      <c r="BJ1421" s="17">
        <v>0.12950568186877101</v>
      </c>
      <c r="BK1421" s="17">
        <v>0.19550102949104201</v>
      </c>
      <c r="BL1421" s="17">
        <v>0.266519529702338</v>
      </c>
    </row>
    <row r="1422" spans="2:64" x14ac:dyDescent="0.25">
      <c r="B1422" t="s">
        <v>656</v>
      </c>
      <c r="C1422" s="17">
        <v>0.131608557175284</v>
      </c>
      <c r="D1422" s="17">
        <v>0.16308250105595601</v>
      </c>
      <c r="E1422" s="17">
        <v>5.97613985311298E-2</v>
      </c>
      <c r="F1422" s="17">
        <v>0.156009252755543</v>
      </c>
      <c r="G1422" s="17">
        <v>8.8017177274261602E-2</v>
      </c>
      <c r="H1422" s="17">
        <v>0.10146991726827401</v>
      </c>
      <c r="I1422" s="17">
        <v>0.142782462609165</v>
      </c>
      <c r="J1422" s="17">
        <v>0.14732885317387501</v>
      </c>
      <c r="K1422" s="17">
        <v>0.13473705489636201</v>
      </c>
      <c r="L1422" s="17">
        <v>0.10914461627543599</v>
      </c>
      <c r="M1422" s="17">
        <v>8.1857771511398197E-2</v>
      </c>
      <c r="N1422" s="17">
        <v>0.18736610287630601</v>
      </c>
      <c r="O1422" s="17">
        <v>9.1281450939343506E-2</v>
      </c>
      <c r="P1422" s="17">
        <v>0</v>
      </c>
      <c r="Q1422" s="17"/>
      <c r="R1422" s="17">
        <v>4.0234470672731899E-2</v>
      </c>
      <c r="S1422" s="17">
        <v>0.112080674568016</v>
      </c>
      <c r="T1422" s="17">
        <v>0.11268137120772199</v>
      </c>
      <c r="U1422" s="17">
        <v>0.19120850946068199</v>
      </c>
      <c r="V1422" s="17"/>
      <c r="W1422" s="17">
        <v>5.0822893529599199E-2</v>
      </c>
      <c r="X1422" s="17">
        <v>8.7275237865973895E-2</v>
      </c>
      <c r="Y1422" s="17">
        <v>2.2059220677756099E-2</v>
      </c>
      <c r="Z1422" s="17">
        <v>0.101103544756469</v>
      </c>
      <c r="AA1422" s="17">
        <v>0.116609937836698</v>
      </c>
      <c r="AB1422" s="17">
        <v>0.175417817962745</v>
      </c>
      <c r="AC1422" s="17">
        <v>0.17158589907636401</v>
      </c>
      <c r="AD1422" s="17">
        <v>0.174841884659417</v>
      </c>
      <c r="AE1422" s="17">
        <v>0.13188291518949699</v>
      </c>
      <c r="AF1422" s="17">
        <v>0.22842602706118501</v>
      </c>
      <c r="AG1422" s="17"/>
      <c r="AH1422" s="17">
        <v>0.108927426395993</v>
      </c>
      <c r="AI1422" s="17">
        <v>6.1376990933254202E-2</v>
      </c>
      <c r="AJ1422" s="17">
        <v>0.15142072661188499</v>
      </c>
      <c r="AK1422" s="17">
        <v>8.8646389491694899E-2</v>
      </c>
      <c r="AL1422" s="17">
        <v>0.15133249815004199</v>
      </c>
      <c r="AM1422" s="17">
        <v>0.17108625363318899</v>
      </c>
      <c r="AN1422" s="17">
        <v>0.197573163194111</v>
      </c>
      <c r="AO1422" s="17"/>
      <c r="AP1422" s="17">
        <v>0.17313368348373501</v>
      </c>
      <c r="AQ1422" s="17">
        <v>6.4236963424198198E-2</v>
      </c>
      <c r="AR1422" s="17"/>
      <c r="AS1422" s="17">
        <v>0.16077903634272001</v>
      </c>
      <c r="AT1422" s="17">
        <v>0.27863350124265801</v>
      </c>
      <c r="AU1422" s="17">
        <v>0.13349054961304599</v>
      </c>
      <c r="AV1422" s="17"/>
      <c r="AW1422" s="17">
        <v>0.24454817502361501</v>
      </c>
      <c r="AX1422" s="17">
        <v>0.11419587161611899</v>
      </c>
      <c r="AY1422" s="17"/>
      <c r="AZ1422" s="17">
        <v>9.5831704627453496E-2</v>
      </c>
      <c r="BA1422" s="17">
        <v>0.149585349609447</v>
      </c>
      <c r="BB1422" s="17"/>
      <c r="BC1422" s="17">
        <v>7.8169376952175504E-2</v>
      </c>
      <c r="BD1422" s="17">
        <v>0.19120850946068199</v>
      </c>
      <c r="BE1422" s="17"/>
      <c r="BF1422" s="17">
        <v>0.154591546333189</v>
      </c>
      <c r="BG1422" s="17">
        <v>0.11987595391815301</v>
      </c>
      <c r="BH1422" s="17"/>
      <c r="BI1422" s="17">
        <v>5.5847159472302697E-2</v>
      </c>
      <c r="BJ1422" s="17">
        <v>9.31455441159285E-2</v>
      </c>
      <c r="BK1422" s="17">
        <v>0.19160107122115699</v>
      </c>
      <c r="BL1422" s="17">
        <v>0.20485657552179701</v>
      </c>
    </row>
    <row r="1423" spans="2:64" x14ac:dyDescent="0.25">
      <c r="B1423" t="s">
        <v>121</v>
      </c>
      <c r="C1423" s="17">
        <v>0.41116345675438498</v>
      </c>
      <c r="D1423" s="17">
        <v>0.29128011221199601</v>
      </c>
      <c r="E1423" s="17">
        <v>0.61747293880585497</v>
      </c>
      <c r="F1423" s="17">
        <v>0.54387083039337603</v>
      </c>
      <c r="G1423" s="17">
        <v>0.39710396224922201</v>
      </c>
      <c r="H1423" s="17">
        <v>0.41529717682571399</v>
      </c>
      <c r="I1423" s="17">
        <v>0.378803241299143</v>
      </c>
      <c r="J1423" s="17">
        <v>0.50548593008059295</v>
      </c>
      <c r="K1423" s="17">
        <v>0.49424183932286497</v>
      </c>
      <c r="L1423" s="17">
        <v>0.42612360428829199</v>
      </c>
      <c r="M1423" s="17">
        <v>0.49169069706481799</v>
      </c>
      <c r="N1423" s="17">
        <v>0.35495715304958297</v>
      </c>
      <c r="O1423" s="17">
        <v>0.50361298171576596</v>
      </c>
      <c r="P1423" s="17">
        <v>0.35196951786603697</v>
      </c>
      <c r="Q1423" s="17"/>
      <c r="R1423" s="17">
        <v>0.646203560488123</v>
      </c>
      <c r="S1423" s="17">
        <v>0.40268497313819701</v>
      </c>
      <c r="T1423" s="17">
        <v>0.33661329617118602</v>
      </c>
      <c r="U1423" s="17">
        <v>0.30961127760011597</v>
      </c>
      <c r="V1423" s="17"/>
      <c r="W1423" s="17">
        <v>0.61681401807268899</v>
      </c>
      <c r="X1423" s="17">
        <v>0.52490979393783199</v>
      </c>
      <c r="Y1423" s="17">
        <v>0.51435203782618999</v>
      </c>
      <c r="Z1423" s="17">
        <v>0.33379150216304498</v>
      </c>
      <c r="AA1423" s="17">
        <v>0.36702413443505899</v>
      </c>
      <c r="AB1423" s="17">
        <v>0.35362093348483098</v>
      </c>
      <c r="AC1423" s="17">
        <v>0.29573100446101303</v>
      </c>
      <c r="AD1423" s="17">
        <v>0.367760840729773</v>
      </c>
      <c r="AE1423" s="17">
        <v>0.38279939410538599</v>
      </c>
      <c r="AF1423" s="17">
        <v>0.277508650998257</v>
      </c>
      <c r="AG1423" s="17"/>
      <c r="AH1423" s="17">
        <v>0.49041400425077197</v>
      </c>
      <c r="AI1423" s="17">
        <v>0.37563706094094301</v>
      </c>
      <c r="AJ1423" s="17">
        <v>0.252275137009704</v>
      </c>
      <c r="AK1423" s="17">
        <v>0.52689650062485605</v>
      </c>
      <c r="AL1423" s="17">
        <v>0.40293352161238799</v>
      </c>
      <c r="AM1423" s="17">
        <v>0.316603170977243</v>
      </c>
      <c r="AN1423" s="17">
        <v>0.336518985358497</v>
      </c>
      <c r="AO1423" s="17"/>
      <c r="AP1423" s="17">
        <v>0.32670363193824398</v>
      </c>
      <c r="AQ1423" s="17">
        <v>0.54819357590523299</v>
      </c>
      <c r="AR1423" s="17"/>
      <c r="AS1423" s="17">
        <v>0.30178820218852698</v>
      </c>
      <c r="AT1423" s="17">
        <v>0.26440345269461901</v>
      </c>
      <c r="AU1423" s="17">
        <v>0.36063855101930797</v>
      </c>
      <c r="AV1423" s="17"/>
      <c r="AW1423" s="17">
        <v>0.27077273000573998</v>
      </c>
      <c r="AX1423" s="17">
        <v>0.43280847049597398</v>
      </c>
      <c r="AY1423" s="17"/>
      <c r="AZ1423" s="17">
        <v>0.49887810868184701</v>
      </c>
      <c r="BA1423" s="17">
        <v>0.36708948213555298</v>
      </c>
      <c r="BB1423" s="17"/>
      <c r="BC1423" s="17">
        <v>0.50221831495104297</v>
      </c>
      <c r="BD1423" s="17">
        <v>0.30961127760011597</v>
      </c>
      <c r="BE1423" s="17"/>
      <c r="BF1423" s="17">
        <v>0.33701047555984498</v>
      </c>
      <c r="BG1423" s="17">
        <v>0.44901786736702198</v>
      </c>
      <c r="BH1423" s="17"/>
      <c r="BI1423" s="17">
        <v>0.663929214841393</v>
      </c>
      <c r="BJ1423" s="17">
        <v>0.41180124162529702</v>
      </c>
      <c r="BK1423" s="17">
        <v>0.27713774892369902</v>
      </c>
      <c r="BL1423" s="17">
        <v>0.297817700962697</v>
      </c>
    </row>
    <row r="1424" spans="2:64" x14ac:dyDescent="0.25">
      <c r="C1424" s="17"/>
      <c r="D1424" s="17"/>
      <c r="E1424" s="17"/>
      <c r="F1424" s="17"/>
      <c r="G1424" s="17"/>
      <c r="H1424" s="17"/>
      <c r="I1424" s="17"/>
      <c r="J1424" s="17"/>
      <c r="K1424" s="17"/>
      <c r="L1424" s="17"/>
      <c r="M1424" s="17"/>
      <c r="N1424" s="17"/>
      <c r="O1424" s="17"/>
      <c r="P1424" s="17"/>
      <c r="Q1424" s="17"/>
      <c r="R1424" s="17"/>
      <c r="S1424" s="17"/>
      <c r="T1424" s="17"/>
      <c r="U1424" s="17"/>
      <c r="V1424" s="17"/>
      <c r="W1424" s="17"/>
      <c r="X1424" s="17"/>
      <c r="Y1424" s="17"/>
      <c r="Z1424" s="17"/>
      <c r="AA1424" s="17"/>
      <c r="AB1424" s="17"/>
      <c r="AC1424" s="17"/>
      <c r="AD1424" s="17"/>
      <c r="AE1424" s="17"/>
      <c r="AF1424" s="17"/>
      <c r="AG1424" s="17"/>
      <c r="AH1424" s="17"/>
      <c r="AI1424" s="17"/>
      <c r="AJ1424" s="17"/>
      <c r="AK1424" s="17"/>
      <c r="AL1424" s="17"/>
      <c r="AM1424" s="17"/>
      <c r="AN1424" s="17"/>
      <c r="AO1424" s="17"/>
      <c r="AP1424" s="17"/>
      <c r="AQ1424" s="17"/>
      <c r="AR1424" s="17"/>
      <c r="AS1424" s="17"/>
      <c r="AT1424" s="17"/>
      <c r="AU1424" s="17"/>
      <c r="AV1424" s="17"/>
      <c r="AW1424" s="17"/>
      <c r="AX1424" s="17"/>
      <c r="AY1424" s="17"/>
      <c r="AZ1424" s="17"/>
      <c r="BA1424" s="17"/>
      <c r="BB1424" s="17"/>
      <c r="BC1424" s="17"/>
      <c r="BD1424" s="17"/>
      <c r="BE1424" s="17"/>
      <c r="BF1424" s="17"/>
      <c r="BG1424" s="17"/>
      <c r="BH1424" s="17"/>
      <c r="BI1424" s="17"/>
      <c r="BJ1424" s="17"/>
      <c r="BK1424" s="17"/>
      <c r="BL1424" s="17"/>
    </row>
    <row r="1425" spans="2:64" x14ac:dyDescent="0.25">
      <c r="B1425" s="6" t="s">
        <v>659</v>
      </c>
      <c r="C1425" s="17"/>
      <c r="D1425" s="17"/>
      <c r="E1425" s="17"/>
      <c r="F1425" s="17"/>
      <c r="G1425" s="17"/>
      <c r="H1425" s="17"/>
      <c r="I1425" s="17"/>
      <c r="J1425" s="17"/>
      <c r="K1425" s="17"/>
      <c r="L1425" s="17"/>
      <c r="M1425" s="17"/>
      <c r="N1425" s="17"/>
      <c r="O1425" s="17"/>
      <c r="P1425" s="17"/>
      <c r="Q1425" s="17"/>
      <c r="R1425" s="17"/>
      <c r="S1425" s="17"/>
      <c r="T1425" s="17"/>
      <c r="U1425" s="17"/>
      <c r="V1425" s="17"/>
      <c r="W1425" s="17"/>
      <c r="X1425" s="17"/>
      <c r="Y1425" s="17"/>
      <c r="Z1425" s="17"/>
      <c r="AA1425" s="17"/>
      <c r="AB1425" s="17"/>
      <c r="AC1425" s="17"/>
      <c r="AD1425" s="17"/>
      <c r="AE1425" s="17"/>
      <c r="AF1425" s="17"/>
      <c r="AG1425" s="17"/>
      <c r="AH1425" s="17"/>
      <c r="AI1425" s="17"/>
      <c r="AJ1425" s="17"/>
      <c r="AK1425" s="17"/>
      <c r="AL1425" s="17"/>
      <c r="AM1425" s="17"/>
      <c r="AN1425" s="17"/>
      <c r="AO1425" s="17"/>
      <c r="AP1425" s="17"/>
      <c r="AQ1425" s="17"/>
      <c r="AR1425" s="17"/>
      <c r="AS1425" s="17"/>
      <c r="AT1425" s="17"/>
      <c r="AU1425" s="17"/>
      <c r="AV1425" s="17"/>
      <c r="AW1425" s="17"/>
      <c r="AX1425" s="17"/>
      <c r="AY1425" s="17"/>
      <c r="AZ1425" s="17"/>
      <c r="BA1425" s="17"/>
      <c r="BB1425" s="17"/>
      <c r="BC1425" s="17"/>
      <c r="BD1425" s="17"/>
      <c r="BE1425" s="17"/>
      <c r="BF1425" s="17"/>
      <c r="BG1425" s="17"/>
      <c r="BH1425" s="17"/>
      <c r="BI1425" s="17"/>
      <c r="BJ1425" s="17"/>
      <c r="BK1425" s="17"/>
      <c r="BL1425" s="17"/>
    </row>
    <row r="1426" spans="2:64" x14ac:dyDescent="0.25">
      <c r="B1426" s="24" t="s">
        <v>82</v>
      </c>
      <c r="C1426" s="17"/>
      <c r="D1426" s="17"/>
      <c r="E1426" s="17"/>
      <c r="F1426" s="17"/>
      <c r="G1426" s="17"/>
      <c r="H1426" s="17"/>
      <c r="I1426" s="17"/>
      <c r="J1426" s="17"/>
      <c r="K1426" s="17"/>
      <c r="L1426" s="17"/>
      <c r="M1426" s="17"/>
      <c r="N1426" s="17"/>
      <c r="O1426" s="17"/>
      <c r="P1426" s="17"/>
      <c r="Q1426" s="17"/>
      <c r="R1426" s="17"/>
      <c r="S1426" s="17"/>
      <c r="T1426" s="17"/>
      <c r="U1426" s="17"/>
      <c r="V1426" s="17"/>
      <c r="W1426" s="17"/>
      <c r="X1426" s="17"/>
      <c r="Y1426" s="17"/>
      <c r="Z1426" s="17"/>
      <c r="AA1426" s="17"/>
      <c r="AB1426" s="17"/>
      <c r="AC1426" s="17"/>
      <c r="AD1426" s="17"/>
      <c r="AE1426" s="17"/>
      <c r="AF1426" s="17"/>
      <c r="AG1426" s="17"/>
      <c r="AH1426" s="17"/>
      <c r="AI1426" s="17"/>
      <c r="AJ1426" s="17"/>
      <c r="AK1426" s="17"/>
      <c r="AL1426" s="17"/>
      <c r="AM1426" s="17"/>
      <c r="AN1426" s="17"/>
      <c r="AO1426" s="17"/>
      <c r="AP1426" s="17"/>
      <c r="AQ1426" s="17"/>
      <c r="AR1426" s="17"/>
      <c r="AS1426" s="17"/>
      <c r="AT1426" s="17"/>
      <c r="AU1426" s="17"/>
      <c r="AV1426" s="17"/>
      <c r="AW1426" s="17"/>
      <c r="AX1426" s="17"/>
      <c r="AY1426" s="17"/>
      <c r="AZ1426" s="17"/>
      <c r="BA1426" s="17"/>
      <c r="BB1426" s="17"/>
      <c r="BC1426" s="17"/>
      <c r="BD1426" s="17"/>
      <c r="BE1426" s="17"/>
      <c r="BF1426" s="17"/>
      <c r="BG1426" s="17"/>
      <c r="BH1426" s="17"/>
      <c r="BI1426" s="17"/>
      <c r="BJ1426" s="17"/>
      <c r="BK1426" s="17"/>
      <c r="BL1426" s="17"/>
    </row>
    <row r="1427" spans="2:64" x14ac:dyDescent="0.25">
      <c r="B1427" t="s">
        <v>236</v>
      </c>
      <c r="C1427" s="17">
        <v>0.204403502338728</v>
      </c>
      <c r="D1427" s="17">
        <v>0.233403199715327</v>
      </c>
      <c r="E1427" s="17">
        <v>0.14465710042807001</v>
      </c>
      <c r="F1427" s="17">
        <v>0.25458350754091702</v>
      </c>
      <c r="G1427" s="17">
        <v>0.18189992571615499</v>
      </c>
      <c r="H1427" s="17">
        <v>0.205850375427856</v>
      </c>
      <c r="I1427" s="17">
        <v>0.18230022231367199</v>
      </c>
      <c r="J1427" s="17">
        <v>0.15036735786310501</v>
      </c>
      <c r="K1427" s="17">
        <v>0.15408128677355001</v>
      </c>
      <c r="L1427" s="17">
        <v>0.145105400274818</v>
      </c>
      <c r="M1427" s="17">
        <v>0.205084322865179</v>
      </c>
      <c r="N1427" s="17">
        <v>0.251009953277122</v>
      </c>
      <c r="O1427" s="17">
        <v>0.207303844580147</v>
      </c>
      <c r="P1427" s="17">
        <v>0</v>
      </c>
      <c r="Q1427" s="17"/>
      <c r="R1427" s="17">
        <v>0.17372213691702501</v>
      </c>
      <c r="S1427" s="17">
        <v>0.13322397182804499</v>
      </c>
      <c r="T1427" s="17">
        <v>0.21327092592854499</v>
      </c>
      <c r="U1427" s="17">
        <v>0.24089965964157201</v>
      </c>
      <c r="V1427" s="17"/>
      <c r="W1427" s="17">
        <v>0.17236398892214999</v>
      </c>
      <c r="X1427" s="17">
        <v>0.179949344261018</v>
      </c>
      <c r="Y1427" s="17">
        <v>0.19898139426664199</v>
      </c>
      <c r="Z1427" s="17">
        <v>0.15360178625925</v>
      </c>
      <c r="AA1427" s="17">
        <v>0.16860950339598199</v>
      </c>
      <c r="AB1427" s="17">
        <v>0.25271750778518098</v>
      </c>
      <c r="AC1427" s="17">
        <v>0.16641590790362401</v>
      </c>
      <c r="AD1427" s="17">
        <v>0.22345139060129299</v>
      </c>
      <c r="AE1427" s="17">
        <v>0.21997011111128401</v>
      </c>
      <c r="AF1427" s="17">
        <v>0.27056373647002302</v>
      </c>
      <c r="AG1427" s="17"/>
      <c r="AH1427" s="17">
        <v>0.18557227009962601</v>
      </c>
      <c r="AI1427" s="17">
        <v>0.161714985407136</v>
      </c>
      <c r="AJ1427" s="17">
        <v>0.18070674615403401</v>
      </c>
      <c r="AK1427" s="17">
        <v>0.14978248812199099</v>
      </c>
      <c r="AL1427" s="17">
        <v>0.21618699994894</v>
      </c>
      <c r="AM1427" s="17">
        <v>0.28176644648112098</v>
      </c>
      <c r="AN1427" s="17">
        <v>0.282704176947362</v>
      </c>
      <c r="AO1427" s="17"/>
      <c r="AP1427" s="17">
        <v>0.24336272660240599</v>
      </c>
      <c r="AQ1427" s="17">
        <v>0.14119490399628701</v>
      </c>
      <c r="AR1427" s="17"/>
      <c r="AS1427" s="17">
        <v>0.236999155068921</v>
      </c>
      <c r="AT1427" s="17">
        <v>0.33876791554559899</v>
      </c>
      <c r="AU1427" s="17">
        <v>0.19805843301216799</v>
      </c>
      <c r="AV1427" s="17"/>
      <c r="AW1427" s="17">
        <v>0.30217603037997398</v>
      </c>
      <c r="AX1427" s="17">
        <v>0.18932923239216901</v>
      </c>
      <c r="AY1427" s="17"/>
      <c r="AZ1427" s="17">
        <v>0.17051609002152199</v>
      </c>
      <c r="BA1427" s="17">
        <v>0.22143090788098099</v>
      </c>
      <c r="BB1427" s="17"/>
      <c r="BC1427" s="17">
        <v>0.17167990688653001</v>
      </c>
      <c r="BD1427" s="17">
        <v>0.24089965964157201</v>
      </c>
      <c r="BE1427" s="17"/>
      <c r="BF1427" s="17">
        <v>0.32282468637332901</v>
      </c>
      <c r="BG1427" s="17">
        <v>0.14395058387925599</v>
      </c>
      <c r="BH1427" s="17"/>
      <c r="BI1427" s="17">
        <v>0.115054107009766</v>
      </c>
      <c r="BJ1427" s="17">
        <v>0.146040257664837</v>
      </c>
      <c r="BK1427" s="17">
        <v>0.25413995184724397</v>
      </c>
      <c r="BL1427" s="17">
        <v>0.35772833848727997</v>
      </c>
    </row>
    <row r="1428" spans="2:64" x14ac:dyDescent="0.25">
      <c r="B1428" t="s">
        <v>237</v>
      </c>
      <c r="C1428" s="17">
        <v>0.53172961608072999</v>
      </c>
      <c r="D1428" s="17">
        <v>0.53057872798965799</v>
      </c>
      <c r="E1428" s="17">
        <v>0.60391821697069203</v>
      </c>
      <c r="F1428" s="17">
        <v>0.36069001791377903</v>
      </c>
      <c r="G1428" s="17">
        <v>0.64560654353519298</v>
      </c>
      <c r="H1428" s="17">
        <v>0.50400949333767897</v>
      </c>
      <c r="I1428" s="17">
        <v>0.61373572093108897</v>
      </c>
      <c r="J1428" s="17">
        <v>0.543311713959444</v>
      </c>
      <c r="K1428" s="17">
        <v>0.51364506519142095</v>
      </c>
      <c r="L1428" s="17">
        <v>0.60804863092523198</v>
      </c>
      <c r="M1428" s="17">
        <v>0.48133453877721999</v>
      </c>
      <c r="N1428" s="17">
        <v>0.52265063799484102</v>
      </c>
      <c r="O1428" s="17">
        <v>0.48742612283000902</v>
      </c>
      <c r="P1428" s="17">
        <v>0.35196951786603697</v>
      </c>
      <c r="Q1428" s="17"/>
      <c r="R1428" s="17">
        <v>0.42348959643542899</v>
      </c>
      <c r="S1428" s="17">
        <v>0.57568543331345601</v>
      </c>
      <c r="T1428" s="17">
        <v>0.51418606849930604</v>
      </c>
      <c r="U1428" s="17">
        <v>0.579668351892351</v>
      </c>
      <c r="V1428" s="17"/>
      <c r="W1428" s="17">
        <v>0.41549175605861999</v>
      </c>
      <c r="X1428" s="17">
        <v>0.51865152629407296</v>
      </c>
      <c r="Y1428" s="17">
        <v>0.44606773758450802</v>
      </c>
      <c r="Z1428" s="17">
        <v>0.56205122632931503</v>
      </c>
      <c r="AA1428" s="17">
        <v>0.59742617233227802</v>
      </c>
      <c r="AB1428" s="17">
        <v>0.47134057053063999</v>
      </c>
      <c r="AC1428" s="17">
        <v>0.64503884632004704</v>
      </c>
      <c r="AD1428" s="17">
        <v>0.57472360040421699</v>
      </c>
      <c r="AE1428" s="17">
        <v>0.56557245252264099</v>
      </c>
      <c r="AF1428" s="17">
        <v>0.59513048497972298</v>
      </c>
      <c r="AG1428" s="17"/>
      <c r="AH1428" s="17">
        <v>0.420968281099529</v>
      </c>
      <c r="AI1428" s="17">
        <v>0.54466314625405399</v>
      </c>
      <c r="AJ1428" s="17">
        <v>0.56400103059891604</v>
      </c>
      <c r="AK1428" s="17">
        <v>0.51069171998348295</v>
      </c>
      <c r="AL1428" s="17">
        <v>0.59801191677627097</v>
      </c>
      <c r="AM1428" s="17">
        <v>0.57240914331028503</v>
      </c>
      <c r="AN1428" s="17">
        <v>0.51002163516932797</v>
      </c>
      <c r="AO1428" s="17"/>
      <c r="AP1428" s="17">
        <v>0.58838640401405395</v>
      </c>
      <c r="AQ1428" s="17">
        <v>0.439807966727226</v>
      </c>
      <c r="AR1428" s="17"/>
      <c r="AS1428" s="17">
        <v>0.56716174805186603</v>
      </c>
      <c r="AT1428" s="17">
        <v>0.608263510184467</v>
      </c>
      <c r="AU1428" s="17">
        <v>0.59524180189157405</v>
      </c>
      <c r="AV1428" s="17"/>
      <c r="AW1428" s="17">
        <v>0.58417251196820597</v>
      </c>
      <c r="AX1428" s="17">
        <v>0.523644130461972</v>
      </c>
      <c r="AY1428" s="17"/>
      <c r="AZ1428" s="17">
        <v>0.510800636911517</v>
      </c>
      <c r="BA1428" s="17">
        <v>0.54224579868457601</v>
      </c>
      <c r="BB1428" s="17"/>
      <c r="BC1428" s="17">
        <v>0.48874624705993203</v>
      </c>
      <c r="BD1428" s="17">
        <v>0.579668351892351</v>
      </c>
      <c r="BE1428" s="17"/>
      <c r="BF1428" s="17">
        <v>0.53918414187990404</v>
      </c>
      <c r="BG1428" s="17">
        <v>0.52792414965202195</v>
      </c>
      <c r="BH1428" s="17"/>
      <c r="BI1428" s="17">
        <v>0.40725819131393298</v>
      </c>
      <c r="BJ1428" s="17">
        <v>0.58005499675241801</v>
      </c>
      <c r="BK1428" s="17">
        <v>0.55994566150964697</v>
      </c>
      <c r="BL1428" s="17">
        <v>0.57024468769440195</v>
      </c>
    </row>
    <row r="1429" spans="2:64" x14ac:dyDescent="0.25">
      <c r="B1429" t="s">
        <v>658</v>
      </c>
      <c r="C1429" s="17">
        <v>0.169046730296639</v>
      </c>
      <c r="D1429" s="17">
        <v>0.18528156496456</v>
      </c>
      <c r="E1429" s="17">
        <v>0.15046748025964499</v>
      </c>
      <c r="F1429" s="17">
        <v>0.262918108507256</v>
      </c>
      <c r="G1429" s="17">
        <v>0.10466923268271799</v>
      </c>
      <c r="H1429" s="17">
        <v>0.12808205353167401</v>
      </c>
      <c r="I1429" s="17">
        <v>0.10709139405224399</v>
      </c>
      <c r="J1429" s="17">
        <v>0.193005913344024</v>
      </c>
      <c r="K1429" s="17">
        <v>0.22184726226309101</v>
      </c>
      <c r="L1429" s="17">
        <v>0.19237026562741999</v>
      </c>
      <c r="M1429" s="17">
        <v>0.19004395703740701</v>
      </c>
      <c r="N1429" s="17">
        <v>0.125224355027407</v>
      </c>
      <c r="O1429" s="17">
        <v>0.16731357154121401</v>
      </c>
      <c r="P1429" s="17">
        <v>0.64803048213396297</v>
      </c>
      <c r="Q1429" s="17"/>
      <c r="R1429" s="17">
        <v>0.25461606241997098</v>
      </c>
      <c r="S1429" s="17">
        <v>0.184396718385825</v>
      </c>
      <c r="T1429" s="17">
        <v>0.144910269768463</v>
      </c>
      <c r="U1429" s="17">
        <v>0.12540094233792701</v>
      </c>
      <c r="V1429" s="17"/>
      <c r="W1429" s="17">
        <v>0.23459480133998001</v>
      </c>
      <c r="X1429" s="17">
        <v>0.18657612267336199</v>
      </c>
      <c r="Y1429" s="17">
        <v>0.223076014948621</v>
      </c>
      <c r="Z1429" s="17">
        <v>0.22312013907252101</v>
      </c>
      <c r="AA1429" s="17">
        <v>0.172960318067261</v>
      </c>
      <c r="AB1429" s="17">
        <v>0.170850486275195</v>
      </c>
      <c r="AC1429" s="17">
        <v>0.13457557342190801</v>
      </c>
      <c r="AD1429" s="17">
        <v>0.12395569470484399</v>
      </c>
      <c r="AE1429" s="17">
        <v>0.10911290801568101</v>
      </c>
      <c r="AF1429" s="17">
        <v>0.10570689111262201</v>
      </c>
      <c r="AG1429" s="17"/>
      <c r="AH1429" s="17">
        <v>0.25344685950696999</v>
      </c>
      <c r="AI1429" s="17">
        <v>0.25009953819418301</v>
      </c>
      <c r="AJ1429" s="17">
        <v>0.18905441052469901</v>
      </c>
      <c r="AK1429" s="17">
        <v>0.24103818017793599</v>
      </c>
      <c r="AL1429" s="17">
        <v>0.105451326440879</v>
      </c>
      <c r="AM1429" s="17">
        <v>8.1184153533882406E-2</v>
      </c>
      <c r="AN1429" s="17">
        <v>0.126697297878619</v>
      </c>
      <c r="AO1429" s="17"/>
      <c r="AP1429" s="17">
        <v>0.11538048135590299</v>
      </c>
      <c r="AQ1429" s="17">
        <v>0.25611644069133499</v>
      </c>
      <c r="AR1429" s="17"/>
      <c r="AS1429" s="17">
        <v>0.13945637407915601</v>
      </c>
      <c r="AT1429" s="17">
        <v>3.1810260522479802E-2</v>
      </c>
      <c r="AU1429" s="17">
        <v>0.14551830996919499</v>
      </c>
      <c r="AV1429" s="17"/>
      <c r="AW1429" s="17">
        <v>6.4221047744421E-2</v>
      </c>
      <c r="AX1429" s="17">
        <v>0.18520843407766199</v>
      </c>
      <c r="AY1429" s="17"/>
      <c r="AZ1429" s="17">
        <v>0.20902028987694099</v>
      </c>
      <c r="BA1429" s="17">
        <v>0.14896121879254601</v>
      </c>
      <c r="BB1429" s="17"/>
      <c r="BC1429" s="17">
        <v>0.20818090808148701</v>
      </c>
      <c r="BD1429" s="17">
        <v>0.12540094233792701</v>
      </c>
      <c r="BE1429" s="17"/>
      <c r="BF1429" s="17">
        <v>9.1211552007890703E-2</v>
      </c>
      <c r="BG1429" s="17">
        <v>0.208780868447068</v>
      </c>
      <c r="BH1429" s="17"/>
      <c r="BI1429" s="17">
        <v>0.29133921198967599</v>
      </c>
      <c r="BJ1429" s="17">
        <v>0.17607979779116001</v>
      </c>
      <c r="BK1429" s="17">
        <v>0.132300868567092</v>
      </c>
      <c r="BL1429" s="17">
        <v>4.2225082027673298E-2</v>
      </c>
    </row>
    <row r="1430" spans="2:64" x14ac:dyDescent="0.25">
      <c r="B1430" t="s">
        <v>239</v>
      </c>
      <c r="C1430" s="17">
        <v>4.4923975164021697E-2</v>
      </c>
      <c r="D1430" s="17">
        <v>2.2814168077645199E-2</v>
      </c>
      <c r="E1430" s="17">
        <v>0</v>
      </c>
      <c r="F1430" s="17">
        <v>3.1202321916094799E-2</v>
      </c>
      <c r="G1430" s="17">
        <v>0</v>
      </c>
      <c r="H1430" s="17">
        <v>0.114669354007724</v>
      </c>
      <c r="I1430" s="17">
        <v>5.64262043323056E-2</v>
      </c>
      <c r="J1430" s="17">
        <v>2.95469375135093E-2</v>
      </c>
      <c r="K1430" s="17">
        <v>5.98790709752553E-2</v>
      </c>
      <c r="L1430" s="17">
        <v>4.1494719050493997E-2</v>
      </c>
      <c r="M1430" s="17">
        <v>6.1742539797160101E-2</v>
      </c>
      <c r="N1430" s="17">
        <v>4.8267161856453397E-2</v>
      </c>
      <c r="O1430" s="17">
        <v>6.5458142075805803E-2</v>
      </c>
      <c r="P1430" s="17">
        <v>0</v>
      </c>
      <c r="Q1430" s="17"/>
      <c r="R1430" s="17">
        <v>7.7006265035592297E-2</v>
      </c>
      <c r="S1430" s="17">
        <v>2.5313451495467001E-2</v>
      </c>
      <c r="T1430" s="17">
        <v>7.2126646402574005E-2</v>
      </c>
      <c r="U1430" s="17">
        <v>2.6905749570833599E-2</v>
      </c>
      <c r="V1430" s="17"/>
      <c r="W1430" s="17">
        <v>0.106963985998698</v>
      </c>
      <c r="X1430" s="17">
        <v>7.8348220575210903E-2</v>
      </c>
      <c r="Y1430" s="17">
        <v>3.5583681091554201E-2</v>
      </c>
      <c r="Z1430" s="17">
        <v>2.57164826827843E-2</v>
      </c>
      <c r="AA1430" s="17">
        <v>3.1923138526279302E-2</v>
      </c>
      <c r="AB1430" s="17">
        <v>2.9275624425847701E-2</v>
      </c>
      <c r="AC1430" s="17">
        <v>3.1020036426081001E-2</v>
      </c>
      <c r="AD1430" s="17">
        <v>0</v>
      </c>
      <c r="AE1430" s="17">
        <v>7.4772490807372499E-2</v>
      </c>
      <c r="AF1430" s="17">
        <v>8.3206960449261902E-3</v>
      </c>
      <c r="AG1430" s="17"/>
      <c r="AH1430" s="17">
        <v>7.1393303792806007E-2</v>
      </c>
      <c r="AI1430" s="17">
        <v>1.6197202260849398E-2</v>
      </c>
      <c r="AJ1430" s="17">
        <v>1.80746299353273E-2</v>
      </c>
      <c r="AK1430" s="17">
        <v>6.7913125169692695E-2</v>
      </c>
      <c r="AL1430" s="17">
        <v>3.2483415674904301E-2</v>
      </c>
      <c r="AM1430" s="17">
        <v>3.0722709060846499E-2</v>
      </c>
      <c r="AN1430" s="17">
        <v>2.8066641371526702E-2</v>
      </c>
      <c r="AO1430" s="17"/>
      <c r="AP1430" s="17">
        <v>2.9597543392106799E-2</v>
      </c>
      <c r="AQ1430" s="17">
        <v>6.9790031616715806E-2</v>
      </c>
      <c r="AR1430" s="17"/>
      <c r="AS1430" s="17">
        <v>4.2379578432409901E-2</v>
      </c>
      <c r="AT1430" s="17">
        <v>7.4165556111697303E-3</v>
      </c>
      <c r="AU1430" s="17">
        <v>3.4721777232806998E-2</v>
      </c>
      <c r="AV1430" s="17"/>
      <c r="AW1430" s="17">
        <v>3.5293875711338497E-2</v>
      </c>
      <c r="AX1430" s="17">
        <v>4.6408714504102E-2</v>
      </c>
      <c r="AY1430" s="17"/>
      <c r="AZ1430" s="17">
        <v>5.9028728017601798E-2</v>
      </c>
      <c r="BA1430" s="17">
        <v>3.7836761048554497E-2</v>
      </c>
      <c r="BB1430" s="17"/>
      <c r="BC1430" s="17">
        <v>6.1079679453249998E-2</v>
      </c>
      <c r="BD1430" s="17">
        <v>2.6905749570833599E-2</v>
      </c>
      <c r="BE1430" s="17"/>
      <c r="BF1430" s="17">
        <v>2.3099188771729701E-2</v>
      </c>
      <c r="BG1430" s="17">
        <v>5.60653266284954E-2</v>
      </c>
      <c r="BH1430" s="17"/>
      <c r="BI1430" s="17">
        <v>5.2805650068755601E-2</v>
      </c>
      <c r="BJ1430" s="17">
        <v>6.0584295225175999E-2</v>
      </c>
      <c r="BK1430" s="17">
        <v>3.45475079922615E-2</v>
      </c>
      <c r="BL1430" s="17">
        <v>2.35058239982022E-2</v>
      </c>
    </row>
    <row r="1431" spans="2:64" x14ac:dyDescent="0.25">
      <c r="B1431" t="s">
        <v>240</v>
      </c>
      <c r="C1431" s="17">
        <v>1.7291170635694499E-2</v>
      </c>
      <c r="D1431" s="17">
        <v>8.0304310831781599E-3</v>
      </c>
      <c r="E1431" s="17">
        <v>2.98806992655649E-2</v>
      </c>
      <c r="F1431" s="17">
        <v>5.3270054311930999E-2</v>
      </c>
      <c r="G1431" s="17">
        <v>3.68449346167831E-2</v>
      </c>
      <c r="H1431" s="17">
        <v>2.4586276186167901E-2</v>
      </c>
      <c r="I1431" s="17">
        <v>0</v>
      </c>
      <c r="J1431" s="17">
        <v>3.2585442202739803E-2</v>
      </c>
      <c r="K1431" s="17">
        <v>0</v>
      </c>
      <c r="L1431" s="17">
        <v>0</v>
      </c>
      <c r="M1431" s="17">
        <v>3.5181693918705098E-2</v>
      </c>
      <c r="N1431" s="17">
        <v>1.6374221184298099E-2</v>
      </c>
      <c r="O1431" s="17">
        <v>2.19340674078277E-2</v>
      </c>
      <c r="P1431" s="17">
        <v>0</v>
      </c>
      <c r="Q1431" s="17"/>
      <c r="R1431" s="17">
        <v>3.1265416263692399E-2</v>
      </c>
      <c r="S1431" s="17">
        <v>1.8544357707544801E-2</v>
      </c>
      <c r="T1431" s="17">
        <v>2.4732572402217701E-2</v>
      </c>
      <c r="U1431" s="17">
        <v>7.5078965602627303E-3</v>
      </c>
      <c r="V1431" s="17"/>
      <c r="W1431" s="17">
        <v>4.0311738423281798E-2</v>
      </c>
      <c r="X1431" s="17">
        <v>1.7882476196402201E-2</v>
      </c>
      <c r="Y1431" s="17">
        <v>0</v>
      </c>
      <c r="Z1431" s="17">
        <v>0</v>
      </c>
      <c r="AA1431" s="17">
        <v>0</v>
      </c>
      <c r="AB1431" s="17">
        <v>3.5701884799341603E-2</v>
      </c>
      <c r="AC1431" s="17">
        <v>2.2949635928340501E-2</v>
      </c>
      <c r="AD1431" s="17">
        <v>1.2216633723642E-2</v>
      </c>
      <c r="AE1431" s="17">
        <v>1.10710770850174E-2</v>
      </c>
      <c r="AF1431" s="17">
        <v>3.9307742464401302E-3</v>
      </c>
      <c r="AG1431" s="17"/>
      <c r="AH1431" s="17">
        <v>4.5551060112874901E-2</v>
      </c>
      <c r="AI1431" s="17">
        <v>0</v>
      </c>
      <c r="AJ1431" s="17">
        <v>3.1555216455182798E-2</v>
      </c>
      <c r="AK1431" s="17">
        <v>4.7823511159651496E-3</v>
      </c>
      <c r="AL1431" s="17">
        <v>1.66041912021332E-2</v>
      </c>
      <c r="AM1431" s="17">
        <v>8.3047560768943606E-3</v>
      </c>
      <c r="AN1431" s="17">
        <v>0</v>
      </c>
      <c r="AO1431" s="17"/>
      <c r="AP1431" s="17">
        <v>8.0367987227254502E-3</v>
      </c>
      <c r="AQ1431" s="17">
        <v>3.2305737486394898E-2</v>
      </c>
      <c r="AR1431" s="17"/>
      <c r="AS1431" s="17">
        <v>0</v>
      </c>
      <c r="AT1431" s="17">
        <v>6.3252025251144999E-3</v>
      </c>
      <c r="AU1431" s="17">
        <v>1.47184688319005E-2</v>
      </c>
      <c r="AV1431" s="17"/>
      <c r="AW1431" s="17">
        <v>0</v>
      </c>
      <c r="AX1431" s="17">
        <v>1.9957070547216699E-2</v>
      </c>
      <c r="AY1431" s="17"/>
      <c r="AZ1431" s="17">
        <v>2.3465349206104699E-2</v>
      </c>
      <c r="BA1431" s="17">
        <v>1.4188831589426101E-2</v>
      </c>
      <c r="BB1431" s="17"/>
      <c r="BC1431" s="17">
        <v>2.60631599820207E-2</v>
      </c>
      <c r="BD1431" s="17">
        <v>7.5078965602627303E-3</v>
      </c>
      <c r="BE1431" s="17"/>
      <c r="BF1431" s="17">
        <v>7.3090920728496704E-3</v>
      </c>
      <c r="BG1431" s="17">
        <v>2.2386929357709799E-2</v>
      </c>
      <c r="BH1431" s="17"/>
      <c r="BI1431" s="17">
        <v>4.3991523523234197E-2</v>
      </c>
      <c r="BJ1431" s="17">
        <v>1.6487747903397899E-2</v>
      </c>
      <c r="BK1431" s="17">
        <v>6.7507946996688403E-3</v>
      </c>
      <c r="BL1431" s="17">
        <v>0</v>
      </c>
    </row>
    <row r="1432" spans="2:64" x14ac:dyDescent="0.25">
      <c r="B1432" t="s">
        <v>80</v>
      </c>
      <c r="C1432" s="17">
        <v>3.2605005484186801E-2</v>
      </c>
      <c r="D1432" s="17">
        <v>1.9891908169631899E-2</v>
      </c>
      <c r="E1432" s="17">
        <v>7.1076503076027905E-2</v>
      </c>
      <c r="F1432" s="17">
        <v>3.7335989810023E-2</v>
      </c>
      <c r="G1432" s="17">
        <v>3.0979363449151399E-2</v>
      </c>
      <c r="H1432" s="17">
        <v>2.2802447508899201E-2</v>
      </c>
      <c r="I1432" s="17">
        <v>4.0446458370688401E-2</v>
      </c>
      <c r="J1432" s="17">
        <v>5.1182635117178299E-2</v>
      </c>
      <c r="K1432" s="17">
        <v>5.0547314796682702E-2</v>
      </c>
      <c r="L1432" s="17">
        <v>1.29809841220365E-2</v>
      </c>
      <c r="M1432" s="17">
        <v>2.6612947604328901E-2</v>
      </c>
      <c r="N1432" s="17">
        <v>3.6473670659879602E-2</v>
      </c>
      <c r="O1432" s="17">
        <v>5.0564251564997303E-2</v>
      </c>
      <c r="P1432" s="17">
        <v>0</v>
      </c>
      <c r="Q1432" s="17"/>
      <c r="R1432" s="17">
        <v>3.9900522928290202E-2</v>
      </c>
      <c r="S1432" s="17">
        <v>6.2836067269661802E-2</v>
      </c>
      <c r="T1432" s="17">
        <v>3.0773516998894E-2</v>
      </c>
      <c r="U1432" s="17">
        <v>1.96173999970531E-2</v>
      </c>
      <c r="V1432" s="17"/>
      <c r="W1432" s="17">
        <v>3.0273729257270902E-2</v>
      </c>
      <c r="X1432" s="17">
        <v>1.85923099999349E-2</v>
      </c>
      <c r="Y1432" s="17">
        <v>9.6291172108675896E-2</v>
      </c>
      <c r="Z1432" s="17">
        <v>3.5510365656129798E-2</v>
      </c>
      <c r="AA1432" s="17">
        <v>2.9080867678199299E-2</v>
      </c>
      <c r="AB1432" s="17">
        <v>4.01139261837953E-2</v>
      </c>
      <c r="AC1432" s="17">
        <v>0</v>
      </c>
      <c r="AD1432" s="17">
        <v>6.5652680566003596E-2</v>
      </c>
      <c r="AE1432" s="17">
        <v>1.9500960458003199E-2</v>
      </c>
      <c r="AF1432" s="17">
        <v>1.6347417146265201E-2</v>
      </c>
      <c r="AG1432" s="17"/>
      <c r="AH1432" s="17">
        <v>2.3068225388193898E-2</v>
      </c>
      <c r="AI1432" s="17">
        <v>2.7325127883777101E-2</v>
      </c>
      <c r="AJ1432" s="17">
        <v>1.66079663318409E-2</v>
      </c>
      <c r="AK1432" s="17">
        <v>2.5792135430931999E-2</v>
      </c>
      <c r="AL1432" s="17">
        <v>3.12621499568718E-2</v>
      </c>
      <c r="AM1432" s="17">
        <v>2.5612791536970402E-2</v>
      </c>
      <c r="AN1432" s="17">
        <v>5.2510248633164502E-2</v>
      </c>
      <c r="AO1432" s="17"/>
      <c r="AP1432" s="17">
        <v>1.52360459128053E-2</v>
      </c>
      <c r="AQ1432" s="17">
        <v>6.0784919482040602E-2</v>
      </c>
      <c r="AR1432" s="17"/>
      <c r="AS1432" s="17">
        <v>1.4003144367647101E-2</v>
      </c>
      <c r="AT1432" s="17">
        <v>7.4165556111697303E-3</v>
      </c>
      <c r="AU1432" s="17">
        <v>1.1741209062355699E-2</v>
      </c>
      <c r="AV1432" s="17"/>
      <c r="AW1432" s="17">
        <v>1.4136534196059701E-2</v>
      </c>
      <c r="AX1432" s="17">
        <v>3.5452418016877402E-2</v>
      </c>
      <c r="AY1432" s="17"/>
      <c r="AZ1432" s="17">
        <v>2.71689059663133E-2</v>
      </c>
      <c r="BA1432" s="17">
        <v>3.5336482003917397E-2</v>
      </c>
      <c r="BB1432" s="17"/>
      <c r="BC1432" s="17">
        <v>4.4250098536779997E-2</v>
      </c>
      <c r="BD1432" s="17">
        <v>1.96173999970531E-2</v>
      </c>
      <c r="BE1432" s="17"/>
      <c r="BF1432" s="17">
        <v>1.6371338894297299E-2</v>
      </c>
      <c r="BG1432" s="17">
        <v>4.0892142035448602E-2</v>
      </c>
      <c r="BH1432" s="17"/>
      <c r="BI1432" s="17">
        <v>8.95513160946355E-2</v>
      </c>
      <c r="BJ1432" s="17">
        <v>2.0752904663010899E-2</v>
      </c>
      <c r="BK1432" s="17">
        <v>1.2315215384085801E-2</v>
      </c>
      <c r="BL1432" s="17">
        <v>6.2960677924425402E-3</v>
      </c>
    </row>
    <row r="1433" spans="2:64" x14ac:dyDescent="0.25">
      <c r="B1433" t="s">
        <v>241</v>
      </c>
      <c r="C1433" s="17">
        <v>0.73613311841945805</v>
      </c>
      <c r="D1433" s="17">
        <v>0.76398192770498496</v>
      </c>
      <c r="E1433" s="17">
        <v>0.74857531739876204</v>
      </c>
      <c r="F1433" s="17">
        <v>0.61527352545469505</v>
      </c>
      <c r="G1433" s="17">
        <v>0.82750646925134796</v>
      </c>
      <c r="H1433" s="17">
        <v>0.70985986876553497</v>
      </c>
      <c r="I1433" s="17">
        <v>0.79603594324476201</v>
      </c>
      <c r="J1433" s="17">
        <v>0.69367907182254895</v>
      </c>
      <c r="K1433" s="17">
        <v>0.66772635196497099</v>
      </c>
      <c r="L1433" s="17">
        <v>0.75315403120004998</v>
      </c>
      <c r="M1433" s="17">
        <v>0.68641886164239896</v>
      </c>
      <c r="N1433" s="17">
        <v>0.77366059127196196</v>
      </c>
      <c r="O1433" s="17">
        <v>0.69472996741015502</v>
      </c>
      <c r="P1433" s="17">
        <v>0.35196951786603697</v>
      </c>
      <c r="Q1433" s="17"/>
      <c r="R1433" s="17">
        <v>0.59721173335245403</v>
      </c>
      <c r="S1433" s="17">
        <v>0.70890940514150103</v>
      </c>
      <c r="T1433" s="17">
        <v>0.72745699442785094</v>
      </c>
      <c r="U1433" s="17">
        <v>0.820568011533923</v>
      </c>
      <c r="V1433" s="17"/>
      <c r="W1433" s="17">
        <v>0.58785574498076998</v>
      </c>
      <c r="X1433" s="17">
        <v>0.69860087055509001</v>
      </c>
      <c r="Y1433" s="17">
        <v>0.64504913185114898</v>
      </c>
      <c r="Z1433" s="17">
        <v>0.71565301258856495</v>
      </c>
      <c r="AA1433" s="17">
        <v>0.76603567572826003</v>
      </c>
      <c r="AB1433" s="17">
        <v>0.72405807831582103</v>
      </c>
      <c r="AC1433" s="17">
        <v>0.81145475422367097</v>
      </c>
      <c r="AD1433" s="17">
        <v>0.79817499100551004</v>
      </c>
      <c r="AE1433" s="17">
        <v>0.78554256363392605</v>
      </c>
      <c r="AF1433" s="17">
        <v>0.86569422144974595</v>
      </c>
      <c r="AG1433" s="17"/>
      <c r="AH1433" s="17">
        <v>0.60654055119915495</v>
      </c>
      <c r="AI1433" s="17">
        <v>0.70637813166119001</v>
      </c>
      <c r="AJ1433" s="17">
        <v>0.74470777675294997</v>
      </c>
      <c r="AK1433" s="17">
        <v>0.66047420810547397</v>
      </c>
      <c r="AL1433" s="17">
        <v>0.81419891672521105</v>
      </c>
      <c r="AM1433" s="17">
        <v>0.85417558979140695</v>
      </c>
      <c r="AN1433" s="17">
        <v>0.79272581211669002</v>
      </c>
      <c r="AO1433" s="17"/>
      <c r="AP1433" s="17">
        <v>0.83174913061646005</v>
      </c>
      <c r="AQ1433" s="17">
        <v>0.58100287072351298</v>
      </c>
      <c r="AR1433" s="17"/>
      <c r="AS1433" s="17">
        <v>0.80416090312078703</v>
      </c>
      <c r="AT1433" s="17">
        <v>0.94703142573006605</v>
      </c>
      <c r="AU1433" s="17">
        <v>0.79330023490374202</v>
      </c>
      <c r="AV1433" s="17"/>
      <c r="AW1433" s="17">
        <v>0.88634854234818095</v>
      </c>
      <c r="AX1433" s="17">
        <v>0.71297336285414203</v>
      </c>
      <c r="AY1433" s="17"/>
      <c r="AZ1433" s="17">
        <v>0.68131672693303902</v>
      </c>
      <c r="BA1433" s="17">
        <v>0.76367670656555597</v>
      </c>
      <c r="BB1433" s="17"/>
      <c r="BC1433" s="17">
        <v>0.66042615394646198</v>
      </c>
      <c r="BD1433" s="17">
        <v>0.820568011533923</v>
      </c>
      <c r="BE1433" s="17"/>
      <c r="BF1433" s="17">
        <v>0.86200882825323299</v>
      </c>
      <c r="BG1433" s="17">
        <v>0.67187473353127802</v>
      </c>
      <c r="BH1433" s="17"/>
      <c r="BI1433" s="17">
        <v>0.52231229832369896</v>
      </c>
      <c r="BJ1433" s="17">
        <v>0.72609525441725498</v>
      </c>
      <c r="BK1433" s="17">
        <v>0.814085613356891</v>
      </c>
      <c r="BL1433" s="17">
        <v>0.92797302618168198</v>
      </c>
    </row>
    <row r="1434" spans="2:64" x14ac:dyDescent="0.25">
      <c r="B1434" t="s">
        <v>242</v>
      </c>
      <c r="C1434" s="17">
        <v>6.2215145799716098E-2</v>
      </c>
      <c r="D1434" s="17">
        <v>3.08445991608234E-2</v>
      </c>
      <c r="E1434" s="17">
        <v>2.98806992655649E-2</v>
      </c>
      <c r="F1434" s="17">
        <v>8.4472376228025794E-2</v>
      </c>
      <c r="G1434" s="17">
        <v>3.68449346167831E-2</v>
      </c>
      <c r="H1434" s="17">
        <v>0.139255630193892</v>
      </c>
      <c r="I1434" s="17">
        <v>5.64262043323056E-2</v>
      </c>
      <c r="J1434" s="17">
        <v>6.2132379716249103E-2</v>
      </c>
      <c r="K1434" s="17">
        <v>5.98790709752553E-2</v>
      </c>
      <c r="L1434" s="17">
        <v>4.1494719050493997E-2</v>
      </c>
      <c r="M1434" s="17">
        <v>9.6924233715865199E-2</v>
      </c>
      <c r="N1434" s="17">
        <v>6.4641383040751399E-2</v>
      </c>
      <c r="O1434" s="17">
        <v>8.7392209483633507E-2</v>
      </c>
      <c r="P1434" s="17">
        <v>0</v>
      </c>
      <c r="Q1434" s="17"/>
      <c r="R1434" s="17">
        <v>0.10827168129928499</v>
      </c>
      <c r="S1434" s="17">
        <v>4.3857809203011799E-2</v>
      </c>
      <c r="T1434" s="17">
        <v>9.6859218804791702E-2</v>
      </c>
      <c r="U1434" s="17">
        <v>3.4413646131096397E-2</v>
      </c>
      <c r="V1434" s="17"/>
      <c r="W1434" s="17">
        <v>0.147275724421979</v>
      </c>
      <c r="X1434" s="17">
        <v>9.6230696771613097E-2</v>
      </c>
      <c r="Y1434" s="17">
        <v>3.5583681091554201E-2</v>
      </c>
      <c r="Z1434" s="17">
        <v>2.57164826827843E-2</v>
      </c>
      <c r="AA1434" s="17">
        <v>3.1923138526279302E-2</v>
      </c>
      <c r="AB1434" s="17">
        <v>6.4977509225189203E-2</v>
      </c>
      <c r="AC1434" s="17">
        <v>5.3969672354421502E-2</v>
      </c>
      <c r="AD1434" s="17">
        <v>1.2216633723642E-2</v>
      </c>
      <c r="AE1434" s="17">
        <v>8.5843567892389894E-2</v>
      </c>
      <c r="AF1434" s="17">
        <v>1.22514702913663E-2</v>
      </c>
      <c r="AG1434" s="17"/>
      <c r="AH1434" s="17">
        <v>0.116944363905681</v>
      </c>
      <c r="AI1434" s="17">
        <v>1.6197202260849398E-2</v>
      </c>
      <c r="AJ1434" s="17">
        <v>4.9629846390509998E-2</v>
      </c>
      <c r="AK1434" s="17">
        <v>7.2695476285657895E-2</v>
      </c>
      <c r="AL1434" s="17">
        <v>4.9087606877037497E-2</v>
      </c>
      <c r="AM1434" s="17">
        <v>3.9027465137740802E-2</v>
      </c>
      <c r="AN1434" s="17">
        <v>2.8066641371526702E-2</v>
      </c>
      <c r="AO1434" s="17"/>
      <c r="AP1434" s="17">
        <v>3.76343421148322E-2</v>
      </c>
      <c r="AQ1434" s="17">
        <v>0.10209576910311099</v>
      </c>
      <c r="AR1434" s="17"/>
      <c r="AS1434" s="17">
        <v>4.2379578432409901E-2</v>
      </c>
      <c r="AT1434" s="17">
        <v>1.3741758136284201E-2</v>
      </c>
      <c r="AU1434" s="17">
        <v>4.9440246064707503E-2</v>
      </c>
      <c r="AV1434" s="17"/>
      <c r="AW1434" s="17">
        <v>3.5293875711338497E-2</v>
      </c>
      <c r="AX1434" s="17">
        <v>6.6365785051318696E-2</v>
      </c>
      <c r="AY1434" s="17"/>
      <c r="AZ1434" s="17">
        <v>8.2494077223706497E-2</v>
      </c>
      <c r="BA1434" s="17">
        <v>5.2025592637980601E-2</v>
      </c>
      <c r="BB1434" s="17"/>
      <c r="BC1434" s="17">
        <v>8.7142839435270694E-2</v>
      </c>
      <c r="BD1434" s="17">
        <v>3.4413646131096397E-2</v>
      </c>
      <c r="BE1434" s="17"/>
      <c r="BF1434" s="17">
        <v>3.0408280844579399E-2</v>
      </c>
      <c r="BG1434" s="17">
        <v>7.8452255986205297E-2</v>
      </c>
      <c r="BH1434" s="17"/>
      <c r="BI1434" s="17">
        <v>9.6797173591989805E-2</v>
      </c>
      <c r="BJ1434" s="17">
        <v>7.7072043128573894E-2</v>
      </c>
      <c r="BK1434" s="17">
        <v>4.12983026919303E-2</v>
      </c>
      <c r="BL1434" s="17">
        <v>2.35058239982022E-2</v>
      </c>
    </row>
    <row r="1435" spans="2:64" x14ac:dyDescent="0.25">
      <c r="B1435" t="s">
        <v>185</v>
      </c>
      <c r="C1435" s="17">
        <v>0.67391797261974196</v>
      </c>
      <c r="D1435" s="17">
        <v>0.73313732854416103</v>
      </c>
      <c r="E1435" s="17">
        <v>0.71869461813319702</v>
      </c>
      <c r="F1435" s="17">
        <v>0.53080114922666999</v>
      </c>
      <c r="G1435" s="17">
        <v>0.79066153463456501</v>
      </c>
      <c r="H1435" s="17">
        <v>0.570604238571643</v>
      </c>
      <c r="I1435" s="17">
        <v>0.73960973891245596</v>
      </c>
      <c r="J1435" s="17">
        <v>0.63154669210629999</v>
      </c>
      <c r="K1435" s="17">
        <v>0.60784728098971597</v>
      </c>
      <c r="L1435" s="17">
        <v>0.71165931214955602</v>
      </c>
      <c r="M1435" s="17">
        <v>0.58949462792653395</v>
      </c>
      <c r="N1435" s="17">
        <v>0.70901920823121101</v>
      </c>
      <c r="O1435" s="17">
        <v>0.607337757926522</v>
      </c>
      <c r="P1435" s="17">
        <v>0.35196951786603697</v>
      </c>
      <c r="Q1435" s="17"/>
      <c r="R1435" s="17">
        <v>0.48894005205316998</v>
      </c>
      <c r="S1435" s="17">
        <v>0.66505159593848995</v>
      </c>
      <c r="T1435" s="17">
        <v>0.63059777562305996</v>
      </c>
      <c r="U1435" s="17">
        <v>0.78615436540282702</v>
      </c>
      <c r="V1435" s="17"/>
      <c r="W1435" s="17">
        <v>0.44058002055879097</v>
      </c>
      <c r="X1435" s="17">
        <v>0.60237017378347701</v>
      </c>
      <c r="Y1435" s="17">
        <v>0.60946545075959502</v>
      </c>
      <c r="Z1435" s="17">
        <v>0.68993652990578103</v>
      </c>
      <c r="AA1435" s="17">
        <v>0.734112537201981</v>
      </c>
      <c r="AB1435" s="17">
        <v>0.65908056909063095</v>
      </c>
      <c r="AC1435" s="17">
        <v>0.75748508186924901</v>
      </c>
      <c r="AD1435" s="17">
        <v>0.78595835728186803</v>
      </c>
      <c r="AE1435" s="17">
        <v>0.69969899574153605</v>
      </c>
      <c r="AF1435" s="17">
        <v>0.85344275115837998</v>
      </c>
      <c r="AG1435" s="17"/>
      <c r="AH1435" s="17">
        <v>0.48959618729347398</v>
      </c>
      <c r="AI1435" s="17">
        <v>0.69018092940034104</v>
      </c>
      <c r="AJ1435" s="17">
        <v>0.69507793036244003</v>
      </c>
      <c r="AK1435" s="17">
        <v>0.58777873181981599</v>
      </c>
      <c r="AL1435" s="17">
        <v>0.76511130984817399</v>
      </c>
      <c r="AM1435" s="17">
        <v>0.81514812465366604</v>
      </c>
      <c r="AN1435" s="17">
        <v>0.76465917074516299</v>
      </c>
      <c r="AO1435" s="17"/>
      <c r="AP1435" s="17">
        <v>0.79411478850162798</v>
      </c>
      <c r="AQ1435" s="17">
        <v>0.47890710162040301</v>
      </c>
      <c r="AR1435" s="17"/>
      <c r="AS1435" s="17">
        <v>0.761781324688377</v>
      </c>
      <c r="AT1435" s="17">
        <v>0.93328966759378196</v>
      </c>
      <c r="AU1435" s="17">
        <v>0.74385998883903504</v>
      </c>
      <c r="AV1435" s="17"/>
      <c r="AW1435" s="17">
        <v>0.85105466663684204</v>
      </c>
      <c r="AX1435" s="17">
        <v>0.64660757780282296</v>
      </c>
      <c r="AY1435" s="17"/>
      <c r="AZ1435" s="17">
        <v>0.59882264970933297</v>
      </c>
      <c r="BA1435" s="17">
        <v>0.71165111392757596</v>
      </c>
      <c r="BB1435" s="17"/>
      <c r="BC1435" s="17">
        <v>0.57328331451119197</v>
      </c>
      <c r="BD1435" s="17">
        <v>0.78615436540282702</v>
      </c>
      <c r="BE1435" s="17"/>
      <c r="BF1435" s="17">
        <v>0.83160054740865297</v>
      </c>
      <c r="BG1435" s="17">
        <v>0.59342247754507305</v>
      </c>
      <c r="BH1435" s="17"/>
      <c r="BI1435" s="17">
        <v>0.42551512473170899</v>
      </c>
      <c r="BJ1435" s="17">
        <v>0.64902321128868101</v>
      </c>
      <c r="BK1435" s="17">
        <v>0.77278731066496098</v>
      </c>
      <c r="BL1435" s="17">
        <v>0.90446720218347998</v>
      </c>
    </row>
    <row r="1436" spans="2:64" x14ac:dyDescent="0.25">
      <c r="C1436" s="17"/>
      <c r="D1436" s="17"/>
      <c r="E1436" s="17"/>
      <c r="F1436" s="17"/>
      <c r="G1436" s="17"/>
      <c r="H1436" s="17"/>
      <c r="I1436" s="17"/>
      <c r="J1436" s="17"/>
      <c r="K1436" s="17"/>
      <c r="L1436" s="17"/>
      <c r="M1436" s="17"/>
      <c r="N1436" s="17"/>
      <c r="O1436" s="17"/>
      <c r="P1436" s="17"/>
      <c r="Q1436" s="17"/>
      <c r="R1436" s="17"/>
      <c r="S1436" s="17"/>
      <c r="T1436" s="17"/>
      <c r="U1436" s="17"/>
      <c r="V1436" s="17"/>
      <c r="W1436" s="17"/>
      <c r="X1436" s="17"/>
      <c r="Y1436" s="17"/>
      <c r="Z1436" s="17"/>
      <c r="AA1436" s="17"/>
      <c r="AB1436" s="17"/>
      <c r="AC1436" s="17"/>
      <c r="AD1436" s="17"/>
      <c r="AE1436" s="17"/>
      <c r="AF1436" s="17"/>
      <c r="AG1436" s="17"/>
      <c r="AH1436" s="17"/>
      <c r="AI1436" s="17"/>
      <c r="AJ1436" s="17"/>
      <c r="AK1436" s="17"/>
      <c r="AL1436" s="17"/>
      <c r="AM1436" s="17"/>
      <c r="AN1436" s="17"/>
      <c r="AO1436" s="17"/>
      <c r="AP1436" s="17"/>
      <c r="AQ1436" s="17"/>
      <c r="AR1436" s="17"/>
      <c r="AS1436" s="17"/>
      <c r="AT1436" s="17"/>
      <c r="AU1436" s="17"/>
      <c r="AV1436" s="17"/>
      <c r="AW1436" s="17"/>
      <c r="AX1436" s="17"/>
      <c r="AY1436" s="17"/>
      <c r="AZ1436" s="17"/>
      <c r="BA1436" s="17"/>
      <c r="BB1436" s="17"/>
      <c r="BC1436" s="17"/>
      <c r="BD1436" s="17"/>
      <c r="BE1436" s="17"/>
      <c r="BF1436" s="17"/>
      <c r="BG1436" s="17"/>
      <c r="BH1436" s="17"/>
      <c r="BI1436" s="17"/>
      <c r="BJ1436" s="17"/>
      <c r="BK1436" s="17"/>
      <c r="BL1436" s="17"/>
    </row>
    <row r="1437" spans="2:64" x14ac:dyDescent="0.25">
      <c r="B1437" s="6" t="s">
        <v>660</v>
      </c>
      <c r="C1437" s="17"/>
      <c r="D1437" s="17"/>
      <c r="E1437" s="17"/>
      <c r="F1437" s="17"/>
      <c r="G1437" s="17"/>
      <c r="H1437" s="17"/>
      <c r="I1437" s="17"/>
      <c r="J1437" s="17"/>
      <c r="K1437" s="17"/>
      <c r="L1437" s="17"/>
      <c r="M1437" s="17"/>
      <c r="N1437" s="17"/>
      <c r="O1437" s="17"/>
      <c r="P1437" s="17"/>
      <c r="Q1437" s="17"/>
      <c r="R1437" s="17"/>
      <c r="S1437" s="17"/>
      <c r="T1437" s="17"/>
      <c r="U1437" s="17"/>
      <c r="V1437" s="17"/>
      <c r="W1437" s="17"/>
      <c r="X1437" s="17"/>
      <c r="Y1437" s="17"/>
      <c r="Z1437" s="17"/>
      <c r="AA1437" s="17"/>
      <c r="AB1437" s="17"/>
      <c r="AC1437" s="17"/>
      <c r="AD1437" s="17"/>
      <c r="AE1437" s="17"/>
      <c r="AF1437" s="17"/>
      <c r="AG1437" s="17"/>
      <c r="AH1437" s="17"/>
      <c r="AI1437" s="17"/>
      <c r="AJ1437" s="17"/>
      <c r="AK1437" s="17"/>
      <c r="AL1437" s="17"/>
      <c r="AM1437" s="17"/>
      <c r="AN1437" s="17"/>
      <c r="AO1437" s="17"/>
      <c r="AP1437" s="17"/>
      <c r="AQ1437" s="17"/>
      <c r="AR1437" s="17"/>
      <c r="AS1437" s="17"/>
      <c r="AT1437" s="17"/>
      <c r="AU1437" s="17"/>
      <c r="AV1437" s="17"/>
      <c r="AW1437" s="17"/>
      <c r="AX1437" s="17"/>
      <c r="AY1437" s="17"/>
      <c r="AZ1437" s="17"/>
      <c r="BA1437" s="17"/>
      <c r="BB1437" s="17"/>
      <c r="BC1437" s="17"/>
      <c r="BD1437" s="17"/>
      <c r="BE1437" s="17"/>
      <c r="BF1437" s="17"/>
      <c r="BG1437" s="17"/>
      <c r="BH1437" s="17"/>
      <c r="BI1437" s="17"/>
      <c r="BJ1437" s="17"/>
      <c r="BK1437" s="17"/>
      <c r="BL1437" s="17"/>
    </row>
    <row r="1438" spans="2:64" x14ac:dyDescent="0.25">
      <c r="B1438" s="24" t="s">
        <v>661</v>
      </c>
      <c r="C1438" s="17"/>
      <c r="D1438" s="17"/>
      <c r="E1438" s="17"/>
      <c r="F1438" s="17"/>
      <c r="G1438" s="17"/>
      <c r="H1438" s="17"/>
      <c r="I1438" s="17"/>
      <c r="J1438" s="17"/>
      <c r="K1438" s="17"/>
      <c r="L1438" s="17"/>
      <c r="M1438" s="17"/>
      <c r="N1438" s="17"/>
      <c r="O1438" s="17"/>
      <c r="P1438" s="17"/>
      <c r="Q1438" s="17"/>
      <c r="R1438" s="17"/>
      <c r="S1438" s="17"/>
      <c r="T1438" s="17"/>
      <c r="U1438" s="17"/>
      <c r="V1438" s="17"/>
      <c r="W1438" s="17"/>
      <c r="X1438" s="17"/>
      <c r="Y1438" s="17"/>
      <c r="Z1438" s="17"/>
      <c r="AA1438" s="17"/>
      <c r="AB1438" s="17"/>
      <c r="AC1438" s="17"/>
      <c r="AD1438" s="17"/>
      <c r="AE1438" s="17"/>
      <c r="AF1438" s="17"/>
      <c r="AG1438" s="17"/>
      <c r="AH1438" s="17"/>
      <c r="AI1438" s="17"/>
      <c r="AJ1438" s="17"/>
      <c r="AK1438" s="17"/>
      <c r="AL1438" s="17"/>
      <c r="AM1438" s="17"/>
      <c r="AN1438" s="17"/>
      <c r="AO1438" s="17"/>
      <c r="AP1438" s="17"/>
      <c r="AQ1438" s="17"/>
      <c r="AR1438" s="17"/>
      <c r="AS1438" s="17"/>
      <c r="AT1438" s="17"/>
      <c r="AU1438" s="17"/>
      <c r="AV1438" s="17"/>
      <c r="AW1438" s="17"/>
      <c r="AX1438" s="17"/>
      <c r="AY1438" s="17"/>
      <c r="AZ1438" s="17"/>
      <c r="BA1438" s="17"/>
      <c r="BB1438" s="17"/>
      <c r="BC1438" s="17"/>
      <c r="BD1438" s="17"/>
      <c r="BE1438" s="17"/>
      <c r="BF1438" s="17"/>
      <c r="BG1438" s="17"/>
      <c r="BH1438" s="17"/>
      <c r="BI1438" s="17"/>
      <c r="BJ1438" s="17"/>
      <c r="BK1438" s="17"/>
      <c r="BL1438" s="17"/>
    </row>
    <row r="1439" spans="2:64" x14ac:dyDescent="0.25">
      <c r="B1439" t="s">
        <v>236</v>
      </c>
      <c r="C1439" s="17">
        <v>0.30367158921892801</v>
      </c>
      <c r="D1439" s="17">
        <v>0.26925808365974402</v>
      </c>
      <c r="E1439" s="17">
        <v>0.22621478431498501</v>
      </c>
      <c r="F1439" s="17">
        <v>0.41094070630190799</v>
      </c>
      <c r="G1439" s="17">
        <v>0.63400106614366403</v>
      </c>
      <c r="H1439" s="17">
        <v>0.37358692358261397</v>
      </c>
      <c r="I1439" s="17">
        <v>0.20901129570849999</v>
      </c>
      <c r="J1439" s="17">
        <v>0.29673125193786198</v>
      </c>
      <c r="K1439" s="17">
        <v>0.337541863492339</v>
      </c>
      <c r="L1439" s="17">
        <v>0.375258719325477</v>
      </c>
      <c r="M1439" s="17">
        <v>0.21181691490298199</v>
      </c>
      <c r="N1439" s="17">
        <v>0.34403964531908598</v>
      </c>
      <c r="O1439" s="17">
        <v>0.32809909407252302</v>
      </c>
      <c r="P1439" s="17">
        <v>0</v>
      </c>
      <c r="Q1439" s="17"/>
      <c r="R1439" s="17">
        <v>0.37269183401148998</v>
      </c>
      <c r="S1439" s="17">
        <v>0.158888692508276</v>
      </c>
      <c r="T1439" s="17">
        <v>0.33520236753170402</v>
      </c>
      <c r="U1439" s="17">
        <v>0.317089852484361</v>
      </c>
      <c r="V1439" s="17"/>
      <c r="W1439" s="17">
        <v>0.41142398518508699</v>
      </c>
      <c r="X1439" s="17">
        <v>0.32452214117963002</v>
      </c>
      <c r="Y1439" s="17">
        <v>0.27454378491303799</v>
      </c>
      <c r="Z1439" s="17">
        <v>0.25514865579177398</v>
      </c>
      <c r="AA1439" s="17">
        <v>7.3980038330789005E-2</v>
      </c>
      <c r="AB1439" s="17">
        <v>0.24543055306200401</v>
      </c>
      <c r="AC1439" s="17">
        <v>0.283856313876376</v>
      </c>
      <c r="AD1439" s="17">
        <v>0.461638014366201</v>
      </c>
      <c r="AE1439" s="17">
        <v>0.31177290724370099</v>
      </c>
      <c r="AF1439" s="17">
        <v>0.34329654453841502</v>
      </c>
      <c r="AG1439" s="17"/>
      <c r="AH1439" s="17">
        <v>0.39199613438339598</v>
      </c>
      <c r="AI1439" s="17">
        <v>0.36811591644628899</v>
      </c>
      <c r="AJ1439" s="17">
        <v>0.232594535216818</v>
      </c>
      <c r="AK1439" s="17">
        <v>0.19503975504127899</v>
      </c>
      <c r="AL1439" s="17">
        <v>0.294304466438852</v>
      </c>
      <c r="AM1439" s="17">
        <v>0.39399903245788997</v>
      </c>
      <c r="AN1439" s="17">
        <v>0.33455166726332802</v>
      </c>
      <c r="AO1439" s="17"/>
      <c r="AP1439" s="17">
        <v>0.30367158921892801</v>
      </c>
      <c r="AQ1439" s="17" t="s">
        <v>104</v>
      </c>
      <c r="AR1439" s="17"/>
      <c r="AS1439" s="17">
        <v>0.22448582958917301</v>
      </c>
      <c r="AT1439" s="17">
        <v>0.40718457468165498</v>
      </c>
      <c r="AU1439" s="17" t="s">
        <v>104</v>
      </c>
      <c r="AV1439" s="17"/>
      <c r="AW1439" s="17">
        <v>0.37352353647174402</v>
      </c>
      <c r="AX1439" s="17">
        <v>0.252814670252</v>
      </c>
      <c r="AY1439" s="17"/>
      <c r="AZ1439" s="17">
        <v>0.31221981171513302</v>
      </c>
      <c r="BA1439" s="17">
        <v>0.30048530500590198</v>
      </c>
      <c r="BB1439" s="17"/>
      <c r="BC1439" s="17">
        <v>0.27386174878451303</v>
      </c>
      <c r="BD1439" s="17">
        <v>0.317089852484361</v>
      </c>
      <c r="BE1439" s="17"/>
      <c r="BF1439" s="17">
        <v>0.38753781568386497</v>
      </c>
      <c r="BG1439" s="17">
        <v>0.227818676931442</v>
      </c>
      <c r="BH1439" s="17"/>
      <c r="BI1439" s="17">
        <v>0.106761863393789</v>
      </c>
      <c r="BJ1439" s="17">
        <v>0.16879513863367901</v>
      </c>
      <c r="BK1439" s="17">
        <v>0.31622811517982702</v>
      </c>
      <c r="BL1439" s="17">
        <v>0.44828568753898501</v>
      </c>
    </row>
    <row r="1440" spans="2:64" x14ac:dyDescent="0.25">
      <c r="B1440" t="s">
        <v>237</v>
      </c>
      <c r="C1440" s="17">
        <v>0.557480597092604</v>
      </c>
      <c r="D1440" s="17">
        <v>0.596291704444605</v>
      </c>
      <c r="E1440" s="17">
        <v>0.77378521568501502</v>
      </c>
      <c r="F1440" s="17">
        <v>0.40459622931150402</v>
      </c>
      <c r="G1440" s="17">
        <v>0.36599893385633597</v>
      </c>
      <c r="H1440" s="17">
        <v>0.35601482819741398</v>
      </c>
      <c r="I1440" s="17">
        <v>0.70428281383915803</v>
      </c>
      <c r="J1440" s="17">
        <v>0.46150427114191001</v>
      </c>
      <c r="K1440" s="17">
        <v>0.35753089891744599</v>
      </c>
      <c r="L1440" s="17">
        <v>0.43539059562985399</v>
      </c>
      <c r="M1440" s="17">
        <v>0.69240625636888198</v>
      </c>
      <c r="N1440" s="17">
        <v>0.61290735249645201</v>
      </c>
      <c r="O1440" s="17">
        <v>0.52935397635384895</v>
      </c>
      <c r="P1440" s="17">
        <v>0</v>
      </c>
      <c r="Q1440" s="17"/>
      <c r="R1440" s="17">
        <v>0.429713861990418</v>
      </c>
      <c r="S1440" s="17">
        <v>0.65773771623344901</v>
      </c>
      <c r="T1440" s="17">
        <v>0.50976795400531505</v>
      </c>
      <c r="U1440" s="17">
        <v>0.56030414519445804</v>
      </c>
      <c r="V1440" s="17"/>
      <c r="W1440" s="17">
        <v>0.42134692979548299</v>
      </c>
      <c r="X1440" s="17">
        <v>0.25893557966359598</v>
      </c>
      <c r="Y1440" s="17">
        <v>0.58063509412011804</v>
      </c>
      <c r="Z1440" s="17">
        <v>0.565901834335784</v>
      </c>
      <c r="AA1440" s="17">
        <v>0.87715357758850798</v>
      </c>
      <c r="AB1440" s="17">
        <v>0.66845651622865598</v>
      </c>
      <c r="AC1440" s="17">
        <v>0.55832264531230902</v>
      </c>
      <c r="AD1440" s="17">
        <v>0.34211266377708999</v>
      </c>
      <c r="AE1440" s="17">
        <v>0.58923731037669302</v>
      </c>
      <c r="AF1440" s="17">
        <v>0.54961216747998098</v>
      </c>
      <c r="AG1440" s="17"/>
      <c r="AH1440" s="17">
        <v>0.52199941541043005</v>
      </c>
      <c r="AI1440" s="17">
        <v>0.44698425262993202</v>
      </c>
      <c r="AJ1440" s="17">
        <v>0.62706358536098905</v>
      </c>
      <c r="AK1440" s="17">
        <v>0.51650756395657005</v>
      </c>
      <c r="AL1440" s="17">
        <v>0.51858604502179295</v>
      </c>
      <c r="AM1440" s="17">
        <v>0.57228227623755401</v>
      </c>
      <c r="AN1440" s="17">
        <v>0.59163182764259803</v>
      </c>
      <c r="AO1440" s="17"/>
      <c r="AP1440" s="17">
        <v>0.557480597092604</v>
      </c>
      <c r="AQ1440" s="17" t="s">
        <v>104</v>
      </c>
      <c r="AR1440" s="17"/>
      <c r="AS1440" s="17">
        <v>0.594867760294846</v>
      </c>
      <c r="AT1440" s="17">
        <v>0.508607455013253</v>
      </c>
      <c r="AU1440" s="17" t="s">
        <v>104</v>
      </c>
      <c r="AV1440" s="17"/>
      <c r="AW1440" s="17">
        <v>0.53694380196998903</v>
      </c>
      <c r="AX1440" s="17">
        <v>0.57243276616544403</v>
      </c>
      <c r="AY1440" s="17"/>
      <c r="AZ1440" s="17">
        <v>0.54496489634536505</v>
      </c>
      <c r="BA1440" s="17">
        <v>0.56214572832001197</v>
      </c>
      <c r="BB1440" s="17"/>
      <c r="BC1440" s="17">
        <v>0.55120783908285398</v>
      </c>
      <c r="BD1440" s="17">
        <v>0.56030414519445804</v>
      </c>
      <c r="BE1440" s="17"/>
      <c r="BF1440" s="17">
        <v>0.52027081053486701</v>
      </c>
      <c r="BG1440" s="17">
        <v>0.59113503458157401</v>
      </c>
      <c r="BH1440" s="17"/>
      <c r="BI1440" s="17">
        <v>0.67752844800891099</v>
      </c>
      <c r="BJ1440" s="17">
        <v>0.58513004034233396</v>
      </c>
      <c r="BK1440" s="17">
        <v>0.55117183996756502</v>
      </c>
      <c r="BL1440" s="17">
        <v>0.51925588661548205</v>
      </c>
    </row>
    <row r="1441" spans="2:64" x14ac:dyDescent="0.25">
      <c r="B1441" t="s">
        <v>658</v>
      </c>
      <c r="C1441" s="17">
        <v>0.11559429162945099</v>
      </c>
      <c r="D1441" s="17">
        <v>0.110315982216259</v>
      </c>
      <c r="E1441" s="17">
        <v>0</v>
      </c>
      <c r="F1441" s="17">
        <v>0.18446306438658799</v>
      </c>
      <c r="G1441" s="17">
        <v>0</v>
      </c>
      <c r="H1441" s="17">
        <v>0.27039824821997199</v>
      </c>
      <c r="I1441" s="17">
        <v>3.5782527802769699E-2</v>
      </c>
      <c r="J1441" s="17">
        <v>0.19375349397903599</v>
      </c>
      <c r="K1441" s="17">
        <v>0.30492723759021501</v>
      </c>
      <c r="L1441" s="17">
        <v>0.18935068504466901</v>
      </c>
      <c r="M1441" s="17">
        <v>9.5776828728135699E-2</v>
      </c>
      <c r="N1441" s="17">
        <v>2.3383690797461099E-2</v>
      </c>
      <c r="O1441" s="17">
        <v>7.4220865799557695E-2</v>
      </c>
      <c r="P1441" s="17">
        <v>1</v>
      </c>
      <c r="Q1441" s="17"/>
      <c r="R1441" s="17">
        <v>0.197594303998092</v>
      </c>
      <c r="S1441" s="17">
        <v>0.15010188684782799</v>
      </c>
      <c r="T1441" s="17">
        <v>0.112674326903904</v>
      </c>
      <c r="U1441" s="17">
        <v>0.102409416921612</v>
      </c>
      <c r="V1441" s="17"/>
      <c r="W1441" s="17">
        <v>0.10997323968686799</v>
      </c>
      <c r="X1441" s="17">
        <v>0.416542279156774</v>
      </c>
      <c r="Y1441" s="17">
        <v>0.14482112096684399</v>
      </c>
      <c r="Z1441" s="17">
        <v>0.119201617852223</v>
      </c>
      <c r="AA1441" s="17">
        <v>4.8866384080702902E-2</v>
      </c>
      <c r="AB1441" s="17">
        <v>8.6112930709340105E-2</v>
      </c>
      <c r="AC1441" s="17">
        <v>0.123217499164658</v>
      </c>
      <c r="AD1441" s="17">
        <v>0.108907238276173</v>
      </c>
      <c r="AE1441" s="17">
        <v>9.8989782379606803E-2</v>
      </c>
      <c r="AF1441" s="17">
        <v>9.1981138476390403E-2</v>
      </c>
      <c r="AG1441" s="17"/>
      <c r="AH1441" s="17">
        <v>0</v>
      </c>
      <c r="AI1441" s="17">
        <v>0.18489983092377801</v>
      </c>
      <c r="AJ1441" s="17">
        <v>9.1935478792840197E-2</v>
      </c>
      <c r="AK1441" s="17">
        <v>0.28845268100215199</v>
      </c>
      <c r="AL1441" s="17">
        <v>0.16362777093391301</v>
      </c>
      <c r="AM1441" s="17">
        <v>3.3718691304556202E-2</v>
      </c>
      <c r="AN1441" s="17">
        <v>1.84481748101048E-2</v>
      </c>
      <c r="AO1441" s="17"/>
      <c r="AP1441" s="17">
        <v>0.11559429162945099</v>
      </c>
      <c r="AQ1441" s="17" t="s">
        <v>104</v>
      </c>
      <c r="AR1441" s="17"/>
      <c r="AS1441" s="17">
        <v>0.15011654250211801</v>
      </c>
      <c r="AT1441" s="17">
        <v>7.0466212168807496E-2</v>
      </c>
      <c r="AU1441" s="17" t="s">
        <v>104</v>
      </c>
      <c r="AV1441" s="17"/>
      <c r="AW1441" s="17">
        <v>6.8889213115391298E-2</v>
      </c>
      <c r="AX1441" s="17">
        <v>0.149598732260671</v>
      </c>
      <c r="AY1441" s="17"/>
      <c r="AZ1441" s="17">
        <v>0.11781524462120201</v>
      </c>
      <c r="BA1441" s="17">
        <v>0.114766448477424</v>
      </c>
      <c r="BB1441" s="17"/>
      <c r="BC1441" s="17">
        <v>0.14488563905747001</v>
      </c>
      <c r="BD1441" s="17">
        <v>0.102409416921612</v>
      </c>
      <c r="BE1441" s="17"/>
      <c r="BF1441" s="17">
        <v>7.4306518696267004E-2</v>
      </c>
      <c r="BG1441" s="17">
        <v>0.15293706894107501</v>
      </c>
      <c r="BH1441" s="17"/>
      <c r="BI1441" s="17">
        <v>0.115781786842085</v>
      </c>
      <c r="BJ1441" s="17">
        <v>0.20507632955067101</v>
      </c>
      <c r="BK1441" s="17">
        <v>0.11457692930782699</v>
      </c>
      <c r="BL1441" s="17">
        <v>3.2458425845533198E-2</v>
      </c>
    </row>
    <row r="1442" spans="2:64" x14ac:dyDescent="0.25">
      <c r="B1442" t="s">
        <v>239</v>
      </c>
      <c r="C1442" s="17">
        <v>9.3636683835245805E-3</v>
      </c>
      <c r="D1442" s="17">
        <v>8.0447432264640906E-3</v>
      </c>
      <c r="E1442" s="17">
        <v>0</v>
      </c>
      <c r="F1442" s="17">
        <v>0</v>
      </c>
      <c r="G1442" s="17">
        <v>0</v>
      </c>
      <c r="H1442" s="17">
        <v>0</v>
      </c>
      <c r="I1442" s="17">
        <v>5.0923362649572701E-2</v>
      </c>
      <c r="J1442" s="17">
        <v>0</v>
      </c>
      <c r="K1442" s="17">
        <v>0</v>
      </c>
      <c r="L1442" s="17">
        <v>0</v>
      </c>
      <c r="M1442" s="17">
        <v>0</v>
      </c>
      <c r="N1442" s="17">
        <v>1.9669311387E-2</v>
      </c>
      <c r="O1442" s="17">
        <v>0</v>
      </c>
      <c r="P1442" s="17">
        <v>0</v>
      </c>
      <c r="Q1442" s="17"/>
      <c r="R1442" s="17">
        <v>0</v>
      </c>
      <c r="S1442" s="17">
        <v>3.3271704410447203E-2</v>
      </c>
      <c r="T1442" s="17">
        <v>2.0662125666389201E-2</v>
      </c>
      <c r="U1442" s="17">
        <v>3.9755067196356299E-3</v>
      </c>
      <c r="V1442" s="17"/>
      <c r="W1442" s="17">
        <v>0</v>
      </c>
      <c r="X1442" s="17">
        <v>0</v>
      </c>
      <c r="Y1442" s="17">
        <v>0</v>
      </c>
      <c r="Z1442" s="17">
        <v>5.9747892020219198E-2</v>
      </c>
      <c r="AA1442" s="17">
        <v>0</v>
      </c>
      <c r="AB1442" s="17">
        <v>0</v>
      </c>
      <c r="AC1442" s="17">
        <v>3.4603541646656501E-2</v>
      </c>
      <c r="AD1442" s="17">
        <v>2.8355477498901702E-2</v>
      </c>
      <c r="AE1442" s="17">
        <v>0</v>
      </c>
      <c r="AF1442" s="17">
        <v>0</v>
      </c>
      <c r="AG1442" s="17"/>
      <c r="AH1442" s="17">
        <v>0</v>
      </c>
      <c r="AI1442" s="17">
        <v>0</v>
      </c>
      <c r="AJ1442" s="17">
        <v>4.8406400629352898E-2</v>
      </c>
      <c r="AK1442" s="17">
        <v>0</v>
      </c>
      <c r="AL1442" s="17">
        <v>0</v>
      </c>
      <c r="AM1442" s="17">
        <v>0</v>
      </c>
      <c r="AN1442" s="17">
        <v>3.7715912545313403E-2</v>
      </c>
      <c r="AO1442" s="17"/>
      <c r="AP1442" s="17">
        <v>9.3636683835245805E-3</v>
      </c>
      <c r="AQ1442" s="17" t="s">
        <v>104</v>
      </c>
      <c r="AR1442" s="17"/>
      <c r="AS1442" s="17">
        <v>1.65267232462161E-2</v>
      </c>
      <c r="AT1442" s="17">
        <v>0</v>
      </c>
      <c r="AU1442" s="17" t="s">
        <v>104</v>
      </c>
      <c r="AV1442" s="17"/>
      <c r="AW1442" s="17">
        <v>6.5069142468157804E-3</v>
      </c>
      <c r="AX1442" s="17">
        <v>1.14435776681319E-2</v>
      </c>
      <c r="AY1442" s="17"/>
      <c r="AZ1442" s="17">
        <v>1.4903653449460499E-2</v>
      </c>
      <c r="BA1442" s="17">
        <v>7.29868154400053E-3</v>
      </c>
      <c r="BB1442" s="17"/>
      <c r="BC1442" s="17">
        <v>2.1333938772326099E-2</v>
      </c>
      <c r="BD1442" s="17">
        <v>3.9755067196356299E-3</v>
      </c>
      <c r="BE1442" s="17"/>
      <c r="BF1442" s="17">
        <v>5.4228230889200504E-3</v>
      </c>
      <c r="BG1442" s="17">
        <v>1.2927970785936301E-2</v>
      </c>
      <c r="BH1442" s="17"/>
      <c r="BI1442" s="17">
        <v>0</v>
      </c>
      <c r="BJ1442" s="17">
        <v>1.7409950644593102E-2</v>
      </c>
      <c r="BK1442" s="17">
        <v>1.12322498547633E-2</v>
      </c>
      <c r="BL1442" s="17">
        <v>0</v>
      </c>
    </row>
    <row r="1443" spans="2:64" x14ac:dyDescent="0.25">
      <c r="B1443" t="s">
        <v>240</v>
      </c>
      <c r="C1443" s="17">
        <v>5.4829710681339999E-3</v>
      </c>
      <c r="D1443" s="17">
        <v>1.6089486452928198E-2</v>
      </c>
      <c r="E1443" s="17">
        <v>0</v>
      </c>
      <c r="F1443" s="17">
        <v>0</v>
      </c>
      <c r="G1443" s="17">
        <v>0</v>
      </c>
      <c r="H1443" s="17">
        <v>0</v>
      </c>
      <c r="I1443" s="17">
        <v>0</v>
      </c>
      <c r="J1443" s="17">
        <v>0</v>
      </c>
      <c r="K1443" s="17">
        <v>0</v>
      </c>
      <c r="L1443" s="17">
        <v>0</v>
      </c>
      <c r="M1443" s="17">
        <v>0</v>
      </c>
      <c r="N1443" s="17">
        <v>0</v>
      </c>
      <c r="O1443" s="17">
        <v>0</v>
      </c>
      <c r="P1443" s="17">
        <v>0</v>
      </c>
      <c r="Q1443" s="17"/>
      <c r="R1443" s="17">
        <v>0</v>
      </c>
      <c r="S1443" s="17">
        <v>0</v>
      </c>
      <c r="T1443" s="17">
        <v>0</v>
      </c>
      <c r="U1443" s="17">
        <v>7.9510134392712598E-3</v>
      </c>
      <c r="V1443" s="17"/>
      <c r="W1443" s="17">
        <v>5.7255845332562498E-2</v>
      </c>
      <c r="X1443" s="17">
        <v>0</v>
      </c>
      <c r="Y1443" s="17">
        <v>0</v>
      </c>
      <c r="Z1443" s="17">
        <v>0</v>
      </c>
      <c r="AA1443" s="17">
        <v>0</v>
      </c>
      <c r="AB1443" s="17">
        <v>0</v>
      </c>
      <c r="AC1443" s="17">
        <v>0</v>
      </c>
      <c r="AD1443" s="17">
        <v>0</v>
      </c>
      <c r="AE1443" s="17">
        <v>0</v>
      </c>
      <c r="AF1443" s="17">
        <v>7.6072284532149202E-3</v>
      </c>
      <c r="AG1443" s="17"/>
      <c r="AH1443" s="17">
        <v>8.6004450206174199E-2</v>
      </c>
      <c r="AI1443" s="17">
        <v>0</v>
      </c>
      <c r="AJ1443" s="17">
        <v>0</v>
      </c>
      <c r="AK1443" s="17">
        <v>0</v>
      </c>
      <c r="AL1443" s="17">
        <v>0</v>
      </c>
      <c r="AM1443" s="17">
        <v>0</v>
      </c>
      <c r="AN1443" s="17">
        <v>0</v>
      </c>
      <c r="AO1443" s="17"/>
      <c r="AP1443" s="17">
        <v>5.4829710681339999E-3</v>
      </c>
      <c r="AQ1443" s="17" t="s">
        <v>104</v>
      </c>
      <c r="AR1443" s="17"/>
      <c r="AS1443" s="17">
        <v>4.8386776260412601E-3</v>
      </c>
      <c r="AT1443" s="17">
        <v>6.3252025251144999E-3</v>
      </c>
      <c r="AU1443" s="17" t="s">
        <v>104</v>
      </c>
      <c r="AV1443" s="17"/>
      <c r="AW1443" s="17">
        <v>6.5069142468157804E-3</v>
      </c>
      <c r="AX1443" s="17">
        <v>4.73747151782821E-3</v>
      </c>
      <c r="AY1443" s="17"/>
      <c r="AZ1443" s="17">
        <v>1.0096393868839299E-2</v>
      </c>
      <c r="BA1443" s="17">
        <v>3.76335318916284E-3</v>
      </c>
      <c r="BB1443" s="17"/>
      <c r="BC1443" s="17">
        <v>0</v>
      </c>
      <c r="BD1443" s="17">
        <v>7.9510134392712598E-3</v>
      </c>
      <c r="BE1443" s="17"/>
      <c r="BF1443" s="17">
        <v>0</v>
      </c>
      <c r="BG1443" s="17">
        <v>1.04420510343688E-2</v>
      </c>
      <c r="BH1443" s="17"/>
      <c r="BI1443" s="17">
        <v>0</v>
      </c>
      <c r="BJ1443" s="17">
        <v>2.3588540828722498E-2</v>
      </c>
      <c r="BK1443" s="17">
        <v>0</v>
      </c>
      <c r="BL1443" s="17">
        <v>0</v>
      </c>
    </row>
    <row r="1444" spans="2:64" x14ac:dyDescent="0.25">
      <c r="B1444" t="s">
        <v>80</v>
      </c>
      <c r="C1444" s="17">
        <v>8.4068826073589002E-3</v>
      </c>
      <c r="D1444" s="17">
        <v>0</v>
      </c>
      <c r="E1444" s="17">
        <v>0</v>
      </c>
      <c r="F1444" s="17">
        <v>0</v>
      </c>
      <c r="G1444" s="17">
        <v>0</v>
      </c>
      <c r="H1444" s="17">
        <v>0</v>
      </c>
      <c r="I1444" s="17">
        <v>0</v>
      </c>
      <c r="J1444" s="17">
        <v>4.8010982941191903E-2</v>
      </c>
      <c r="K1444" s="17">
        <v>0</v>
      </c>
      <c r="L1444" s="17">
        <v>0</v>
      </c>
      <c r="M1444" s="17">
        <v>0</v>
      </c>
      <c r="N1444" s="17">
        <v>0</v>
      </c>
      <c r="O1444" s="17">
        <v>6.8326063774070703E-2</v>
      </c>
      <c r="P1444" s="17">
        <v>0</v>
      </c>
      <c r="Q1444" s="17"/>
      <c r="R1444" s="17">
        <v>0</v>
      </c>
      <c r="S1444" s="17">
        <v>0</v>
      </c>
      <c r="T1444" s="17">
        <v>2.1693225892687899E-2</v>
      </c>
      <c r="U1444" s="17">
        <v>8.2700652406618204E-3</v>
      </c>
      <c r="V1444" s="17"/>
      <c r="W1444" s="17">
        <v>0</v>
      </c>
      <c r="X1444" s="17">
        <v>0</v>
      </c>
      <c r="Y1444" s="17">
        <v>0</v>
      </c>
      <c r="Z1444" s="17">
        <v>0</v>
      </c>
      <c r="AA1444" s="17">
        <v>0</v>
      </c>
      <c r="AB1444" s="17">
        <v>0</v>
      </c>
      <c r="AC1444" s="17">
        <v>0</v>
      </c>
      <c r="AD1444" s="17">
        <v>5.8986606081633801E-2</v>
      </c>
      <c r="AE1444" s="17">
        <v>0</v>
      </c>
      <c r="AF1444" s="17">
        <v>7.5029210519980804E-3</v>
      </c>
      <c r="AG1444" s="17"/>
      <c r="AH1444" s="17">
        <v>0</v>
      </c>
      <c r="AI1444" s="17">
        <v>0</v>
      </c>
      <c r="AJ1444" s="17">
        <v>0</v>
      </c>
      <c r="AK1444" s="17">
        <v>0</v>
      </c>
      <c r="AL1444" s="17">
        <v>2.3481717605442799E-2</v>
      </c>
      <c r="AM1444" s="17">
        <v>0</v>
      </c>
      <c r="AN1444" s="17">
        <v>1.76524177386558E-2</v>
      </c>
      <c r="AO1444" s="17"/>
      <c r="AP1444" s="17">
        <v>8.4068826073589002E-3</v>
      </c>
      <c r="AQ1444" s="17" t="s">
        <v>104</v>
      </c>
      <c r="AR1444" s="17"/>
      <c r="AS1444" s="17">
        <v>9.1644667416058007E-3</v>
      </c>
      <c r="AT1444" s="17">
        <v>7.4165556111697303E-3</v>
      </c>
      <c r="AU1444" s="17" t="s">
        <v>104</v>
      </c>
      <c r="AV1444" s="17"/>
      <c r="AW1444" s="17">
        <v>7.6296199492439602E-3</v>
      </c>
      <c r="AX1444" s="17">
        <v>8.9727821359246694E-3</v>
      </c>
      <c r="AY1444" s="17"/>
      <c r="AZ1444" s="17">
        <v>0</v>
      </c>
      <c r="BA1444" s="17">
        <v>1.15404834634989E-2</v>
      </c>
      <c r="BB1444" s="17"/>
      <c r="BC1444" s="17">
        <v>8.7108343028367598E-3</v>
      </c>
      <c r="BD1444" s="17">
        <v>8.2700652406618204E-3</v>
      </c>
      <c r="BE1444" s="17"/>
      <c r="BF1444" s="17">
        <v>1.2462031996081001E-2</v>
      </c>
      <c r="BG1444" s="17">
        <v>4.7391977256027703E-3</v>
      </c>
      <c r="BH1444" s="17"/>
      <c r="BI1444" s="17">
        <v>9.9927901755215001E-2</v>
      </c>
      <c r="BJ1444" s="17">
        <v>0</v>
      </c>
      <c r="BK1444" s="17">
        <v>6.7908656900180098E-3</v>
      </c>
      <c r="BL1444" s="17">
        <v>0</v>
      </c>
    </row>
    <row r="1445" spans="2:64" x14ac:dyDescent="0.25">
      <c r="B1445" t="s">
        <v>241</v>
      </c>
      <c r="C1445" s="17">
        <v>0.86115218631153201</v>
      </c>
      <c r="D1445" s="17">
        <v>0.86554978810434902</v>
      </c>
      <c r="E1445" s="17">
        <v>1</v>
      </c>
      <c r="F1445" s="17">
        <v>0.81553693561341201</v>
      </c>
      <c r="G1445" s="17">
        <v>1</v>
      </c>
      <c r="H1445" s="17">
        <v>0.72960175178002795</v>
      </c>
      <c r="I1445" s="17">
        <v>0.913294109547658</v>
      </c>
      <c r="J1445" s="17">
        <v>0.75823552307977204</v>
      </c>
      <c r="K1445" s="17">
        <v>0.69507276240978499</v>
      </c>
      <c r="L1445" s="17">
        <v>0.81064931495533099</v>
      </c>
      <c r="M1445" s="17">
        <v>0.90422317127186402</v>
      </c>
      <c r="N1445" s="17">
        <v>0.95694699781553905</v>
      </c>
      <c r="O1445" s="17">
        <v>0.85745307042637198</v>
      </c>
      <c r="P1445" s="17">
        <v>0</v>
      </c>
      <c r="Q1445" s="17"/>
      <c r="R1445" s="17">
        <v>0.80240569600190803</v>
      </c>
      <c r="S1445" s="17">
        <v>0.81662640874172499</v>
      </c>
      <c r="T1445" s="17">
        <v>0.84497032153701901</v>
      </c>
      <c r="U1445" s="17">
        <v>0.87739399767881898</v>
      </c>
      <c r="V1445" s="17"/>
      <c r="W1445" s="17">
        <v>0.83277091498056999</v>
      </c>
      <c r="X1445" s="17">
        <v>0.583457720843226</v>
      </c>
      <c r="Y1445" s="17">
        <v>0.85517887903315604</v>
      </c>
      <c r="Z1445" s="17">
        <v>0.82105049012755804</v>
      </c>
      <c r="AA1445" s="17">
        <v>0.95113361591929702</v>
      </c>
      <c r="AB1445" s="17">
        <v>0.91388706929065999</v>
      </c>
      <c r="AC1445" s="17">
        <v>0.84217895918868502</v>
      </c>
      <c r="AD1445" s="17">
        <v>0.80375067814329104</v>
      </c>
      <c r="AE1445" s="17">
        <v>0.90101021762039302</v>
      </c>
      <c r="AF1445" s="17">
        <v>0.89290871201839705</v>
      </c>
      <c r="AG1445" s="17"/>
      <c r="AH1445" s="17">
        <v>0.91399554979382602</v>
      </c>
      <c r="AI1445" s="17">
        <v>0.81510016907622196</v>
      </c>
      <c r="AJ1445" s="17">
        <v>0.85965812057780699</v>
      </c>
      <c r="AK1445" s="17">
        <v>0.71154731899784796</v>
      </c>
      <c r="AL1445" s="17">
        <v>0.81289051146064395</v>
      </c>
      <c r="AM1445" s="17">
        <v>0.96628130869544404</v>
      </c>
      <c r="AN1445" s="17">
        <v>0.926183494905926</v>
      </c>
      <c r="AO1445" s="17"/>
      <c r="AP1445" s="17">
        <v>0.86115218631153201</v>
      </c>
      <c r="AQ1445" s="17" t="s">
        <v>104</v>
      </c>
      <c r="AR1445" s="17"/>
      <c r="AS1445" s="17">
        <v>0.81935358988401896</v>
      </c>
      <c r="AT1445" s="17">
        <v>0.91579202969490803</v>
      </c>
      <c r="AU1445" s="17" t="s">
        <v>104</v>
      </c>
      <c r="AV1445" s="17"/>
      <c r="AW1445" s="17">
        <v>0.910467338441733</v>
      </c>
      <c r="AX1445" s="17">
        <v>0.82524743641744402</v>
      </c>
      <c r="AY1445" s="17"/>
      <c r="AZ1445" s="17">
        <v>0.85718470806049796</v>
      </c>
      <c r="BA1445" s="17">
        <v>0.86263103332591395</v>
      </c>
      <c r="BB1445" s="17"/>
      <c r="BC1445" s="17">
        <v>0.82506958786736695</v>
      </c>
      <c r="BD1445" s="17">
        <v>0.87739399767881898</v>
      </c>
      <c r="BE1445" s="17"/>
      <c r="BF1445" s="17">
        <v>0.90780862621873204</v>
      </c>
      <c r="BG1445" s="17">
        <v>0.81895371151301699</v>
      </c>
      <c r="BH1445" s="17"/>
      <c r="BI1445" s="17">
        <v>0.7842903114027</v>
      </c>
      <c r="BJ1445" s="17">
        <v>0.75392517897601397</v>
      </c>
      <c r="BK1445" s="17">
        <v>0.86739995514739199</v>
      </c>
      <c r="BL1445" s="17">
        <v>0.96754157415446695</v>
      </c>
    </row>
    <row r="1446" spans="2:64" x14ac:dyDescent="0.25">
      <c r="B1446" t="s">
        <v>242</v>
      </c>
      <c r="C1446" s="17">
        <v>1.4846639451658599E-2</v>
      </c>
      <c r="D1446" s="17">
        <v>2.4134229679392299E-2</v>
      </c>
      <c r="E1446" s="17">
        <v>0</v>
      </c>
      <c r="F1446" s="17">
        <v>0</v>
      </c>
      <c r="G1446" s="17">
        <v>0</v>
      </c>
      <c r="H1446" s="17">
        <v>0</v>
      </c>
      <c r="I1446" s="17">
        <v>5.0923362649572701E-2</v>
      </c>
      <c r="J1446" s="17">
        <v>0</v>
      </c>
      <c r="K1446" s="17">
        <v>0</v>
      </c>
      <c r="L1446" s="17">
        <v>0</v>
      </c>
      <c r="M1446" s="17">
        <v>0</v>
      </c>
      <c r="N1446" s="17">
        <v>1.9669311387E-2</v>
      </c>
      <c r="O1446" s="17">
        <v>0</v>
      </c>
      <c r="P1446" s="17">
        <v>0</v>
      </c>
      <c r="Q1446" s="17"/>
      <c r="R1446" s="17">
        <v>0</v>
      </c>
      <c r="S1446" s="17">
        <v>3.3271704410447203E-2</v>
      </c>
      <c r="T1446" s="17">
        <v>2.0662125666389201E-2</v>
      </c>
      <c r="U1446" s="17">
        <v>1.1926520158906899E-2</v>
      </c>
      <c r="V1446" s="17"/>
      <c r="W1446" s="17">
        <v>5.7255845332562498E-2</v>
      </c>
      <c r="X1446" s="17">
        <v>0</v>
      </c>
      <c r="Y1446" s="17">
        <v>0</v>
      </c>
      <c r="Z1446" s="17">
        <v>5.9747892020219198E-2</v>
      </c>
      <c r="AA1446" s="17">
        <v>0</v>
      </c>
      <c r="AB1446" s="17">
        <v>0</v>
      </c>
      <c r="AC1446" s="17">
        <v>3.4603541646656501E-2</v>
      </c>
      <c r="AD1446" s="17">
        <v>2.8355477498901702E-2</v>
      </c>
      <c r="AE1446" s="17">
        <v>0</v>
      </c>
      <c r="AF1446" s="17">
        <v>7.6072284532149202E-3</v>
      </c>
      <c r="AG1446" s="17"/>
      <c r="AH1446" s="17">
        <v>8.6004450206174199E-2</v>
      </c>
      <c r="AI1446" s="17">
        <v>0</v>
      </c>
      <c r="AJ1446" s="17">
        <v>4.8406400629352898E-2</v>
      </c>
      <c r="AK1446" s="17">
        <v>0</v>
      </c>
      <c r="AL1446" s="17">
        <v>0</v>
      </c>
      <c r="AM1446" s="17">
        <v>0</v>
      </c>
      <c r="AN1446" s="17">
        <v>3.7715912545313403E-2</v>
      </c>
      <c r="AO1446" s="17"/>
      <c r="AP1446" s="17">
        <v>1.4846639451658599E-2</v>
      </c>
      <c r="AQ1446" s="17" t="s">
        <v>104</v>
      </c>
      <c r="AR1446" s="17"/>
      <c r="AS1446" s="17">
        <v>2.1365400872257401E-2</v>
      </c>
      <c r="AT1446" s="17">
        <v>6.3252025251144999E-3</v>
      </c>
      <c r="AU1446" s="17" t="s">
        <v>104</v>
      </c>
      <c r="AV1446" s="17"/>
      <c r="AW1446" s="17">
        <v>1.3013828493631601E-2</v>
      </c>
      <c r="AX1446" s="17">
        <v>1.6181049185960101E-2</v>
      </c>
      <c r="AY1446" s="17"/>
      <c r="AZ1446" s="17">
        <v>2.5000047318299801E-2</v>
      </c>
      <c r="BA1446" s="17">
        <v>1.10620347331634E-2</v>
      </c>
      <c r="BB1446" s="17"/>
      <c r="BC1446" s="17">
        <v>2.1333938772326099E-2</v>
      </c>
      <c r="BD1446" s="17">
        <v>1.1926520158906899E-2</v>
      </c>
      <c r="BE1446" s="17"/>
      <c r="BF1446" s="17">
        <v>5.4228230889200504E-3</v>
      </c>
      <c r="BG1446" s="17">
        <v>2.33700218203052E-2</v>
      </c>
      <c r="BH1446" s="17"/>
      <c r="BI1446" s="17">
        <v>0</v>
      </c>
      <c r="BJ1446" s="17">
        <v>4.09984914733156E-2</v>
      </c>
      <c r="BK1446" s="17">
        <v>1.12322498547633E-2</v>
      </c>
      <c r="BL1446" s="17">
        <v>0</v>
      </c>
    </row>
    <row r="1447" spans="2:64" x14ac:dyDescent="0.25">
      <c r="B1447" t="s">
        <v>185</v>
      </c>
      <c r="C1447" s="17">
        <v>0.84630554685987303</v>
      </c>
      <c r="D1447" s="17">
        <v>0.84141555842495597</v>
      </c>
      <c r="E1447" s="17">
        <v>1</v>
      </c>
      <c r="F1447" s="17">
        <v>0.81553693561341201</v>
      </c>
      <c r="G1447" s="17">
        <v>1</v>
      </c>
      <c r="H1447" s="17">
        <v>0.72960175178002795</v>
      </c>
      <c r="I1447" s="17">
        <v>0.86237074689808502</v>
      </c>
      <c r="J1447" s="17">
        <v>0.75823552307977204</v>
      </c>
      <c r="K1447" s="17">
        <v>0.69507276240978499</v>
      </c>
      <c r="L1447" s="17">
        <v>0.81064931495533099</v>
      </c>
      <c r="M1447" s="17">
        <v>0.90422317127186402</v>
      </c>
      <c r="N1447" s="17">
        <v>0.93727768642853904</v>
      </c>
      <c r="O1447" s="17">
        <v>0.85745307042637198</v>
      </c>
      <c r="P1447" s="17">
        <v>0</v>
      </c>
      <c r="Q1447" s="17"/>
      <c r="R1447" s="17">
        <v>0.80240569600190803</v>
      </c>
      <c r="S1447" s="17">
        <v>0.78335470433127796</v>
      </c>
      <c r="T1447" s="17">
        <v>0.82430819587062998</v>
      </c>
      <c r="U1447" s="17">
        <v>0.86546747751991204</v>
      </c>
      <c r="V1447" s="17"/>
      <c r="W1447" s="17">
        <v>0.77551506964800698</v>
      </c>
      <c r="X1447" s="17">
        <v>0.583457720843226</v>
      </c>
      <c r="Y1447" s="17">
        <v>0.85517887903315604</v>
      </c>
      <c r="Z1447" s="17">
        <v>0.76130259810733802</v>
      </c>
      <c r="AA1447" s="17">
        <v>0.95113361591929702</v>
      </c>
      <c r="AB1447" s="17">
        <v>0.91388706929065999</v>
      </c>
      <c r="AC1447" s="17">
        <v>0.80757541754202899</v>
      </c>
      <c r="AD1447" s="17">
        <v>0.77539520064438905</v>
      </c>
      <c r="AE1447" s="17">
        <v>0.90101021762039302</v>
      </c>
      <c r="AF1447" s="17">
        <v>0.88530148356518201</v>
      </c>
      <c r="AG1447" s="17"/>
      <c r="AH1447" s="17">
        <v>0.82799109958765205</v>
      </c>
      <c r="AI1447" s="17">
        <v>0.81510016907622196</v>
      </c>
      <c r="AJ1447" s="17">
        <v>0.81125171994845402</v>
      </c>
      <c r="AK1447" s="17">
        <v>0.71154731899784796</v>
      </c>
      <c r="AL1447" s="17">
        <v>0.81289051146064395</v>
      </c>
      <c r="AM1447" s="17">
        <v>0.96628130869544404</v>
      </c>
      <c r="AN1447" s="17">
        <v>0.88846758236061296</v>
      </c>
      <c r="AO1447" s="17"/>
      <c r="AP1447" s="17">
        <v>0.84630554685987303</v>
      </c>
      <c r="AQ1447" s="17" t="s">
        <v>104</v>
      </c>
      <c r="AR1447" s="17"/>
      <c r="AS1447" s="17">
        <v>0.79798818901176205</v>
      </c>
      <c r="AT1447" s="17">
        <v>0.90946682716979399</v>
      </c>
      <c r="AU1447" s="17" t="s">
        <v>104</v>
      </c>
      <c r="AV1447" s="17"/>
      <c r="AW1447" s="17">
        <v>0.89745350994810202</v>
      </c>
      <c r="AX1447" s="17">
        <v>0.80906638723148405</v>
      </c>
      <c r="AY1447" s="17"/>
      <c r="AZ1447" s="17">
        <v>0.83218466074219799</v>
      </c>
      <c r="BA1447" s="17">
        <v>0.85156899859275004</v>
      </c>
      <c r="BB1447" s="17"/>
      <c r="BC1447" s="17">
        <v>0.80373564909504103</v>
      </c>
      <c r="BD1447" s="17">
        <v>0.86546747751991204</v>
      </c>
      <c r="BE1447" s="17"/>
      <c r="BF1447" s="17">
        <v>0.90238580312981198</v>
      </c>
      <c r="BG1447" s="17">
        <v>0.79558368969271198</v>
      </c>
      <c r="BH1447" s="17"/>
      <c r="BI1447" s="17">
        <v>0.7842903114027</v>
      </c>
      <c r="BJ1447" s="17">
        <v>0.71292668750269805</v>
      </c>
      <c r="BK1447" s="17">
        <v>0.85616770529262898</v>
      </c>
      <c r="BL1447" s="17">
        <v>0.96754157415446695</v>
      </c>
    </row>
    <row r="1448" spans="2:64" x14ac:dyDescent="0.25">
      <c r="C1448" s="17"/>
      <c r="D1448" s="17"/>
      <c r="E1448" s="17"/>
      <c r="F1448" s="17"/>
      <c r="G1448" s="17"/>
      <c r="H1448" s="17"/>
      <c r="I1448" s="17"/>
      <c r="J1448" s="17"/>
      <c r="K1448" s="17"/>
      <c r="L1448" s="17"/>
      <c r="M1448" s="17"/>
      <c r="N1448" s="17"/>
      <c r="O1448" s="17"/>
      <c r="P1448" s="17"/>
      <c r="Q1448" s="17"/>
      <c r="R1448" s="17"/>
      <c r="S1448" s="17"/>
      <c r="T1448" s="17"/>
      <c r="U1448" s="17"/>
      <c r="V1448" s="17"/>
      <c r="W1448" s="17"/>
      <c r="X1448" s="17"/>
      <c r="Y1448" s="17"/>
      <c r="Z1448" s="17"/>
      <c r="AA1448" s="17"/>
      <c r="AB1448" s="17"/>
      <c r="AC1448" s="17"/>
      <c r="AD1448" s="17"/>
      <c r="AE1448" s="17"/>
      <c r="AF1448" s="17"/>
      <c r="AG1448" s="17"/>
      <c r="AH1448" s="17"/>
      <c r="AI1448" s="17"/>
      <c r="AJ1448" s="17"/>
      <c r="AK1448" s="17"/>
      <c r="AL1448" s="17"/>
      <c r="AM1448" s="17"/>
      <c r="AN1448" s="17"/>
      <c r="AO1448" s="17"/>
      <c r="AP1448" s="17"/>
      <c r="AQ1448" s="17"/>
      <c r="AR1448" s="17"/>
      <c r="AS1448" s="17"/>
      <c r="AT1448" s="17"/>
      <c r="AU1448" s="17"/>
      <c r="AV1448" s="17"/>
      <c r="AW1448" s="17"/>
      <c r="AX1448" s="17"/>
      <c r="AY1448" s="17"/>
      <c r="AZ1448" s="17"/>
      <c r="BA1448" s="17"/>
      <c r="BB1448" s="17"/>
      <c r="BC1448" s="17"/>
      <c r="BD1448" s="17"/>
      <c r="BE1448" s="17"/>
      <c r="BF1448" s="17"/>
      <c r="BG1448" s="17"/>
      <c r="BH1448" s="17"/>
      <c r="BI1448" s="17"/>
      <c r="BJ1448" s="17"/>
      <c r="BK1448" s="17"/>
      <c r="BL1448" s="17"/>
    </row>
    <row r="1449" spans="2:64" x14ac:dyDescent="0.25">
      <c r="B1449" s="6" t="s">
        <v>670</v>
      </c>
      <c r="C1449" s="17"/>
      <c r="D1449" s="17"/>
      <c r="E1449" s="17"/>
      <c r="F1449" s="17"/>
      <c r="G1449" s="17"/>
      <c r="H1449" s="17"/>
      <c r="I1449" s="17"/>
      <c r="J1449" s="17"/>
      <c r="K1449" s="17"/>
      <c r="L1449" s="17"/>
      <c r="M1449" s="17"/>
      <c r="N1449" s="17"/>
      <c r="O1449" s="17"/>
      <c r="P1449" s="17"/>
      <c r="Q1449" s="17"/>
      <c r="R1449" s="17"/>
      <c r="S1449" s="17"/>
      <c r="T1449" s="17"/>
      <c r="U1449" s="17"/>
      <c r="V1449" s="17"/>
      <c r="W1449" s="17"/>
      <c r="X1449" s="17"/>
      <c r="Y1449" s="17"/>
      <c r="Z1449" s="17"/>
      <c r="AA1449" s="17"/>
      <c r="AB1449" s="17"/>
      <c r="AC1449" s="17"/>
      <c r="AD1449" s="17"/>
      <c r="AE1449" s="17"/>
      <c r="AF1449" s="17"/>
      <c r="AG1449" s="17"/>
      <c r="AH1449" s="17"/>
      <c r="AI1449" s="17"/>
      <c r="AJ1449" s="17"/>
      <c r="AK1449" s="17"/>
      <c r="AL1449" s="17"/>
      <c r="AM1449" s="17"/>
      <c r="AN1449" s="17"/>
      <c r="AO1449" s="17"/>
      <c r="AP1449" s="17"/>
      <c r="AQ1449" s="17"/>
      <c r="AR1449" s="17"/>
      <c r="AS1449" s="17"/>
      <c r="AT1449" s="17"/>
      <c r="AU1449" s="17"/>
      <c r="AV1449" s="17"/>
      <c r="AW1449" s="17"/>
      <c r="AX1449" s="17"/>
      <c r="AY1449" s="17"/>
      <c r="AZ1449" s="17"/>
      <c r="BA1449" s="17"/>
      <c r="BB1449" s="17"/>
      <c r="BC1449" s="17"/>
      <c r="BD1449" s="17"/>
      <c r="BE1449" s="17"/>
      <c r="BF1449" s="17"/>
      <c r="BG1449" s="17"/>
      <c r="BH1449" s="17"/>
      <c r="BI1449" s="17"/>
      <c r="BJ1449" s="17"/>
      <c r="BK1449" s="17"/>
      <c r="BL1449" s="17"/>
    </row>
    <row r="1450" spans="2:64" x14ac:dyDescent="0.25">
      <c r="B1450" s="24" t="s">
        <v>82</v>
      </c>
      <c r="C1450" s="17"/>
      <c r="D1450" s="17"/>
      <c r="E1450" s="17"/>
      <c r="F1450" s="17"/>
      <c r="G1450" s="17"/>
      <c r="H1450" s="17"/>
      <c r="I1450" s="17"/>
      <c r="J1450" s="17"/>
      <c r="K1450" s="17"/>
      <c r="L1450" s="17"/>
      <c r="M1450" s="17"/>
      <c r="N1450" s="17"/>
      <c r="O1450" s="17"/>
      <c r="P1450" s="17"/>
      <c r="Q1450" s="17"/>
      <c r="R1450" s="17"/>
      <c r="S1450" s="17"/>
      <c r="T1450" s="17"/>
      <c r="U1450" s="17"/>
      <c r="V1450" s="17"/>
      <c r="W1450" s="17"/>
      <c r="X1450" s="17"/>
      <c r="Y1450" s="17"/>
      <c r="Z1450" s="17"/>
      <c r="AA1450" s="17"/>
      <c r="AB1450" s="17"/>
      <c r="AC1450" s="17"/>
      <c r="AD1450" s="17"/>
      <c r="AE1450" s="17"/>
      <c r="AF1450" s="17"/>
      <c r="AG1450" s="17"/>
      <c r="AH1450" s="17"/>
      <c r="AI1450" s="17"/>
      <c r="AJ1450" s="17"/>
      <c r="AK1450" s="17"/>
      <c r="AL1450" s="17"/>
      <c r="AM1450" s="17"/>
      <c r="AN1450" s="17"/>
      <c r="AO1450" s="17"/>
      <c r="AP1450" s="17"/>
      <c r="AQ1450" s="17"/>
      <c r="AR1450" s="17"/>
      <c r="AS1450" s="17"/>
      <c r="AT1450" s="17"/>
      <c r="AU1450" s="17"/>
      <c r="AV1450" s="17"/>
      <c r="AW1450" s="17"/>
      <c r="AX1450" s="17"/>
      <c r="AY1450" s="17"/>
      <c r="AZ1450" s="17"/>
      <c r="BA1450" s="17"/>
      <c r="BB1450" s="17"/>
      <c r="BC1450" s="17"/>
      <c r="BD1450" s="17"/>
      <c r="BE1450" s="17"/>
      <c r="BF1450" s="17"/>
      <c r="BG1450" s="17"/>
      <c r="BH1450" s="17"/>
      <c r="BI1450" s="17"/>
      <c r="BJ1450" s="17"/>
      <c r="BK1450" s="17"/>
      <c r="BL1450" s="17"/>
    </row>
    <row r="1451" spans="2:64" x14ac:dyDescent="0.25">
      <c r="B1451" t="s">
        <v>662</v>
      </c>
      <c r="C1451" s="17">
        <v>0.42971854606644599</v>
      </c>
      <c r="D1451" s="17">
        <v>0.48505350237655398</v>
      </c>
      <c r="E1451" s="17">
        <v>0.61090423016071105</v>
      </c>
      <c r="F1451" s="17">
        <v>0.36748949289542798</v>
      </c>
      <c r="G1451" s="17">
        <v>0.331875829888719</v>
      </c>
      <c r="H1451" s="17">
        <v>0.38690020303725198</v>
      </c>
      <c r="I1451" s="17">
        <v>0.43185962392923599</v>
      </c>
      <c r="J1451" s="17">
        <v>0.273104087924738</v>
      </c>
      <c r="K1451" s="17">
        <v>0.38145952379162701</v>
      </c>
      <c r="L1451" s="17">
        <v>0.47819898824917301</v>
      </c>
      <c r="M1451" s="17">
        <v>0.39440281651801101</v>
      </c>
      <c r="N1451" s="17">
        <v>0.426743755518879</v>
      </c>
      <c r="O1451" s="17">
        <v>0.42507024162664298</v>
      </c>
      <c r="P1451" s="17">
        <v>0.35196951786603697</v>
      </c>
      <c r="Q1451" s="17"/>
      <c r="R1451" s="17">
        <v>0.35190399038890902</v>
      </c>
      <c r="S1451" s="17">
        <v>0.39915342622950101</v>
      </c>
      <c r="T1451" s="17">
        <v>0.40556938925094099</v>
      </c>
      <c r="U1451" s="17">
        <v>0.48706446204132797</v>
      </c>
      <c r="V1451" s="17"/>
      <c r="W1451" s="17">
        <v>0.33648662282785602</v>
      </c>
      <c r="X1451" s="17">
        <v>0.39783202849911797</v>
      </c>
      <c r="Y1451" s="17">
        <v>0.30028867795048803</v>
      </c>
      <c r="Z1451" s="17">
        <v>0.469211591690465</v>
      </c>
      <c r="AA1451" s="17">
        <v>0.380251356492735</v>
      </c>
      <c r="AB1451" s="17">
        <v>0.482449658470677</v>
      </c>
      <c r="AC1451" s="17">
        <v>0.55801489038375995</v>
      </c>
      <c r="AD1451" s="17">
        <v>0.34692055340246702</v>
      </c>
      <c r="AE1451" s="17">
        <v>0.53275197860537205</v>
      </c>
      <c r="AF1451" s="17">
        <v>0.48549029534978599</v>
      </c>
      <c r="AG1451" s="17"/>
      <c r="AH1451" s="17">
        <v>0.452855914201303</v>
      </c>
      <c r="AI1451" s="17">
        <v>0.48072910635625798</v>
      </c>
      <c r="AJ1451" s="17">
        <v>0.36838055557810201</v>
      </c>
      <c r="AK1451" s="17">
        <v>0.40541960269216798</v>
      </c>
      <c r="AL1451" s="17">
        <v>0.41518584874521502</v>
      </c>
      <c r="AM1451" s="17">
        <v>0.51158980644213703</v>
      </c>
      <c r="AN1451" s="17">
        <v>0.45320183098420302</v>
      </c>
      <c r="AO1451" s="17"/>
      <c r="AP1451" s="17">
        <v>0.46868678700801802</v>
      </c>
      <c r="AQ1451" s="17">
        <v>0.36649531879896602</v>
      </c>
      <c r="AR1451" s="17"/>
      <c r="AS1451" s="17">
        <v>0.45872908142019903</v>
      </c>
      <c r="AT1451" s="17">
        <v>0.49978032479138801</v>
      </c>
      <c r="AU1451" s="17">
        <v>0.47006032208610299</v>
      </c>
      <c r="AV1451" s="17"/>
      <c r="AW1451" s="17">
        <v>0.399705403648834</v>
      </c>
      <c r="AX1451" s="17">
        <v>0.43434588075658298</v>
      </c>
      <c r="AY1451" s="17"/>
      <c r="AZ1451" s="17">
        <v>0.38184323576587698</v>
      </c>
      <c r="BA1451" s="17">
        <v>0.45377444966623498</v>
      </c>
      <c r="BB1451" s="17"/>
      <c r="BC1451" s="17">
        <v>0.37830040525709901</v>
      </c>
      <c r="BD1451" s="17">
        <v>0.48706446204132797</v>
      </c>
      <c r="BE1451" s="17"/>
      <c r="BF1451" s="17">
        <v>0.49865538358610201</v>
      </c>
      <c r="BG1451" s="17">
        <v>0.39452692852433602</v>
      </c>
      <c r="BH1451" s="17"/>
      <c r="BI1451" s="17">
        <v>0.31948669333283802</v>
      </c>
      <c r="BJ1451" s="17">
        <v>0.41405729460603802</v>
      </c>
      <c r="BK1451" s="17">
        <v>0.48329919055898402</v>
      </c>
      <c r="BL1451" s="17">
        <v>0.53555056973868298</v>
      </c>
    </row>
    <row r="1452" spans="2:64" x14ac:dyDescent="0.25">
      <c r="B1452" t="s">
        <v>663</v>
      </c>
      <c r="C1452" s="17">
        <v>0.34054894939462399</v>
      </c>
      <c r="D1452" s="17">
        <v>0.37544222082647699</v>
      </c>
      <c r="E1452" s="17">
        <v>0.246942763687233</v>
      </c>
      <c r="F1452" s="17">
        <v>0.30025409831727901</v>
      </c>
      <c r="G1452" s="17">
        <v>0.48035867322749398</v>
      </c>
      <c r="H1452" s="17">
        <v>0.31845089952516298</v>
      </c>
      <c r="I1452" s="17">
        <v>0.38267511683475203</v>
      </c>
      <c r="J1452" s="17">
        <v>0.47783462839345098</v>
      </c>
      <c r="K1452" s="17">
        <v>0.33780662823962898</v>
      </c>
      <c r="L1452" s="17">
        <v>0.28783942210772601</v>
      </c>
      <c r="M1452" s="17">
        <v>0.23033766504703501</v>
      </c>
      <c r="N1452" s="17">
        <v>0.35383466660496599</v>
      </c>
      <c r="O1452" s="17">
        <v>0.30630285395548301</v>
      </c>
      <c r="P1452" s="17">
        <v>0</v>
      </c>
      <c r="Q1452" s="17"/>
      <c r="R1452" s="17">
        <v>0.29134791257685999</v>
      </c>
      <c r="S1452" s="17">
        <v>0.276085337258626</v>
      </c>
      <c r="T1452" s="17">
        <v>0.361590308143314</v>
      </c>
      <c r="U1452" s="17">
        <v>0.38143130261688801</v>
      </c>
      <c r="V1452" s="17"/>
      <c r="W1452" s="17">
        <v>0.31683590925407601</v>
      </c>
      <c r="X1452" s="17">
        <v>0.29177987729353999</v>
      </c>
      <c r="Y1452" s="17">
        <v>0.29380074511857701</v>
      </c>
      <c r="Z1452" s="17">
        <v>0.26896936928119097</v>
      </c>
      <c r="AA1452" s="17">
        <v>0.35396182792484099</v>
      </c>
      <c r="AB1452" s="17">
        <v>0.33432259345531701</v>
      </c>
      <c r="AC1452" s="17">
        <v>0.31606135906768901</v>
      </c>
      <c r="AD1452" s="17">
        <v>0.312766832144662</v>
      </c>
      <c r="AE1452" s="17">
        <v>0.32808709371028499</v>
      </c>
      <c r="AF1452" s="17">
        <v>0.45062532203918998</v>
      </c>
      <c r="AG1452" s="17"/>
      <c r="AH1452" s="17">
        <v>0.26337492032450099</v>
      </c>
      <c r="AI1452" s="17">
        <v>0.38751566802200299</v>
      </c>
      <c r="AJ1452" s="17">
        <v>0.34044593527547901</v>
      </c>
      <c r="AK1452" s="17">
        <v>0.31530359290274801</v>
      </c>
      <c r="AL1452" s="17">
        <v>0.40594309995209599</v>
      </c>
      <c r="AM1452" s="17">
        <v>0.38127446027690798</v>
      </c>
      <c r="AN1452" s="17">
        <v>0.356644870087583</v>
      </c>
      <c r="AO1452" s="17"/>
      <c r="AP1452" s="17">
        <v>0.382417747375493</v>
      </c>
      <c r="AQ1452" s="17">
        <v>0.27261977255213599</v>
      </c>
      <c r="AR1452" s="17"/>
      <c r="AS1452" s="17">
        <v>0.37472193950383098</v>
      </c>
      <c r="AT1452" s="17">
        <v>0.43922723106520001</v>
      </c>
      <c r="AU1452" s="17">
        <v>0.37242840765528101</v>
      </c>
      <c r="AV1452" s="17"/>
      <c r="AW1452" s="17">
        <v>0.39522994626433799</v>
      </c>
      <c r="AX1452" s="17">
        <v>0.33211840019768402</v>
      </c>
      <c r="AY1452" s="17"/>
      <c r="AZ1452" s="17">
        <v>0.34132872351455201</v>
      </c>
      <c r="BA1452" s="17">
        <v>0.34015713635068101</v>
      </c>
      <c r="BB1452" s="17"/>
      <c r="BC1452" s="17">
        <v>0.30389255357525002</v>
      </c>
      <c r="BD1452" s="17">
        <v>0.38143130261688801</v>
      </c>
      <c r="BE1452" s="17"/>
      <c r="BF1452" s="17">
        <v>0.39863432368311902</v>
      </c>
      <c r="BG1452" s="17">
        <v>0.31089690340153298</v>
      </c>
      <c r="BH1452" s="17"/>
      <c r="BI1452" s="17">
        <v>0.21716447598725599</v>
      </c>
      <c r="BJ1452" s="17">
        <v>0.37187246085360298</v>
      </c>
      <c r="BK1452" s="17">
        <v>0.38029695440056299</v>
      </c>
      <c r="BL1452" s="17">
        <v>0.38156422388766198</v>
      </c>
    </row>
    <row r="1453" spans="2:64" x14ac:dyDescent="0.25">
      <c r="B1453" t="s">
        <v>664</v>
      </c>
      <c r="C1453" s="17">
        <v>0.32216597175592498</v>
      </c>
      <c r="D1453" s="17">
        <v>0.33865570510842002</v>
      </c>
      <c r="E1453" s="17">
        <v>0.22047999940385199</v>
      </c>
      <c r="F1453" s="17">
        <v>0.43209506980002899</v>
      </c>
      <c r="G1453" s="17">
        <v>0.34266231412954401</v>
      </c>
      <c r="H1453" s="17">
        <v>0.27832464817453301</v>
      </c>
      <c r="I1453" s="17">
        <v>0.349754182111782</v>
      </c>
      <c r="J1453" s="17">
        <v>0.279241060921741</v>
      </c>
      <c r="K1453" s="17">
        <v>0.317041963330987</v>
      </c>
      <c r="L1453" s="17">
        <v>0.25828645657405203</v>
      </c>
      <c r="M1453" s="17">
        <v>0.32257668505655501</v>
      </c>
      <c r="N1453" s="17">
        <v>0.35696107115092901</v>
      </c>
      <c r="O1453" s="17">
        <v>0.31941218108688202</v>
      </c>
      <c r="P1453" s="17">
        <v>0</v>
      </c>
      <c r="Q1453" s="17"/>
      <c r="R1453" s="17">
        <v>0.25060221507813002</v>
      </c>
      <c r="S1453" s="17">
        <v>0.27518509883946601</v>
      </c>
      <c r="T1453" s="17">
        <v>0.32073150091680402</v>
      </c>
      <c r="U1453" s="17">
        <v>0.37533709086127698</v>
      </c>
      <c r="V1453" s="17"/>
      <c r="W1453" s="17">
        <v>0.282013693401719</v>
      </c>
      <c r="X1453" s="17">
        <v>0.164239527232039</v>
      </c>
      <c r="Y1453" s="17">
        <v>0.32316256381842701</v>
      </c>
      <c r="Z1453" s="17">
        <v>0.278814968751953</v>
      </c>
      <c r="AA1453" s="17">
        <v>0.27877796537244398</v>
      </c>
      <c r="AB1453" s="17">
        <v>0.29161837857485401</v>
      </c>
      <c r="AC1453" s="17">
        <v>0.381400805885798</v>
      </c>
      <c r="AD1453" s="17">
        <v>0.36164161915813497</v>
      </c>
      <c r="AE1453" s="17">
        <v>0.42314781268889601</v>
      </c>
      <c r="AF1453" s="17">
        <v>0.42120322542914501</v>
      </c>
      <c r="AG1453" s="17"/>
      <c r="AH1453" s="17">
        <v>0.28384265240885997</v>
      </c>
      <c r="AI1453" s="17">
        <v>0.240348948533853</v>
      </c>
      <c r="AJ1453" s="17">
        <v>0.29471225147734997</v>
      </c>
      <c r="AK1453" s="17">
        <v>0.282264899014745</v>
      </c>
      <c r="AL1453" s="17">
        <v>0.38745315437544797</v>
      </c>
      <c r="AM1453" s="17">
        <v>0.38772861129407898</v>
      </c>
      <c r="AN1453" s="17">
        <v>0.34597714009492497</v>
      </c>
      <c r="AO1453" s="17"/>
      <c r="AP1453" s="17">
        <v>0.33899592773550102</v>
      </c>
      <c r="AQ1453" s="17">
        <v>0.29486055313582799</v>
      </c>
      <c r="AR1453" s="17"/>
      <c r="AS1453" s="17">
        <v>0.34815929804590401</v>
      </c>
      <c r="AT1453" s="17">
        <v>0.43250638506332001</v>
      </c>
      <c r="AU1453" s="17">
        <v>0.290969746747405</v>
      </c>
      <c r="AV1453" s="17"/>
      <c r="AW1453" s="17">
        <v>0.42011006889726199</v>
      </c>
      <c r="AX1453" s="17">
        <v>0.30706524980918798</v>
      </c>
      <c r="AY1453" s="17"/>
      <c r="AZ1453" s="17">
        <v>0.283289243370832</v>
      </c>
      <c r="BA1453" s="17">
        <v>0.341700358571082</v>
      </c>
      <c r="BB1453" s="17"/>
      <c r="BC1453" s="17">
        <v>0.27449108431761099</v>
      </c>
      <c r="BD1453" s="17">
        <v>0.37533709086127698</v>
      </c>
      <c r="BE1453" s="17"/>
      <c r="BF1453" s="17">
        <v>0.34598917633887699</v>
      </c>
      <c r="BG1453" s="17">
        <v>0.31000444630051599</v>
      </c>
      <c r="BH1453" s="17"/>
      <c r="BI1453" s="17">
        <v>0.229641543423137</v>
      </c>
      <c r="BJ1453" s="17">
        <v>0.34039557029344097</v>
      </c>
      <c r="BK1453" s="17">
        <v>0.33567305905807399</v>
      </c>
      <c r="BL1453" s="17">
        <v>0.40931339077111301</v>
      </c>
    </row>
    <row r="1454" spans="2:64" x14ac:dyDescent="0.25">
      <c r="B1454" t="s">
        <v>665</v>
      </c>
      <c r="C1454" s="17">
        <v>0.26863680343763902</v>
      </c>
      <c r="D1454" s="17">
        <v>0.25566719478473499</v>
      </c>
      <c r="E1454" s="17">
        <v>0.19758531332830701</v>
      </c>
      <c r="F1454" s="17">
        <v>0.26685084332877301</v>
      </c>
      <c r="G1454" s="17">
        <v>0.22012216657425601</v>
      </c>
      <c r="H1454" s="17">
        <v>0.44494892896274602</v>
      </c>
      <c r="I1454" s="17">
        <v>0.27078203547227297</v>
      </c>
      <c r="J1454" s="17">
        <v>0.24235287625337701</v>
      </c>
      <c r="K1454" s="17">
        <v>0.226952294705839</v>
      </c>
      <c r="L1454" s="17">
        <v>0.31102747296729899</v>
      </c>
      <c r="M1454" s="17">
        <v>0.23300477416610699</v>
      </c>
      <c r="N1454" s="17">
        <v>0.25875466833382099</v>
      </c>
      <c r="O1454" s="17">
        <v>0.26325899461297902</v>
      </c>
      <c r="P1454" s="17">
        <v>0.35196951786603697</v>
      </c>
      <c r="Q1454" s="17"/>
      <c r="R1454" s="17">
        <v>0.14555640736685099</v>
      </c>
      <c r="S1454" s="17">
        <v>0.35273271391675098</v>
      </c>
      <c r="T1454" s="17">
        <v>0.28635691300855698</v>
      </c>
      <c r="U1454" s="17">
        <v>0.302182198729329</v>
      </c>
      <c r="V1454" s="17"/>
      <c r="W1454" s="17">
        <v>0.1971831480987</v>
      </c>
      <c r="X1454" s="17">
        <v>0.112769626776811</v>
      </c>
      <c r="Y1454" s="17">
        <v>0.2602131955275</v>
      </c>
      <c r="Z1454" s="17">
        <v>0.28883091974736103</v>
      </c>
      <c r="AA1454" s="17">
        <v>0.36427217812235801</v>
      </c>
      <c r="AB1454" s="17">
        <v>0.27177324825839899</v>
      </c>
      <c r="AC1454" s="17">
        <v>0.25456154005675302</v>
      </c>
      <c r="AD1454" s="17">
        <v>0.30839967043286898</v>
      </c>
      <c r="AE1454" s="17">
        <v>0.31765898434811901</v>
      </c>
      <c r="AF1454" s="17">
        <v>0.34060051882396403</v>
      </c>
      <c r="AG1454" s="17"/>
      <c r="AH1454" s="17">
        <v>0.226367633712382</v>
      </c>
      <c r="AI1454" s="17">
        <v>0.24870186801269401</v>
      </c>
      <c r="AJ1454" s="17">
        <v>0.360911467788186</v>
      </c>
      <c r="AK1454" s="17">
        <v>0.22070638584723301</v>
      </c>
      <c r="AL1454" s="17">
        <v>0.24786843367797001</v>
      </c>
      <c r="AM1454" s="17">
        <v>0.36439740066505499</v>
      </c>
      <c r="AN1454" s="17">
        <v>0.31952166649617603</v>
      </c>
      <c r="AO1454" s="17"/>
      <c r="AP1454" s="17">
        <v>0.32220931859243701</v>
      </c>
      <c r="AQ1454" s="17">
        <v>0.18171916951105899</v>
      </c>
      <c r="AR1454" s="17"/>
      <c r="AS1454" s="17">
        <v>0.32707671487712597</v>
      </c>
      <c r="AT1454" s="17">
        <v>0.28407612353393302</v>
      </c>
      <c r="AU1454" s="17">
        <v>0.34172356139953802</v>
      </c>
      <c r="AV1454" s="17"/>
      <c r="AW1454" s="17">
        <v>0.359690804663437</v>
      </c>
      <c r="AX1454" s="17">
        <v>0.25459837544881903</v>
      </c>
      <c r="AY1454" s="17"/>
      <c r="AZ1454" s="17">
        <v>0.22652421573543</v>
      </c>
      <c r="BA1454" s="17">
        <v>0.28979711224277999</v>
      </c>
      <c r="BB1454" s="17"/>
      <c r="BC1454" s="17">
        <v>0.23855895344098299</v>
      </c>
      <c r="BD1454" s="17">
        <v>0.302182198729329</v>
      </c>
      <c r="BE1454" s="17"/>
      <c r="BF1454" s="17">
        <v>0.31958396017986301</v>
      </c>
      <c r="BG1454" s="17">
        <v>0.242628751437588</v>
      </c>
      <c r="BH1454" s="17"/>
      <c r="BI1454" s="17">
        <v>0.14972201932195001</v>
      </c>
      <c r="BJ1454" s="17">
        <v>0.28923742791258999</v>
      </c>
      <c r="BK1454" s="17">
        <v>0.30885615107372599</v>
      </c>
      <c r="BL1454" s="17">
        <v>0.32241577167537999</v>
      </c>
    </row>
    <row r="1455" spans="2:64" x14ac:dyDescent="0.25">
      <c r="B1455" t="s">
        <v>666</v>
      </c>
      <c r="C1455" s="17">
        <v>0.23300852340295899</v>
      </c>
      <c r="D1455" s="17">
        <v>0.25818897954811099</v>
      </c>
      <c r="E1455" s="17">
        <v>0.18585290423853301</v>
      </c>
      <c r="F1455" s="17">
        <v>0.21644752917697399</v>
      </c>
      <c r="G1455" s="17">
        <v>0.31357226686927098</v>
      </c>
      <c r="H1455" s="17">
        <v>0.15786298099965501</v>
      </c>
      <c r="I1455" s="17">
        <v>0.184646230835804</v>
      </c>
      <c r="J1455" s="17">
        <v>0.22501992111533201</v>
      </c>
      <c r="K1455" s="17">
        <v>0.30317171766702999</v>
      </c>
      <c r="L1455" s="17">
        <v>0.24612451335906299</v>
      </c>
      <c r="M1455" s="17">
        <v>0.26552027410439499</v>
      </c>
      <c r="N1455" s="17">
        <v>0.20028140863466301</v>
      </c>
      <c r="O1455" s="17">
        <v>0.21660967040962101</v>
      </c>
      <c r="P1455" s="17">
        <v>0.35196951786603697</v>
      </c>
      <c r="Q1455" s="17"/>
      <c r="R1455" s="17">
        <v>0.29782939210125497</v>
      </c>
      <c r="S1455" s="17">
        <v>0.180833601828712</v>
      </c>
      <c r="T1455" s="17">
        <v>0.20456166663974101</v>
      </c>
      <c r="U1455" s="17">
        <v>0.222980693411331</v>
      </c>
      <c r="V1455" s="17"/>
      <c r="W1455" s="17">
        <v>0.23986355994740499</v>
      </c>
      <c r="X1455" s="17">
        <v>0.288538949598377</v>
      </c>
      <c r="Y1455" s="17">
        <v>0.32848451312163601</v>
      </c>
      <c r="Z1455" s="17">
        <v>0.25062762015553403</v>
      </c>
      <c r="AA1455" s="17">
        <v>0.192195373680557</v>
      </c>
      <c r="AB1455" s="17">
        <v>0.169420169082206</v>
      </c>
      <c r="AC1455" s="17">
        <v>0.241256531237342</v>
      </c>
      <c r="AD1455" s="17">
        <v>0.34316886075241998</v>
      </c>
      <c r="AE1455" s="17">
        <v>0.18316927695240801</v>
      </c>
      <c r="AF1455" s="17">
        <v>0.188533211227984</v>
      </c>
      <c r="AG1455" s="17"/>
      <c r="AH1455" s="17">
        <v>0.317159890691669</v>
      </c>
      <c r="AI1455" s="17">
        <v>0.22411936022399401</v>
      </c>
      <c r="AJ1455" s="17">
        <v>0.16244159389457799</v>
      </c>
      <c r="AK1455" s="17">
        <v>0.263927918479193</v>
      </c>
      <c r="AL1455" s="17">
        <v>0.255626529195913</v>
      </c>
      <c r="AM1455" s="17">
        <v>0.20635987302476999</v>
      </c>
      <c r="AN1455" s="17">
        <v>0.183129205966194</v>
      </c>
      <c r="AO1455" s="17"/>
      <c r="AP1455" s="17">
        <v>0.22744345483077699</v>
      </c>
      <c r="AQ1455" s="17">
        <v>0.242037455338216</v>
      </c>
      <c r="AR1455" s="17"/>
      <c r="AS1455" s="17">
        <v>0.20662605919383301</v>
      </c>
      <c r="AT1455" s="17">
        <v>0.250091609232372</v>
      </c>
      <c r="AU1455" s="17">
        <v>0.23306897221327799</v>
      </c>
      <c r="AV1455" s="17"/>
      <c r="AW1455" s="17">
        <v>0.229855734730642</v>
      </c>
      <c r="AX1455" s="17">
        <v>0.23349461073733599</v>
      </c>
      <c r="AY1455" s="17"/>
      <c r="AZ1455" s="17">
        <v>0.24825506784621701</v>
      </c>
      <c r="BA1455" s="17">
        <v>0.22534759335249499</v>
      </c>
      <c r="BB1455" s="17"/>
      <c r="BC1455" s="17">
        <v>0.24199978922819301</v>
      </c>
      <c r="BD1455" s="17">
        <v>0.222980693411331</v>
      </c>
      <c r="BE1455" s="17"/>
      <c r="BF1455" s="17">
        <v>0.21257008401777899</v>
      </c>
      <c r="BG1455" s="17">
        <v>0.24344215755096801</v>
      </c>
      <c r="BH1455" s="17"/>
      <c r="BI1455" s="17">
        <v>0.22142931729184001</v>
      </c>
      <c r="BJ1455" s="17">
        <v>0.26176513141549801</v>
      </c>
      <c r="BK1455" s="17">
        <v>0.22942832888909401</v>
      </c>
      <c r="BL1455" s="17">
        <v>0.19224383760396899</v>
      </c>
    </row>
    <row r="1456" spans="2:64" x14ac:dyDescent="0.25">
      <c r="B1456" t="s">
        <v>667</v>
      </c>
      <c r="C1456" s="17">
        <v>0.231998256849865</v>
      </c>
      <c r="D1456" s="17">
        <v>0.27250159643615801</v>
      </c>
      <c r="E1456" s="17">
        <v>0.14556825680076499</v>
      </c>
      <c r="F1456" s="17">
        <v>0.13277514150286801</v>
      </c>
      <c r="G1456" s="17">
        <v>0.17481549508440899</v>
      </c>
      <c r="H1456" s="17">
        <v>0.27922379603772501</v>
      </c>
      <c r="I1456" s="17">
        <v>0.216527683518175</v>
      </c>
      <c r="J1456" s="17">
        <v>0.19979639995311599</v>
      </c>
      <c r="K1456" s="17">
        <v>0.20984781057565899</v>
      </c>
      <c r="L1456" s="17">
        <v>0.22174284291861801</v>
      </c>
      <c r="M1456" s="17">
        <v>0.21549166773999601</v>
      </c>
      <c r="N1456" s="17">
        <v>0.26448515849211901</v>
      </c>
      <c r="O1456" s="17">
        <v>0.220363626915105</v>
      </c>
      <c r="P1456" s="17">
        <v>0</v>
      </c>
      <c r="Q1456" s="17"/>
      <c r="R1456" s="17">
        <v>0.19368108914162099</v>
      </c>
      <c r="S1456" s="17">
        <v>0.27573208061828702</v>
      </c>
      <c r="T1456" s="17">
        <v>0.288054513386033</v>
      </c>
      <c r="U1456" s="17">
        <v>0.22329276289872699</v>
      </c>
      <c r="V1456" s="17"/>
      <c r="W1456" s="17">
        <v>0.207900297689839</v>
      </c>
      <c r="X1456" s="17">
        <v>0.214951971692912</v>
      </c>
      <c r="Y1456" s="17">
        <v>0.21291376682674501</v>
      </c>
      <c r="Z1456" s="17">
        <v>0.25505788798171902</v>
      </c>
      <c r="AA1456" s="17">
        <v>0.20034270276767599</v>
      </c>
      <c r="AB1456" s="17">
        <v>0.361500262213938</v>
      </c>
      <c r="AC1456" s="17">
        <v>0.19969715511818301</v>
      </c>
      <c r="AD1456" s="17">
        <v>0.214886223515245</v>
      </c>
      <c r="AE1456" s="17">
        <v>0.217827545928859</v>
      </c>
      <c r="AF1456" s="17">
        <v>0.23820238522979001</v>
      </c>
      <c r="AG1456" s="17"/>
      <c r="AH1456" s="17">
        <v>0.24451328790497201</v>
      </c>
      <c r="AI1456" s="17">
        <v>0.123632452022005</v>
      </c>
      <c r="AJ1456" s="17">
        <v>0.24946709614083601</v>
      </c>
      <c r="AK1456" s="17">
        <v>0.233714372434523</v>
      </c>
      <c r="AL1456" s="17">
        <v>0.25597038838144698</v>
      </c>
      <c r="AM1456" s="17">
        <v>0.22701231669017699</v>
      </c>
      <c r="AN1456" s="17">
        <v>0.23070167223725399</v>
      </c>
      <c r="AO1456" s="17"/>
      <c r="AP1456" s="17">
        <v>0.24270735196819901</v>
      </c>
      <c r="AQ1456" s="17">
        <v>0.21462350402202701</v>
      </c>
      <c r="AR1456" s="17"/>
      <c r="AS1456" s="17">
        <v>0.292293654098989</v>
      </c>
      <c r="AT1456" s="17">
        <v>0.24719763894784899</v>
      </c>
      <c r="AU1456" s="17">
        <v>0.224422367221804</v>
      </c>
      <c r="AV1456" s="17"/>
      <c r="AW1456" s="17">
        <v>0.21554375276874399</v>
      </c>
      <c r="AX1456" s="17">
        <v>0.234535162065725</v>
      </c>
      <c r="AY1456" s="17"/>
      <c r="AZ1456" s="17">
        <v>0.19819419021605</v>
      </c>
      <c r="BA1456" s="17">
        <v>0.248983783692795</v>
      </c>
      <c r="BB1456" s="17"/>
      <c r="BC1456" s="17">
        <v>0.23980387484697999</v>
      </c>
      <c r="BD1456" s="17">
        <v>0.22329276289872699</v>
      </c>
      <c r="BE1456" s="17"/>
      <c r="BF1456" s="17">
        <v>0.228699310213311</v>
      </c>
      <c r="BG1456" s="17">
        <v>0.233682338576016</v>
      </c>
      <c r="BH1456" s="17"/>
      <c r="BI1456" s="17">
        <v>0.21609036856204</v>
      </c>
      <c r="BJ1456" s="17">
        <v>0.22298356638563499</v>
      </c>
      <c r="BK1456" s="17">
        <v>0.23908111696494</v>
      </c>
      <c r="BL1456" s="17">
        <v>0.25655106566965102</v>
      </c>
    </row>
    <row r="1457" spans="2:64" x14ac:dyDescent="0.25">
      <c r="B1457" t="s">
        <v>668</v>
      </c>
      <c r="C1457" s="17">
        <v>0.23039957807206601</v>
      </c>
      <c r="D1457" s="17">
        <v>0.25165904011365198</v>
      </c>
      <c r="E1457" s="17">
        <v>5.97613985311298E-2</v>
      </c>
      <c r="F1457" s="17">
        <v>0.20234565061962601</v>
      </c>
      <c r="G1457" s="17">
        <v>0.218744860332938</v>
      </c>
      <c r="H1457" s="17">
        <v>0.17176048633993199</v>
      </c>
      <c r="I1457" s="17">
        <v>0.279897912011419</v>
      </c>
      <c r="J1457" s="17">
        <v>0.14853168565527999</v>
      </c>
      <c r="K1457" s="17">
        <v>0.32158045281637199</v>
      </c>
      <c r="L1457" s="17">
        <v>0.211590618688628</v>
      </c>
      <c r="M1457" s="17">
        <v>0.28217877359517901</v>
      </c>
      <c r="N1457" s="17">
        <v>0.20330336276014299</v>
      </c>
      <c r="O1457" s="17">
        <v>0.25314137252187702</v>
      </c>
      <c r="P1457" s="17">
        <v>0.296060964267926</v>
      </c>
      <c r="Q1457" s="17"/>
      <c r="R1457" s="17">
        <v>0.16669965559299399</v>
      </c>
      <c r="S1457" s="17">
        <v>0.20981214756340599</v>
      </c>
      <c r="T1457" s="17">
        <v>0.273961211144154</v>
      </c>
      <c r="U1457" s="17">
        <v>0.25893844823324702</v>
      </c>
      <c r="V1457" s="17"/>
      <c r="W1457" s="17">
        <v>0.15678962333271201</v>
      </c>
      <c r="X1457" s="17">
        <v>0.23236587585619101</v>
      </c>
      <c r="Y1457" s="17">
        <v>0.21231036576974699</v>
      </c>
      <c r="Z1457" s="17">
        <v>0.25028051458613199</v>
      </c>
      <c r="AA1457" s="17">
        <v>0.273975850293529</v>
      </c>
      <c r="AB1457" s="17">
        <v>0.20547872785708801</v>
      </c>
      <c r="AC1457" s="17">
        <v>0.259052166843454</v>
      </c>
      <c r="AD1457" s="17">
        <v>0.273435807400708</v>
      </c>
      <c r="AE1457" s="17">
        <v>0.32599609938768798</v>
      </c>
      <c r="AF1457" s="17">
        <v>0.25266836054710501</v>
      </c>
      <c r="AG1457" s="17"/>
      <c r="AH1457" s="17">
        <v>0.18520210855511501</v>
      </c>
      <c r="AI1457" s="17">
        <v>0.230429690499804</v>
      </c>
      <c r="AJ1457" s="17">
        <v>0.33256202438587301</v>
      </c>
      <c r="AK1457" s="17">
        <v>0.19252453296934699</v>
      </c>
      <c r="AL1457" s="17">
        <v>0.24179687923592399</v>
      </c>
      <c r="AM1457" s="17">
        <v>0.245284445888727</v>
      </c>
      <c r="AN1457" s="17">
        <v>0.25523488699022601</v>
      </c>
      <c r="AO1457" s="17"/>
      <c r="AP1457" s="17">
        <v>0.28000852370437601</v>
      </c>
      <c r="AQ1457" s="17">
        <v>0.149912556630314</v>
      </c>
      <c r="AR1457" s="17"/>
      <c r="AS1457" s="17">
        <v>0.26953161780213297</v>
      </c>
      <c r="AT1457" s="17">
        <v>0.31515023184174201</v>
      </c>
      <c r="AU1457" s="17">
        <v>0.27937869113888802</v>
      </c>
      <c r="AV1457" s="17"/>
      <c r="AW1457" s="17">
        <v>0.32888605918171798</v>
      </c>
      <c r="AX1457" s="17">
        <v>0.21521523302058901</v>
      </c>
      <c r="AY1457" s="17"/>
      <c r="AZ1457" s="17">
        <v>0.20603915737062301</v>
      </c>
      <c r="BA1457" s="17">
        <v>0.242639956846952</v>
      </c>
      <c r="BB1457" s="17"/>
      <c r="BC1457" s="17">
        <v>0.20481073500379801</v>
      </c>
      <c r="BD1457" s="17">
        <v>0.25893844823324702</v>
      </c>
      <c r="BE1457" s="17"/>
      <c r="BF1457" s="17">
        <v>0.26773121353427198</v>
      </c>
      <c r="BG1457" s="17">
        <v>0.211342123673568</v>
      </c>
      <c r="BH1457" s="17"/>
      <c r="BI1457" s="17">
        <v>0.111144818593659</v>
      </c>
      <c r="BJ1457" s="17">
        <v>0.205117526023567</v>
      </c>
      <c r="BK1457" s="17">
        <v>0.28639837093730303</v>
      </c>
      <c r="BL1457" s="17">
        <v>0.35164775783209401</v>
      </c>
    </row>
    <row r="1458" spans="2:64" x14ac:dyDescent="0.25">
      <c r="B1458" t="s">
        <v>669</v>
      </c>
      <c r="C1458" s="17">
        <v>0.19323870498704601</v>
      </c>
      <c r="D1458" s="17">
        <v>0.19148469786761199</v>
      </c>
      <c r="E1458" s="17">
        <v>0.227466012593872</v>
      </c>
      <c r="F1458" s="17">
        <v>0.19021249629796799</v>
      </c>
      <c r="G1458" s="17">
        <v>0.145999649193811</v>
      </c>
      <c r="H1458" s="17">
        <v>0.23083652661177401</v>
      </c>
      <c r="I1458" s="17">
        <v>0.21024642669092899</v>
      </c>
      <c r="J1458" s="17">
        <v>0.206422728200893</v>
      </c>
      <c r="K1458" s="17">
        <v>0.18939691686619001</v>
      </c>
      <c r="L1458" s="17">
        <v>0.14087575032064401</v>
      </c>
      <c r="M1458" s="17">
        <v>0.20432079613749299</v>
      </c>
      <c r="N1458" s="17">
        <v>0.21982028677077001</v>
      </c>
      <c r="O1458" s="17">
        <v>0.15520087041810801</v>
      </c>
      <c r="P1458" s="17">
        <v>0.64803048213396297</v>
      </c>
      <c r="Q1458" s="17"/>
      <c r="R1458" s="17">
        <v>0.17072818601297499</v>
      </c>
      <c r="S1458" s="17">
        <v>0.17683192262561701</v>
      </c>
      <c r="T1458" s="17">
        <v>0.21210258916229899</v>
      </c>
      <c r="U1458" s="17">
        <v>0.205299236148346</v>
      </c>
      <c r="V1458" s="17"/>
      <c r="W1458" s="17">
        <v>0.21031595320384899</v>
      </c>
      <c r="X1458" s="17">
        <v>0.18152954491369699</v>
      </c>
      <c r="Y1458" s="17">
        <v>0.20839755318436801</v>
      </c>
      <c r="Z1458" s="17">
        <v>0.16171360814274799</v>
      </c>
      <c r="AA1458" s="17">
        <v>0.175972726626794</v>
      </c>
      <c r="AB1458" s="17">
        <v>0.21299875134841501</v>
      </c>
      <c r="AC1458" s="17">
        <v>0.168440529387621</v>
      </c>
      <c r="AD1458" s="17">
        <v>0.17417801121867199</v>
      </c>
      <c r="AE1458" s="17">
        <v>0.185746051448203</v>
      </c>
      <c r="AF1458" s="17">
        <v>0.199277211475198</v>
      </c>
      <c r="AG1458" s="17"/>
      <c r="AH1458" s="17">
        <v>0.145324197711063</v>
      </c>
      <c r="AI1458" s="17">
        <v>0.27799193590613702</v>
      </c>
      <c r="AJ1458" s="17">
        <v>0.19455026941779699</v>
      </c>
      <c r="AK1458" s="17">
        <v>0.20715712766014499</v>
      </c>
      <c r="AL1458" s="17">
        <v>0.165019652965814</v>
      </c>
      <c r="AM1458" s="17">
        <v>0.16238026250106599</v>
      </c>
      <c r="AN1458" s="17">
        <v>0.22036935437093</v>
      </c>
      <c r="AO1458" s="17"/>
      <c r="AP1458" s="17">
        <v>0.22252151039037699</v>
      </c>
      <c r="AQ1458" s="17">
        <v>0.145729414952114</v>
      </c>
      <c r="AR1458" s="17"/>
      <c r="AS1458" s="17">
        <v>0.19566812757887</v>
      </c>
      <c r="AT1458" s="17">
        <v>0.27127238700929501</v>
      </c>
      <c r="AU1458" s="17">
        <v>0.22826616571986699</v>
      </c>
      <c r="AV1458" s="17"/>
      <c r="AW1458" s="17">
        <v>0.24711475808335401</v>
      </c>
      <c r="AX1458" s="17">
        <v>0.18493225956419401</v>
      </c>
      <c r="AY1458" s="17"/>
      <c r="AZ1458" s="17">
        <v>0.190685103770322</v>
      </c>
      <c r="BA1458" s="17">
        <v>0.19452181280015801</v>
      </c>
      <c r="BB1458" s="17"/>
      <c r="BC1458" s="17">
        <v>0.182424855753931</v>
      </c>
      <c r="BD1458" s="17">
        <v>0.205299236148346</v>
      </c>
      <c r="BE1458" s="17"/>
      <c r="BF1458" s="17">
        <v>0.21273302325645799</v>
      </c>
      <c r="BG1458" s="17">
        <v>0.183287035930777</v>
      </c>
      <c r="BH1458" s="17"/>
      <c r="BI1458" s="17">
        <v>0.12958562513758201</v>
      </c>
      <c r="BJ1458" s="17">
        <v>0.20106965824867901</v>
      </c>
      <c r="BK1458" s="17">
        <v>0.22065215928021301</v>
      </c>
      <c r="BL1458" s="17">
        <v>0.21863933945436601</v>
      </c>
    </row>
    <row r="1459" spans="2:64" x14ac:dyDescent="0.25">
      <c r="B1459" t="s">
        <v>102</v>
      </c>
      <c r="C1459" s="17">
        <v>1.1208588990844899E-2</v>
      </c>
      <c r="D1459" s="17">
        <v>2.1117807582820499E-2</v>
      </c>
      <c r="E1459" s="17">
        <v>0</v>
      </c>
      <c r="F1459" s="17">
        <v>5.3270054311930999E-2</v>
      </c>
      <c r="G1459" s="17">
        <v>3.0979363449151399E-2</v>
      </c>
      <c r="H1459" s="17">
        <v>0</v>
      </c>
      <c r="I1459" s="17">
        <v>0</v>
      </c>
      <c r="J1459" s="17">
        <v>0</v>
      </c>
      <c r="K1459" s="17">
        <v>2.6550416871431601E-2</v>
      </c>
      <c r="L1459" s="17">
        <v>0</v>
      </c>
      <c r="M1459" s="17">
        <v>1.8755626291765099E-2</v>
      </c>
      <c r="N1459" s="17">
        <v>0</v>
      </c>
      <c r="O1459" s="17">
        <v>0</v>
      </c>
      <c r="P1459" s="17">
        <v>0</v>
      </c>
      <c r="Q1459" s="17"/>
      <c r="R1459" s="17">
        <v>2.6015647586332898E-2</v>
      </c>
      <c r="S1459" s="17">
        <v>0</v>
      </c>
      <c r="T1459" s="17">
        <v>1.2743109623468399E-2</v>
      </c>
      <c r="U1459" s="17">
        <v>6.5365474239662798E-3</v>
      </c>
      <c r="V1459" s="17"/>
      <c r="W1459" s="17">
        <v>6.9900842433037501E-3</v>
      </c>
      <c r="X1459" s="17">
        <v>5.0132728299588598E-2</v>
      </c>
      <c r="Y1459" s="17">
        <v>0</v>
      </c>
      <c r="Z1459" s="17">
        <v>1.24640527055841E-2</v>
      </c>
      <c r="AA1459" s="17">
        <v>0</v>
      </c>
      <c r="AB1459" s="17">
        <v>0</v>
      </c>
      <c r="AC1459" s="17">
        <v>0</v>
      </c>
      <c r="AD1459" s="17">
        <v>1.2216633723642E-2</v>
      </c>
      <c r="AE1459" s="17">
        <v>1.31617542809357E-2</v>
      </c>
      <c r="AF1459" s="17">
        <v>1.32981114329943E-2</v>
      </c>
      <c r="AG1459" s="17"/>
      <c r="AH1459" s="17">
        <v>1.85897382754968E-2</v>
      </c>
      <c r="AI1459" s="17">
        <v>2.20794782844702E-2</v>
      </c>
      <c r="AJ1459" s="17">
        <v>9.5298887102216907E-3</v>
      </c>
      <c r="AK1459" s="17">
        <v>1.0175762952953899E-2</v>
      </c>
      <c r="AL1459" s="17">
        <v>7.3635450561635599E-3</v>
      </c>
      <c r="AM1459" s="17">
        <v>9.9258873750835992E-3</v>
      </c>
      <c r="AN1459" s="17">
        <v>1.9263069733128701E-2</v>
      </c>
      <c r="AO1459" s="17"/>
      <c r="AP1459" s="17">
        <v>3.1928573482833799E-3</v>
      </c>
      <c r="AQ1459" s="17">
        <v>2.4213549212494599E-2</v>
      </c>
      <c r="AR1459" s="17"/>
      <c r="AS1459" s="17">
        <v>0</v>
      </c>
      <c r="AT1459" s="17">
        <v>6.8517324269092E-3</v>
      </c>
      <c r="AU1459" s="17">
        <v>3.7084571887776802E-3</v>
      </c>
      <c r="AV1459" s="17"/>
      <c r="AW1459" s="17">
        <v>0</v>
      </c>
      <c r="AX1459" s="17">
        <v>1.2936695029964E-2</v>
      </c>
      <c r="AY1459" s="17"/>
      <c r="AZ1459" s="17">
        <v>9.7732488302736797E-3</v>
      </c>
      <c r="BA1459" s="17">
        <v>1.19298042543874E-2</v>
      </c>
      <c r="BB1459" s="17"/>
      <c r="BC1459" s="17">
        <v>1.53976875006343E-2</v>
      </c>
      <c r="BD1459" s="17">
        <v>6.5365474239662798E-3</v>
      </c>
      <c r="BE1459" s="17"/>
      <c r="BF1459" s="17">
        <v>1.43059631055525E-2</v>
      </c>
      <c r="BG1459" s="17">
        <v>9.6274081715398505E-3</v>
      </c>
      <c r="BH1459" s="17"/>
      <c r="BI1459" s="17">
        <v>3.5857703360972098E-3</v>
      </c>
      <c r="BJ1459" s="17">
        <v>2.0011740608057899E-2</v>
      </c>
      <c r="BK1459" s="17">
        <v>1.3340606915339E-2</v>
      </c>
      <c r="BL1459" s="17">
        <v>0</v>
      </c>
    </row>
    <row r="1460" spans="2:64" x14ac:dyDescent="0.25">
      <c r="B1460" t="s">
        <v>109</v>
      </c>
      <c r="C1460" s="17">
        <v>8.1135868905419906E-2</v>
      </c>
      <c r="D1460" s="17">
        <v>2.4948853586096099E-2</v>
      </c>
      <c r="E1460" s="17">
        <v>0.19625685241073701</v>
      </c>
      <c r="F1460" s="17">
        <v>0.199481267284425</v>
      </c>
      <c r="G1460" s="17">
        <v>6.7824298065934499E-2</v>
      </c>
      <c r="H1460" s="17">
        <v>5.8618728391791899E-2</v>
      </c>
      <c r="I1460" s="17">
        <v>7.2438694427477704E-2</v>
      </c>
      <c r="J1460" s="17">
        <v>8.9355731447604503E-2</v>
      </c>
      <c r="K1460" s="17">
        <v>7.7097731668114303E-2</v>
      </c>
      <c r="L1460" s="17">
        <v>8.6733843865269999E-2</v>
      </c>
      <c r="M1460" s="17">
        <v>9.8141572343479005E-2</v>
      </c>
      <c r="N1460" s="17">
        <v>0.103947199772461</v>
      </c>
      <c r="O1460" s="17">
        <v>0.107874164675777</v>
      </c>
      <c r="P1460" s="17">
        <v>0</v>
      </c>
      <c r="Q1460" s="17"/>
      <c r="R1460" s="17">
        <v>0.167558147262687</v>
      </c>
      <c r="S1460" s="17">
        <v>9.8720445243172694E-2</v>
      </c>
      <c r="T1460" s="17">
        <v>3.0717429541707801E-2</v>
      </c>
      <c r="U1460" s="17">
        <v>4.3380401190242099E-2</v>
      </c>
      <c r="V1460" s="17"/>
      <c r="W1460" s="17">
        <v>0.14297193066231301</v>
      </c>
      <c r="X1460" s="17">
        <v>0.12508957635582499</v>
      </c>
      <c r="Y1460" s="17">
        <v>0.118859643290158</v>
      </c>
      <c r="Z1460" s="17">
        <v>6.50812764632442E-2</v>
      </c>
      <c r="AA1460" s="17">
        <v>7.6465435822970995E-2</v>
      </c>
      <c r="AB1460" s="17">
        <v>5.3701163295606202E-2</v>
      </c>
      <c r="AC1460" s="17">
        <v>7.4135584791992795E-2</v>
      </c>
      <c r="AD1460" s="17">
        <v>3.0699570682950601E-2</v>
      </c>
      <c r="AE1460" s="17">
        <v>1.10290176641419E-2</v>
      </c>
      <c r="AF1460" s="17">
        <v>3.3496110127159397E-2</v>
      </c>
      <c r="AG1460" s="17"/>
      <c r="AH1460" s="17">
        <v>0.11081677480485599</v>
      </c>
      <c r="AI1460" s="17">
        <v>5.1860381473348101E-2</v>
      </c>
      <c r="AJ1460" s="17">
        <v>3.6774302333208997E-2</v>
      </c>
      <c r="AK1460" s="17">
        <v>8.1751012906608606E-2</v>
      </c>
      <c r="AL1460" s="17">
        <v>7.0270574215873599E-2</v>
      </c>
      <c r="AM1460" s="17">
        <v>3.5381096674009002E-2</v>
      </c>
      <c r="AN1460" s="17">
        <v>7.2254199805623004E-2</v>
      </c>
      <c r="AO1460" s="17"/>
      <c r="AP1460" s="17">
        <v>2.7863954537478201E-2</v>
      </c>
      <c r="AQ1460" s="17">
        <v>0.167565799219906</v>
      </c>
      <c r="AR1460" s="17"/>
      <c r="AS1460" s="17">
        <v>1.54631262313242E-2</v>
      </c>
      <c r="AT1460" s="17">
        <v>7.0556340619105304E-3</v>
      </c>
      <c r="AU1460" s="17">
        <v>2.1039554756420699E-2</v>
      </c>
      <c r="AV1460" s="17"/>
      <c r="AW1460" s="17">
        <v>7.6296199492439602E-3</v>
      </c>
      <c r="AX1460" s="17">
        <v>9.2468838009551899E-2</v>
      </c>
      <c r="AY1460" s="17"/>
      <c r="AZ1460" s="17">
        <v>0.129262576307488</v>
      </c>
      <c r="BA1460" s="17">
        <v>5.6953645822771397E-2</v>
      </c>
      <c r="BB1460" s="17"/>
      <c r="BC1460" s="17">
        <v>0.11498860143744701</v>
      </c>
      <c r="BD1460" s="17">
        <v>4.3380401190242099E-2</v>
      </c>
      <c r="BE1460" s="17"/>
      <c r="BF1460" s="17">
        <v>2.6049182090169799E-2</v>
      </c>
      <c r="BG1460" s="17">
        <v>0.109257112696326</v>
      </c>
      <c r="BH1460" s="17"/>
      <c r="BI1460" s="17">
        <v>0.26754027741835001</v>
      </c>
      <c r="BJ1460" s="17">
        <v>4.3125531763924502E-2</v>
      </c>
      <c r="BK1460" s="17">
        <v>1.4457245980725199E-2</v>
      </c>
      <c r="BL1460" s="17">
        <v>7.3823939595514202E-3</v>
      </c>
    </row>
    <row r="1461" spans="2:64" x14ac:dyDescent="0.25">
      <c r="C1461" s="17"/>
      <c r="D1461" s="17"/>
      <c r="E1461" s="17"/>
      <c r="F1461" s="17"/>
      <c r="G1461" s="17"/>
      <c r="H1461" s="17"/>
      <c r="I1461" s="17"/>
      <c r="J1461" s="17"/>
      <c r="K1461" s="17"/>
      <c r="L1461" s="17"/>
      <c r="M1461" s="17"/>
      <c r="N1461" s="17"/>
      <c r="O1461" s="17"/>
      <c r="P1461" s="17"/>
      <c r="Q1461" s="17"/>
      <c r="R1461" s="17"/>
      <c r="S1461" s="17"/>
      <c r="T1461" s="17"/>
      <c r="U1461" s="17"/>
      <c r="V1461" s="17"/>
      <c r="W1461" s="17"/>
      <c r="X1461" s="17"/>
      <c r="Y1461" s="17"/>
      <c r="Z1461" s="17"/>
      <c r="AA1461" s="17"/>
      <c r="AB1461" s="17"/>
      <c r="AC1461" s="17"/>
      <c r="AD1461" s="17"/>
      <c r="AE1461" s="17"/>
      <c r="AF1461" s="17"/>
      <c r="AG1461" s="17"/>
      <c r="AH1461" s="17"/>
      <c r="AI1461" s="17"/>
      <c r="AJ1461" s="17"/>
      <c r="AK1461" s="17"/>
      <c r="AL1461" s="17"/>
      <c r="AM1461" s="17"/>
      <c r="AN1461" s="17"/>
      <c r="AO1461" s="17"/>
      <c r="AP1461" s="17"/>
      <c r="AQ1461" s="17"/>
      <c r="AR1461" s="17"/>
      <c r="AS1461" s="17"/>
      <c r="AT1461" s="17"/>
      <c r="AU1461" s="17"/>
      <c r="AV1461" s="17"/>
      <c r="AW1461" s="17"/>
      <c r="AX1461" s="17"/>
      <c r="AY1461" s="17"/>
      <c r="AZ1461" s="17"/>
      <c r="BA1461" s="17"/>
      <c r="BB1461" s="17"/>
      <c r="BC1461" s="17"/>
      <c r="BD1461" s="17"/>
      <c r="BE1461" s="17"/>
      <c r="BF1461" s="17"/>
      <c r="BG1461" s="17"/>
      <c r="BH1461" s="17"/>
      <c r="BI1461" s="17"/>
      <c r="BJ1461" s="17"/>
      <c r="BK1461" s="17"/>
      <c r="BL1461" s="17"/>
    </row>
    <row r="1462" spans="2:64" x14ac:dyDescent="0.25">
      <c r="B1462" s="6" t="s">
        <v>678</v>
      </c>
      <c r="C1462" s="17"/>
      <c r="D1462" s="17"/>
      <c r="E1462" s="17"/>
      <c r="F1462" s="17"/>
      <c r="G1462" s="17"/>
      <c r="H1462" s="17"/>
      <c r="I1462" s="17"/>
      <c r="J1462" s="17"/>
      <c r="K1462" s="17"/>
      <c r="L1462" s="17"/>
      <c r="M1462" s="17"/>
      <c r="N1462" s="17"/>
      <c r="O1462" s="17"/>
      <c r="P1462" s="17"/>
      <c r="Q1462" s="17"/>
      <c r="R1462" s="17"/>
      <c r="S1462" s="17"/>
      <c r="T1462" s="17"/>
      <c r="U1462" s="17"/>
      <c r="V1462" s="17"/>
      <c r="W1462" s="17"/>
      <c r="X1462" s="17"/>
      <c r="Y1462" s="17"/>
      <c r="Z1462" s="17"/>
      <c r="AA1462" s="17"/>
      <c r="AB1462" s="17"/>
      <c r="AC1462" s="17"/>
      <c r="AD1462" s="17"/>
      <c r="AE1462" s="17"/>
      <c r="AF1462" s="17"/>
      <c r="AG1462" s="17"/>
      <c r="AH1462" s="17"/>
      <c r="AI1462" s="17"/>
      <c r="AJ1462" s="17"/>
      <c r="AK1462" s="17"/>
      <c r="AL1462" s="17"/>
      <c r="AM1462" s="17"/>
      <c r="AN1462" s="17"/>
      <c r="AO1462" s="17"/>
      <c r="AP1462" s="17"/>
      <c r="AQ1462" s="17"/>
      <c r="AR1462" s="17"/>
      <c r="AS1462" s="17"/>
      <c r="AT1462" s="17"/>
      <c r="AU1462" s="17"/>
      <c r="AV1462" s="17"/>
      <c r="AW1462" s="17"/>
      <c r="AX1462" s="17"/>
      <c r="AY1462" s="17"/>
      <c r="AZ1462" s="17"/>
      <c r="BA1462" s="17"/>
      <c r="BB1462" s="17"/>
      <c r="BC1462" s="17"/>
      <c r="BD1462" s="17"/>
      <c r="BE1462" s="17"/>
      <c r="BF1462" s="17"/>
      <c r="BG1462" s="17"/>
      <c r="BH1462" s="17"/>
      <c r="BI1462" s="17"/>
      <c r="BJ1462" s="17"/>
      <c r="BK1462" s="17"/>
      <c r="BL1462" s="17"/>
    </row>
    <row r="1463" spans="2:64" x14ac:dyDescent="0.25">
      <c r="B1463" s="24" t="s">
        <v>82</v>
      </c>
      <c r="C1463" s="17"/>
      <c r="D1463" s="17"/>
      <c r="E1463" s="17"/>
      <c r="F1463" s="17"/>
      <c r="G1463" s="17"/>
      <c r="H1463" s="17"/>
      <c r="I1463" s="17"/>
      <c r="J1463" s="17"/>
      <c r="K1463" s="17"/>
      <c r="L1463" s="17"/>
      <c r="M1463" s="17"/>
      <c r="N1463" s="17"/>
      <c r="O1463" s="17"/>
      <c r="P1463" s="17"/>
      <c r="Q1463" s="17"/>
      <c r="R1463" s="17"/>
      <c r="S1463" s="17"/>
      <c r="T1463" s="17"/>
      <c r="U1463" s="17"/>
      <c r="V1463" s="17"/>
      <c r="W1463" s="17"/>
      <c r="X1463" s="17"/>
      <c r="Y1463" s="17"/>
      <c r="Z1463" s="17"/>
      <c r="AA1463" s="17"/>
      <c r="AB1463" s="17"/>
      <c r="AC1463" s="17"/>
      <c r="AD1463" s="17"/>
      <c r="AE1463" s="17"/>
      <c r="AF1463" s="17"/>
      <c r="AG1463" s="17"/>
      <c r="AH1463" s="17"/>
      <c r="AI1463" s="17"/>
      <c r="AJ1463" s="17"/>
      <c r="AK1463" s="17"/>
      <c r="AL1463" s="17"/>
      <c r="AM1463" s="17"/>
      <c r="AN1463" s="17"/>
      <c r="AO1463" s="17"/>
      <c r="AP1463" s="17"/>
      <c r="AQ1463" s="17"/>
      <c r="AR1463" s="17"/>
      <c r="AS1463" s="17"/>
      <c r="AT1463" s="17"/>
      <c r="AU1463" s="17"/>
      <c r="AV1463" s="17"/>
      <c r="AW1463" s="17"/>
      <c r="AX1463" s="17"/>
      <c r="AY1463" s="17"/>
      <c r="AZ1463" s="17"/>
      <c r="BA1463" s="17"/>
      <c r="BB1463" s="17"/>
      <c r="BC1463" s="17"/>
      <c r="BD1463" s="17"/>
      <c r="BE1463" s="17"/>
      <c r="BF1463" s="17"/>
      <c r="BG1463" s="17"/>
      <c r="BH1463" s="17"/>
      <c r="BI1463" s="17"/>
      <c r="BJ1463" s="17"/>
      <c r="BK1463" s="17"/>
      <c r="BL1463" s="17"/>
    </row>
    <row r="1464" spans="2:64" x14ac:dyDescent="0.25">
      <c r="B1464" t="s">
        <v>671</v>
      </c>
      <c r="C1464" s="17">
        <v>0.17015658826705299</v>
      </c>
      <c r="D1464" s="17">
        <v>0.212611869151522</v>
      </c>
      <c r="E1464" s="17">
        <v>0.269990277321905</v>
      </c>
      <c r="F1464" s="17">
        <v>0.16017655323871299</v>
      </c>
      <c r="G1464" s="17">
        <v>6.2903384992742006E-2</v>
      </c>
      <c r="H1464" s="17">
        <v>0.19377865975024</v>
      </c>
      <c r="I1464" s="17">
        <v>0.15986506338088599</v>
      </c>
      <c r="J1464" s="17">
        <v>0.143576871254013</v>
      </c>
      <c r="K1464" s="17">
        <v>0.12753086990211801</v>
      </c>
      <c r="L1464" s="17">
        <v>0.14087575032064401</v>
      </c>
      <c r="M1464" s="17">
        <v>0.139742784049706</v>
      </c>
      <c r="N1464" s="17">
        <v>0.16380773797478301</v>
      </c>
      <c r="O1464" s="17">
        <v>0.17640888171809299</v>
      </c>
      <c r="P1464" s="17">
        <v>0</v>
      </c>
      <c r="Q1464" s="17"/>
      <c r="R1464" s="17">
        <v>0.10886015063465999</v>
      </c>
      <c r="S1464" s="17">
        <v>0.13665058645835601</v>
      </c>
      <c r="T1464" s="17">
        <v>0.15035272541904601</v>
      </c>
      <c r="U1464" s="17">
        <v>0.21854013165839101</v>
      </c>
      <c r="V1464" s="17"/>
      <c r="W1464" s="17">
        <v>9.6172455671707402E-2</v>
      </c>
      <c r="X1464" s="17">
        <v>0.11238459362518401</v>
      </c>
      <c r="Y1464" s="17">
        <v>0.21493183178796699</v>
      </c>
      <c r="Z1464" s="17">
        <v>0.14262451553873101</v>
      </c>
      <c r="AA1464" s="17">
        <v>0.10827442905311099</v>
      </c>
      <c r="AB1464" s="17">
        <v>0.17863398040754999</v>
      </c>
      <c r="AC1464" s="17">
        <v>0.19109864357617401</v>
      </c>
      <c r="AD1464" s="17">
        <v>0.26590597802903099</v>
      </c>
      <c r="AE1464" s="17">
        <v>0.22638311720055901</v>
      </c>
      <c r="AF1464" s="17">
        <v>0.25822430496027798</v>
      </c>
      <c r="AG1464" s="17"/>
      <c r="AH1464" s="17">
        <v>0.109933403411114</v>
      </c>
      <c r="AI1464" s="17">
        <v>0.20504790869252301</v>
      </c>
      <c r="AJ1464" s="17">
        <v>0.10581360358785501</v>
      </c>
      <c r="AK1464" s="17">
        <v>0.114204346565232</v>
      </c>
      <c r="AL1464" s="17">
        <v>0.21664562839349699</v>
      </c>
      <c r="AM1464" s="17">
        <v>0.25479780595463802</v>
      </c>
      <c r="AN1464" s="17">
        <v>0.27034975617183399</v>
      </c>
      <c r="AO1464" s="17"/>
      <c r="AP1464" s="17">
        <v>0.24012091207244701</v>
      </c>
      <c r="AQ1464" s="17">
        <v>5.6644398912745003E-2</v>
      </c>
      <c r="AR1464" s="17"/>
      <c r="AS1464" s="17">
        <v>0.25134573239236002</v>
      </c>
      <c r="AT1464" s="17">
        <v>0.352815258369995</v>
      </c>
      <c r="AU1464" s="17">
        <v>0.18404194298280099</v>
      </c>
      <c r="AV1464" s="17"/>
      <c r="AW1464" s="17">
        <v>0.34538070467945298</v>
      </c>
      <c r="AX1464" s="17">
        <v>0.14314106882755001</v>
      </c>
      <c r="AY1464" s="17"/>
      <c r="AZ1464" s="17">
        <v>0.141283113104163</v>
      </c>
      <c r="BA1464" s="17">
        <v>0.184664641180939</v>
      </c>
      <c r="BB1464" s="17"/>
      <c r="BC1464" s="17">
        <v>0.12677439086627201</v>
      </c>
      <c r="BD1464" s="17">
        <v>0.21854013165839101</v>
      </c>
      <c r="BE1464" s="17"/>
      <c r="BF1464" s="17">
        <v>0.29281408421043398</v>
      </c>
      <c r="BG1464" s="17">
        <v>0.107541071785292</v>
      </c>
      <c r="BH1464" s="17"/>
      <c r="BI1464" s="17">
        <v>6.4223500189464405E-2</v>
      </c>
      <c r="BJ1464" s="17">
        <v>0.10524695612594601</v>
      </c>
      <c r="BK1464" s="17">
        <v>0.214082888447198</v>
      </c>
      <c r="BL1464" s="17">
        <v>0.37797947415165201</v>
      </c>
    </row>
    <row r="1465" spans="2:64" x14ac:dyDescent="0.25">
      <c r="B1465" t="s">
        <v>672</v>
      </c>
      <c r="C1465" s="17">
        <v>0.36194781278166299</v>
      </c>
      <c r="D1465" s="17">
        <v>0.407917919808928</v>
      </c>
      <c r="E1465" s="17">
        <v>0.30628685767348701</v>
      </c>
      <c r="F1465" s="17">
        <v>0.228580683498632</v>
      </c>
      <c r="G1465" s="17">
        <v>0.35577076270612501</v>
      </c>
      <c r="H1465" s="17">
        <v>0.363997348812866</v>
      </c>
      <c r="I1465" s="17">
        <v>0.37274021189539802</v>
      </c>
      <c r="J1465" s="17">
        <v>0.394065109397087</v>
      </c>
      <c r="K1465" s="17">
        <v>0.475095196632558</v>
      </c>
      <c r="L1465" s="17">
        <v>0.291210229699158</v>
      </c>
      <c r="M1465" s="17">
        <v>0.380410511007644</v>
      </c>
      <c r="N1465" s="17">
        <v>0.35897596793216502</v>
      </c>
      <c r="O1465" s="17">
        <v>0.29188917877014797</v>
      </c>
      <c r="P1465" s="17">
        <v>0.64803048213396297</v>
      </c>
      <c r="Q1465" s="17"/>
      <c r="R1465" s="17">
        <v>0.22790980317044601</v>
      </c>
      <c r="S1465" s="17">
        <v>0.34619778572829302</v>
      </c>
      <c r="T1465" s="17">
        <v>0.44266613523366999</v>
      </c>
      <c r="U1465" s="17">
        <v>0.41616109225414</v>
      </c>
      <c r="V1465" s="17"/>
      <c r="W1465" s="17">
        <v>0.21126537977276799</v>
      </c>
      <c r="X1465" s="17">
        <v>0.36642956644563202</v>
      </c>
      <c r="Y1465" s="17">
        <v>0.34022442869348901</v>
      </c>
      <c r="Z1465" s="17">
        <v>0.46292732463538999</v>
      </c>
      <c r="AA1465" s="17">
        <v>0.39164111493364501</v>
      </c>
      <c r="AB1465" s="17">
        <v>0.43879547324036999</v>
      </c>
      <c r="AC1465" s="17">
        <v>0.48067572650579399</v>
      </c>
      <c r="AD1465" s="17">
        <v>0.37495765970469502</v>
      </c>
      <c r="AE1465" s="17">
        <v>0.49839191362082902</v>
      </c>
      <c r="AF1465" s="17">
        <v>0.40743632720046202</v>
      </c>
      <c r="AG1465" s="17"/>
      <c r="AH1465" s="17">
        <v>0.259341673434974</v>
      </c>
      <c r="AI1465" s="17">
        <v>0.38758292712284398</v>
      </c>
      <c r="AJ1465" s="17">
        <v>0.47168927082557099</v>
      </c>
      <c r="AK1465" s="17">
        <v>0.31980785186959099</v>
      </c>
      <c r="AL1465" s="17">
        <v>0.39378946397621101</v>
      </c>
      <c r="AM1465" s="17">
        <v>0.47567306096537099</v>
      </c>
      <c r="AN1465" s="17">
        <v>0.35510880502050102</v>
      </c>
      <c r="AO1465" s="17"/>
      <c r="AP1465" s="17">
        <v>0.44453400112034003</v>
      </c>
      <c r="AQ1465" s="17">
        <v>0.22795753689726</v>
      </c>
      <c r="AR1465" s="17"/>
      <c r="AS1465" s="17">
        <v>0.425499407148414</v>
      </c>
      <c r="AT1465" s="17">
        <v>0.47585723282317399</v>
      </c>
      <c r="AU1465" s="17">
        <v>0.45705746925030599</v>
      </c>
      <c r="AV1465" s="17"/>
      <c r="AW1465" s="17">
        <v>0.449534331327266</v>
      </c>
      <c r="AX1465" s="17">
        <v>0.34844399068882898</v>
      </c>
      <c r="AY1465" s="17"/>
      <c r="AZ1465" s="17">
        <v>0.29210647389318201</v>
      </c>
      <c r="BA1465" s="17">
        <v>0.39704098512944702</v>
      </c>
      <c r="BB1465" s="17"/>
      <c r="BC1465" s="17">
        <v>0.31333849178183398</v>
      </c>
      <c r="BD1465" s="17">
        <v>0.41616109225414</v>
      </c>
      <c r="BE1465" s="17"/>
      <c r="BF1465" s="17">
        <v>0.39059185126171397</v>
      </c>
      <c r="BG1465" s="17">
        <v>0.34732529623869002</v>
      </c>
      <c r="BH1465" s="17"/>
      <c r="BI1465" s="17">
        <v>0.201287716975071</v>
      </c>
      <c r="BJ1465" s="17">
        <v>0.32192912832405501</v>
      </c>
      <c r="BK1465" s="17">
        <v>0.469478685436853</v>
      </c>
      <c r="BL1465" s="17">
        <v>0.46130217501710702</v>
      </c>
    </row>
    <row r="1466" spans="2:64" x14ac:dyDescent="0.25">
      <c r="B1466" t="s">
        <v>673</v>
      </c>
      <c r="C1466" s="17">
        <v>0.30537434479279302</v>
      </c>
      <c r="D1466" s="17">
        <v>0.27151881221527402</v>
      </c>
      <c r="E1466" s="17">
        <v>0.26866181640433501</v>
      </c>
      <c r="F1466" s="17">
        <v>0.38055917406213502</v>
      </c>
      <c r="G1466" s="17">
        <v>0.42056346388774501</v>
      </c>
      <c r="H1466" s="17">
        <v>0.28648727722995598</v>
      </c>
      <c r="I1466" s="17">
        <v>0.37700810362784098</v>
      </c>
      <c r="J1466" s="17">
        <v>0.312704138716425</v>
      </c>
      <c r="K1466" s="17">
        <v>0.205623092289447</v>
      </c>
      <c r="L1466" s="17">
        <v>0.36218917205789197</v>
      </c>
      <c r="M1466" s="17">
        <v>0.29375135537173602</v>
      </c>
      <c r="N1466" s="17">
        <v>0.28454635556185398</v>
      </c>
      <c r="O1466" s="17">
        <v>0.30958994457458899</v>
      </c>
      <c r="P1466" s="17">
        <v>0.35196951786603697</v>
      </c>
      <c r="Q1466" s="17"/>
      <c r="R1466" s="17">
        <v>0.396475664691125</v>
      </c>
      <c r="S1466" s="17">
        <v>0.341241738829554</v>
      </c>
      <c r="T1466" s="17">
        <v>0.27563518536765402</v>
      </c>
      <c r="U1466" s="17">
        <v>0.25377697482542699</v>
      </c>
      <c r="V1466" s="17"/>
      <c r="W1466" s="17">
        <v>0.461730398109791</v>
      </c>
      <c r="X1466" s="17">
        <v>0.3956300840709</v>
      </c>
      <c r="Y1466" s="17">
        <v>0.27846401988613501</v>
      </c>
      <c r="Z1466" s="17">
        <v>0.24227710458274601</v>
      </c>
      <c r="AA1466" s="17">
        <v>0.31322584540405002</v>
      </c>
      <c r="AB1466" s="17">
        <v>0.22502380903836899</v>
      </c>
      <c r="AC1466" s="17">
        <v>0.17912308108045299</v>
      </c>
      <c r="AD1466" s="17">
        <v>0.26792105661122301</v>
      </c>
      <c r="AE1466" s="17">
        <v>0.155461278377411</v>
      </c>
      <c r="AF1466" s="17">
        <v>0.25401297692088698</v>
      </c>
      <c r="AG1466" s="17"/>
      <c r="AH1466" s="17">
        <v>0.38029153000260102</v>
      </c>
      <c r="AI1466" s="17">
        <v>0.28837083446455702</v>
      </c>
      <c r="AJ1466" s="17">
        <v>0.34931177091849303</v>
      </c>
      <c r="AK1466" s="17">
        <v>0.38708339280808002</v>
      </c>
      <c r="AL1466" s="17">
        <v>0.26754605848794699</v>
      </c>
      <c r="AM1466" s="17">
        <v>0.192991845847204</v>
      </c>
      <c r="AN1466" s="17">
        <v>0.236233976591609</v>
      </c>
      <c r="AO1466" s="17"/>
      <c r="AP1466" s="17">
        <v>0.23771064465355399</v>
      </c>
      <c r="AQ1466" s="17">
        <v>0.41515393423015101</v>
      </c>
      <c r="AR1466" s="17"/>
      <c r="AS1466" s="17">
        <v>0.259015363146544</v>
      </c>
      <c r="AT1466" s="17">
        <v>0.16427187474492</v>
      </c>
      <c r="AU1466" s="17">
        <v>0.24755971556394901</v>
      </c>
      <c r="AV1466" s="17"/>
      <c r="AW1466" s="17">
        <v>0.183856342744082</v>
      </c>
      <c r="AX1466" s="17">
        <v>0.32410961944454397</v>
      </c>
      <c r="AY1466" s="17"/>
      <c r="AZ1466" s="17">
        <v>0.35023410484059497</v>
      </c>
      <c r="BA1466" s="17">
        <v>0.28283366450384001</v>
      </c>
      <c r="BB1466" s="17"/>
      <c r="BC1466" s="17">
        <v>0.35163815956098199</v>
      </c>
      <c r="BD1466" s="17">
        <v>0.25377697482542699</v>
      </c>
      <c r="BE1466" s="17"/>
      <c r="BF1466" s="17">
        <v>0.23593476490821799</v>
      </c>
      <c r="BG1466" s="17">
        <v>0.340822607659306</v>
      </c>
      <c r="BH1466" s="17"/>
      <c r="BI1466" s="17">
        <v>0.38367634669734402</v>
      </c>
      <c r="BJ1466" s="17">
        <v>0.39684855767020299</v>
      </c>
      <c r="BK1466" s="17">
        <v>0.24311843055231799</v>
      </c>
      <c r="BL1466" s="17">
        <v>0.131835889856209</v>
      </c>
    </row>
    <row r="1467" spans="2:64" x14ac:dyDescent="0.25">
      <c r="B1467" t="s">
        <v>674</v>
      </c>
      <c r="C1467" s="17">
        <v>2.6865606894775799E-2</v>
      </c>
      <c r="D1467" s="17">
        <v>3.4512571410787403E-2</v>
      </c>
      <c r="E1467" s="17">
        <v>5.97613985311298E-2</v>
      </c>
      <c r="F1467" s="17">
        <v>0</v>
      </c>
      <c r="G1467" s="17">
        <v>3.0979363449151399E-2</v>
      </c>
      <c r="H1467" s="17">
        <v>2.7211815844328E-2</v>
      </c>
      <c r="I1467" s="17">
        <v>1.2390583727458699E-2</v>
      </c>
      <c r="J1467" s="17">
        <v>1.6048043475982599E-2</v>
      </c>
      <c r="K1467" s="17">
        <v>0</v>
      </c>
      <c r="L1467" s="17">
        <v>2.21617394712703E-2</v>
      </c>
      <c r="M1467" s="17">
        <v>5.2319186547457402E-2</v>
      </c>
      <c r="N1467" s="17">
        <v>3.2121001131650902E-2</v>
      </c>
      <c r="O1467" s="17">
        <v>9.6869515620677908E-3</v>
      </c>
      <c r="P1467" s="17">
        <v>0</v>
      </c>
      <c r="Q1467" s="17"/>
      <c r="R1467" s="17">
        <v>2.61059746485812E-2</v>
      </c>
      <c r="S1467" s="17">
        <v>2.5083423770058198E-2</v>
      </c>
      <c r="T1467" s="17">
        <v>4.3771004071674398E-2</v>
      </c>
      <c r="U1467" s="17">
        <v>2.3298063190466099E-2</v>
      </c>
      <c r="V1467" s="17"/>
      <c r="W1467" s="17">
        <v>3.9232612955867302E-2</v>
      </c>
      <c r="X1467" s="17">
        <v>1.58564342161998E-2</v>
      </c>
      <c r="Y1467" s="17">
        <v>0</v>
      </c>
      <c r="Z1467" s="17">
        <v>1.0479823694402301E-2</v>
      </c>
      <c r="AA1467" s="17">
        <v>2.2401919819057699E-2</v>
      </c>
      <c r="AB1467" s="17">
        <v>3.6704931864888497E-2</v>
      </c>
      <c r="AC1467" s="17">
        <v>5.1955511567183102E-2</v>
      </c>
      <c r="AD1467" s="17">
        <v>1.51001462464439E-2</v>
      </c>
      <c r="AE1467" s="17">
        <v>4.9268206808535997E-2</v>
      </c>
      <c r="AF1467" s="17">
        <v>2.1724563824759902E-2</v>
      </c>
      <c r="AG1467" s="17"/>
      <c r="AH1467" s="17">
        <v>7.2682773844512896E-2</v>
      </c>
      <c r="AI1467" s="17">
        <v>2.2487502263933298E-2</v>
      </c>
      <c r="AJ1467" s="17">
        <v>1.1206015529500001E-2</v>
      </c>
      <c r="AK1467" s="17">
        <v>2.7681877727586401E-2</v>
      </c>
      <c r="AL1467" s="17">
        <v>2.5268549579149001E-2</v>
      </c>
      <c r="AM1467" s="17">
        <v>9.6521139189146392E-3</v>
      </c>
      <c r="AN1467" s="17">
        <v>2.94756619881863E-2</v>
      </c>
      <c r="AO1467" s="17"/>
      <c r="AP1467" s="17">
        <v>2.3748451168286999E-2</v>
      </c>
      <c r="AQ1467" s="17">
        <v>3.19229725895585E-2</v>
      </c>
      <c r="AR1467" s="17"/>
      <c r="AS1467" s="17">
        <v>3.2037337522595001E-2</v>
      </c>
      <c r="AT1467" s="17">
        <v>0</v>
      </c>
      <c r="AU1467" s="17">
        <v>3.2061241863449497E-2</v>
      </c>
      <c r="AV1467" s="17"/>
      <c r="AW1467" s="17">
        <v>1.5690190370345799E-2</v>
      </c>
      <c r="AX1467" s="17">
        <v>2.85885985042739E-2</v>
      </c>
      <c r="AY1467" s="17"/>
      <c r="AZ1467" s="17">
        <v>3.3828745977469502E-2</v>
      </c>
      <c r="BA1467" s="17">
        <v>2.33668389186816E-2</v>
      </c>
      <c r="BB1467" s="17"/>
      <c r="BC1467" s="17">
        <v>3.0064378096059701E-2</v>
      </c>
      <c r="BD1467" s="17">
        <v>2.3298063190466099E-2</v>
      </c>
      <c r="BE1467" s="17"/>
      <c r="BF1467" s="17">
        <v>1.38448712370699E-2</v>
      </c>
      <c r="BG1467" s="17">
        <v>3.3512571940891502E-2</v>
      </c>
      <c r="BH1467" s="17"/>
      <c r="BI1467" s="17">
        <v>4.2270139729734799E-2</v>
      </c>
      <c r="BJ1467" s="17">
        <v>2.9217593087330299E-2</v>
      </c>
      <c r="BK1467" s="17">
        <v>2.2596008151044601E-2</v>
      </c>
      <c r="BL1467" s="17">
        <v>7.0231348634408001E-3</v>
      </c>
    </row>
    <row r="1468" spans="2:64" x14ac:dyDescent="0.25">
      <c r="B1468" t="s">
        <v>675</v>
      </c>
      <c r="C1468" s="17">
        <v>1.6431099624875101E-2</v>
      </c>
      <c r="D1468" s="17">
        <v>7.4477924945389202E-3</v>
      </c>
      <c r="E1468" s="17">
        <v>0</v>
      </c>
      <c r="F1468" s="17">
        <v>6.2404643832189702E-2</v>
      </c>
      <c r="G1468" s="17">
        <v>3.68449346167831E-2</v>
      </c>
      <c r="H1468" s="17">
        <v>2.0676180716180999E-2</v>
      </c>
      <c r="I1468" s="17">
        <v>0</v>
      </c>
      <c r="J1468" s="17">
        <v>0</v>
      </c>
      <c r="K1468" s="17">
        <v>1.8777688919824301E-2</v>
      </c>
      <c r="L1468" s="17">
        <v>2.21617394712703E-2</v>
      </c>
      <c r="M1468" s="17">
        <v>1.2115643606815E-2</v>
      </c>
      <c r="N1468" s="17">
        <v>2.3853295258489501E-2</v>
      </c>
      <c r="O1468" s="17">
        <v>2.30421194758351E-2</v>
      </c>
      <c r="P1468" s="17">
        <v>0</v>
      </c>
      <c r="Q1468" s="17"/>
      <c r="R1468" s="17">
        <v>4.2951597742471002E-2</v>
      </c>
      <c r="S1468" s="17">
        <v>0</v>
      </c>
      <c r="T1468" s="17">
        <v>2.3768796551718801E-2</v>
      </c>
      <c r="U1468" s="17">
        <v>5.6717233272158803E-3</v>
      </c>
      <c r="V1468" s="17"/>
      <c r="W1468" s="17">
        <v>2.06942443374152E-2</v>
      </c>
      <c r="X1468" s="17">
        <v>3.62123655786235E-2</v>
      </c>
      <c r="Y1468" s="17">
        <v>2.3813773489921201E-2</v>
      </c>
      <c r="Z1468" s="17">
        <v>0</v>
      </c>
      <c r="AA1468" s="17">
        <v>0</v>
      </c>
      <c r="AB1468" s="17">
        <v>1.6393380091562899E-2</v>
      </c>
      <c r="AC1468" s="17">
        <v>0</v>
      </c>
      <c r="AD1468" s="17">
        <v>3.7252297594305699E-2</v>
      </c>
      <c r="AE1468" s="17">
        <v>8.6991250195916203E-3</v>
      </c>
      <c r="AF1468" s="17">
        <v>3.3457212802422099E-3</v>
      </c>
      <c r="AG1468" s="17"/>
      <c r="AH1468" s="17">
        <v>1.9623553920891001E-2</v>
      </c>
      <c r="AI1468" s="17">
        <v>2.0733001959418199E-2</v>
      </c>
      <c r="AJ1468" s="17">
        <v>8.4501750071803196E-3</v>
      </c>
      <c r="AK1468" s="17">
        <v>2.2268689502966101E-2</v>
      </c>
      <c r="AL1468" s="17">
        <v>5.58710629743632E-3</v>
      </c>
      <c r="AM1468" s="17">
        <v>4.6519050585308403E-3</v>
      </c>
      <c r="AN1468" s="17">
        <v>2.2558883812248999E-2</v>
      </c>
      <c r="AO1468" s="17"/>
      <c r="AP1468" s="17">
        <v>1.1073390795265399E-2</v>
      </c>
      <c r="AQ1468" s="17">
        <v>2.51236049775105E-2</v>
      </c>
      <c r="AR1468" s="17"/>
      <c r="AS1468" s="17">
        <v>9.4739544325144406E-3</v>
      </c>
      <c r="AT1468" s="17">
        <v>0</v>
      </c>
      <c r="AU1468" s="17">
        <v>1.8470749544572899E-2</v>
      </c>
      <c r="AV1468" s="17"/>
      <c r="AW1468" s="17">
        <v>0</v>
      </c>
      <c r="AX1468" s="17">
        <v>1.8964396413106498E-2</v>
      </c>
      <c r="AY1468" s="17"/>
      <c r="AZ1468" s="17">
        <v>1.45283038210919E-2</v>
      </c>
      <c r="BA1468" s="17">
        <v>1.73871972906346E-2</v>
      </c>
      <c r="BB1468" s="17"/>
      <c r="BC1468" s="17">
        <v>2.6078292735123999E-2</v>
      </c>
      <c r="BD1468" s="17">
        <v>5.6717233272158803E-3</v>
      </c>
      <c r="BE1468" s="17"/>
      <c r="BF1468" s="17">
        <v>5.0356661487521801E-3</v>
      </c>
      <c r="BG1468" s="17">
        <v>2.22483629494937E-2</v>
      </c>
      <c r="BH1468" s="17"/>
      <c r="BI1468" s="17">
        <v>3.1844684041502098E-2</v>
      </c>
      <c r="BJ1468" s="17">
        <v>1.72457629551598E-2</v>
      </c>
      <c r="BK1468" s="17">
        <v>1.1986939697709E-2</v>
      </c>
      <c r="BL1468" s="17">
        <v>0</v>
      </c>
    </row>
    <row r="1469" spans="2:64" x14ac:dyDescent="0.25">
      <c r="B1469" t="s">
        <v>80</v>
      </c>
      <c r="C1469" s="17">
        <v>0.119224547638839</v>
      </c>
      <c r="D1469" s="17">
        <v>6.5991034918950697E-2</v>
      </c>
      <c r="E1469" s="17">
        <v>9.5299650069143801E-2</v>
      </c>
      <c r="F1469" s="17">
        <v>0.16827894536832999</v>
      </c>
      <c r="G1469" s="17">
        <v>9.2938090347454094E-2</v>
      </c>
      <c r="H1469" s="17">
        <v>0.10784871764642801</v>
      </c>
      <c r="I1469" s="17">
        <v>7.7996037368415996E-2</v>
      </c>
      <c r="J1469" s="17">
        <v>0.13360583715649199</v>
      </c>
      <c r="K1469" s="17">
        <v>0.172973152256053</v>
      </c>
      <c r="L1469" s="17">
        <v>0.16140136897976601</v>
      </c>
      <c r="M1469" s="17">
        <v>0.12166051941664199</v>
      </c>
      <c r="N1469" s="17">
        <v>0.136695642141058</v>
      </c>
      <c r="O1469" s="17">
        <v>0.189382923899267</v>
      </c>
      <c r="P1469" s="17">
        <v>0</v>
      </c>
      <c r="Q1469" s="17"/>
      <c r="R1469" s="17">
        <v>0.197696809112717</v>
      </c>
      <c r="S1469" s="17">
        <v>0.15082646521373899</v>
      </c>
      <c r="T1469" s="17">
        <v>6.3806153356237003E-2</v>
      </c>
      <c r="U1469" s="17">
        <v>8.2552014744360899E-2</v>
      </c>
      <c r="V1469" s="17"/>
      <c r="W1469" s="17">
        <v>0.17090490915245099</v>
      </c>
      <c r="X1469" s="17">
        <v>7.3486956063461201E-2</v>
      </c>
      <c r="Y1469" s="17">
        <v>0.14256594614248799</v>
      </c>
      <c r="Z1469" s="17">
        <v>0.14169123154873101</v>
      </c>
      <c r="AA1469" s="17">
        <v>0.164456690790138</v>
      </c>
      <c r="AB1469" s="17">
        <v>0.104448425357259</v>
      </c>
      <c r="AC1469" s="17">
        <v>9.7147037270396405E-2</v>
      </c>
      <c r="AD1469" s="17">
        <v>3.8862861814301403E-2</v>
      </c>
      <c r="AE1469" s="17">
        <v>6.17963589730742E-2</v>
      </c>
      <c r="AF1469" s="17">
        <v>5.5256105813370697E-2</v>
      </c>
      <c r="AG1469" s="17"/>
      <c r="AH1469" s="17">
        <v>0.15812706538590701</v>
      </c>
      <c r="AI1469" s="17">
        <v>7.5777825496724099E-2</v>
      </c>
      <c r="AJ1469" s="17">
        <v>5.35291641314007E-2</v>
      </c>
      <c r="AK1469" s="17">
        <v>0.12895384152654399</v>
      </c>
      <c r="AL1469" s="17">
        <v>9.1163193265759404E-2</v>
      </c>
      <c r="AM1469" s="17">
        <v>6.22332682553417E-2</v>
      </c>
      <c r="AN1469" s="17">
        <v>8.6272916415621098E-2</v>
      </c>
      <c r="AO1469" s="17"/>
      <c r="AP1469" s="17">
        <v>4.2812600190106798E-2</v>
      </c>
      <c r="AQ1469" s="17">
        <v>0.24319755239277499</v>
      </c>
      <c r="AR1469" s="17"/>
      <c r="AS1469" s="17">
        <v>2.2628205357572401E-2</v>
      </c>
      <c r="AT1469" s="17">
        <v>7.0556340619105304E-3</v>
      </c>
      <c r="AU1469" s="17">
        <v>6.0808880794921402E-2</v>
      </c>
      <c r="AV1469" s="17"/>
      <c r="AW1469" s="17">
        <v>5.5384308788526499E-3</v>
      </c>
      <c r="AX1469" s="17">
        <v>0.13675232612169699</v>
      </c>
      <c r="AY1469" s="17"/>
      <c r="AZ1469" s="17">
        <v>0.16801925836349799</v>
      </c>
      <c r="BA1469" s="17">
        <v>9.4706672976457795E-2</v>
      </c>
      <c r="BB1469" s="17"/>
      <c r="BC1469" s="17">
        <v>0.152106286959729</v>
      </c>
      <c r="BD1469" s="17">
        <v>8.2552014744360899E-2</v>
      </c>
      <c r="BE1469" s="17"/>
      <c r="BF1469" s="17">
        <v>6.1778762233811797E-2</v>
      </c>
      <c r="BG1469" s="17">
        <v>0.148550089426327</v>
      </c>
      <c r="BH1469" s="17"/>
      <c r="BI1469" s="17">
        <v>0.276697612366884</v>
      </c>
      <c r="BJ1469" s="17">
        <v>0.12951200183730599</v>
      </c>
      <c r="BK1469" s="17">
        <v>3.8737047714877001E-2</v>
      </c>
      <c r="BL1469" s="17">
        <v>2.1859326111591099E-2</v>
      </c>
    </row>
    <row r="1470" spans="2:64" x14ac:dyDescent="0.25">
      <c r="B1470" t="s">
        <v>676</v>
      </c>
      <c r="C1470" s="17">
        <v>0.53210440104871704</v>
      </c>
      <c r="D1470" s="17">
        <v>0.62052978896044897</v>
      </c>
      <c r="E1470" s="17">
        <v>0.57627713499539202</v>
      </c>
      <c r="F1470" s="17">
        <v>0.38875723673734502</v>
      </c>
      <c r="G1470" s="17">
        <v>0.41867414769886602</v>
      </c>
      <c r="H1470" s="17">
        <v>0.55777600856310605</v>
      </c>
      <c r="I1470" s="17">
        <v>0.53260527527628398</v>
      </c>
      <c r="J1470" s="17">
        <v>0.53764198065110003</v>
      </c>
      <c r="K1470" s="17">
        <v>0.60262606653467599</v>
      </c>
      <c r="L1470" s="17">
        <v>0.43208598001980197</v>
      </c>
      <c r="M1470" s="17">
        <v>0.52015329505734997</v>
      </c>
      <c r="N1470" s="17">
        <v>0.522783705906948</v>
      </c>
      <c r="O1470" s="17">
        <v>0.46829806048824102</v>
      </c>
      <c r="P1470" s="17">
        <v>0.64803048213396297</v>
      </c>
      <c r="Q1470" s="17"/>
      <c r="R1470" s="17">
        <v>0.33676995380510599</v>
      </c>
      <c r="S1470" s="17">
        <v>0.482848372186649</v>
      </c>
      <c r="T1470" s="17">
        <v>0.59301886065271603</v>
      </c>
      <c r="U1470" s="17">
        <v>0.63470122391253003</v>
      </c>
      <c r="V1470" s="17"/>
      <c r="W1470" s="17">
        <v>0.307437835444476</v>
      </c>
      <c r="X1470" s="17">
        <v>0.47881416007081601</v>
      </c>
      <c r="Y1470" s="17">
        <v>0.55515626048145605</v>
      </c>
      <c r="Z1470" s="17">
        <v>0.605551840174121</v>
      </c>
      <c r="AA1470" s="17">
        <v>0.49991554398675497</v>
      </c>
      <c r="AB1470" s="17">
        <v>0.61742945364792001</v>
      </c>
      <c r="AC1470" s="17">
        <v>0.67177437008196705</v>
      </c>
      <c r="AD1470" s="17">
        <v>0.64086363773372601</v>
      </c>
      <c r="AE1470" s="17">
        <v>0.72477503082138695</v>
      </c>
      <c r="AF1470" s="17">
        <v>0.66566063216074001</v>
      </c>
      <c r="AG1470" s="17"/>
      <c r="AH1470" s="17">
        <v>0.36927507684608801</v>
      </c>
      <c r="AI1470" s="17">
        <v>0.59263083581536702</v>
      </c>
      <c r="AJ1470" s="17">
        <v>0.57750287441342596</v>
      </c>
      <c r="AK1470" s="17">
        <v>0.43401219843482403</v>
      </c>
      <c r="AL1470" s="17">
        <v>0.61043509236970805</v>
      </c>
      <c r="AM1470" s="17">
        <v>0.73047086692000796</v>
      </c>
      <c r="AN1470" s="17">
        <v>0.62545856119233401</v>
      </c>
      <c r="AO1470" s="17"/>
      <c r="AP1470" s="17">
        <v>0.68465491319278704</v>
      </c>
      <c r="AQ1470" s="17">
        <v>0.28460193581000498</v>
      </c>
      <c r="AR1470" s="17"/>
      <c r="AS1470" s="17">
        <v>0.67684513954077397</v>
      </c>
      <c r="AT1470" s="17">
        <v>0.82867249119316999</v>
      </c>
      <c r="AU1470" s="17">
        <v>0.64109941223310696</v>
      </c>
      <c r="AV1470" s="17"/>
      <c r="AW1470" s="17">
        <v>0.79491503600671898</v>
      </c>
      <c r="AX1470" s="17">
        <v>0.49158505951637899</v>
      </c>
      <c r="AY1470" s="17"/>
      <c r="AZ1470" s="17">
        <v>0.43338958699734498</v>
      </c>
      <c r="BA1470" s="17">
        <v>0.58170562631038603</v>
      </c>
      <c r="BB1470" s="17"/>
      <c r="BC1470" s="17">
        <v>0.440112882648106</v>
      </c>
      <c r="BD1470" s="17">
        <v>0.63470122391253003</v>
      </c>
      <c r="BE1470" s="17"/>
      <c r="BF1470" s="17">
        <v>0.68340593547214901</v>
      </c>
      <c r="BG1470" s="17">
        <v>0.454866368023982</v>
      </c>
      <c r="BH1470" s="17"/>
      <c r="BI1470" s="17">
        <v>0.26551121716453602</v>
      </c>
      <c r="BJ1470" s="17">
        <v>0.42717608445000099</v>
      </c>
      <c r="BK1470" s="17">
        <v>0.68356157388405103</v>
      </c>
      <c r="BL1470" s="17">
        <v>0.83928164916876002</v>
      </c>
    </row>
    <row r="1471" spans="2:64" x14ac:dyDescent="0.25">
      <c r="B1471" t="s">
        <v>677</v>
      </c>
      <c r="C1471" s="17">
        <v>4.3296706519650799E-2</v>
      </c>
      <c r="D1471" s="17">
        <v>4.1960363905326301E-2</v>
      </c>
      <c r="E1471" s="17">
        <v>5.97613985311298E-2</v>
      </c>
      <c r="F1471" s="17">
        <v>6.2404643832189702E-2</v>
      </c>
      <c r="G1471" s="17">
        <v>6.7824298065934499E-2</v>
      </c>
      <c r="H1471" s="17">
        <v>4.7887996560509002E-2</v>
      </c>
      <c r="I1471" s="17">
        <v>1.2390583727458699E-2</v>
      </c>
      <c r="J1471" s="17">
        <v>1.6048043475982599E-2</v>
      </c>
      <c r="K1471" s="17">
        <v>1.8777688919824301E-2</v>
      </c>
      <c r="L1471" s="17">
        <v>4.4323478942540601E-2</v>
      </c>
      <c r="M1471" s="17">
        <v>6.4434830154272496E-2</v>
      </c>
      <c r="N1471" s="17">
        <v>5.5974296390140399E-2</v>
      </c>
      <c r="O1471" s="17">
        <v>3.2729071037902902E-2</v>
      </c>
      <c r="P1471" s="17">
        <v>0</v>
      </c>
      <c r="Q1471" s="17"/>
      <c r="R1471" s="17">
        <v>6.9057572391052202E-2</v>
      </c>
      <c r="S1471" s="17">
        <v>2.5083423770058198E-2</v>
      </c>
      <c r="T1471" s="17">
        <v>6.7539800623393195E-2</v>
      </c>
      <c r="U1471" s="17">
        <v>2.8969786517681902E-2</v>
      </c>
      <c r="V1471" s="17"/>
      <c r="W1471" s="17">
        <v>5.9926857293282502E-2</v>
      </c>
      <c r="X1471" s="17">
        <v>5.2068799794823199E-2</v>
      </c>
      <c r="Y1471" s="17">
        <v>2.3813773489921201E-2</v>
      </c>
      <c r="Z1471" s="17">
        <v>1.0479823694402301E-2</v>
      </c>
      <c r="AA1471" s="17">
        <v>2.2401919819057699E-2</v>
      </c>
      <c r="AB1471" s="17">
        <v>5.3098311956451497E-2</v>
      </c>
      <c r="AC1471" s="17">
        <v>5.1955511567183102E-2</v>
      </c>
      <c r="AD1471" s="17">
        <v>5.2352443840749698E-2</v>
      </c>
      <c r="AE1471" s="17">
        <v>5.7967331828127598E-2</v>
      </c>
      <c r="AF1471" s="17">
        <v>2.5070285105002098E-2</v>
      </c>
      <c r="AG1471" s="17"/>
      <c r="AH1471" s="17">
        <v>9.23063277654039E-2</v>
      </c>
      <c r="AI1471" s="17">
        <v>4.3220504223351601E-2</v>
      </c>
      <c r="AJ1471" s="17">
        <v>1.9656190536680301E-2</v>
      </c>
      <c r="AK1471" s="17">
        <v>4.9950567230552502E-2</v>
      </c>
      <c r="AL1471" s="17">
        <v>3.08556558765853E-2</v>
      </c>
      <c r="AM1471" s="17">
        <v>1.4304018977445499E-2</v>
      </c>
      <c r="AN1471" s="17">
        <v>5.2034545800435303E-2</v>
      </c>
      <c r="AO1471" s="17"/>
      <c r="AP1471" s="17">
        <v>3.4821841963552397E-2</v>
      </c>
      <c r="AQ1471" s="17">
        <v>5.70465775670689E-2</v>
      </c>
      <c r="AR1471" s="17"/>
      <c r="AS1471" s="17">
        <v>4.1511291955109497E-2</v>
      </c>
      <c r="AT1471" s="17">
        <v>0</v>
      </c>
      <c r="AU1471" s="17">
        <v>5.0531991408022399E-2</v>
      </c>
      <c r="AV1471" s="17"/>
      <c r="AW1471" s="17">
        <v>1.5690190370345799E-2</v>
      </c>
      <c r="AX1471" s="17">
        <v>4.7552994917380402E-2</v>
      </c>
      <c r="AY1471" s="17"/>
      <c r="AZ1471" s="17">
        <v>4.8357049798561397E-2</v>
      </c>
      <c r="BA1471" s="17">
        <v>4.0754036209316301E-2</v>
      </c>
      <c r="BB1471" s="17"/>
      <c r="BC1471" s="17">
        <v>5.61426708311836E-2</v>
      </c>
      <c r="BD1471" s="17">
        <v>2.8969786517681902E-2</v>
      </c>
      <c r="BE1471" s="17"/>
      <c r="BF1471" s="17">
        <v>1.8880537385822099E-2</v>
      </c>
      <c r="BG1471" s="17">
        <v>5.5760934890385201E-2</v>
      </c>
      <c r="BH1471" s="17"/>
      <c r="BI1471" s="17">
        <v>7.4114823771236904E-2</v>
      </c>
      <c r="BJ1471" s="17">
        <v>4.6463356042490099E-2</v>
      </c>
      <c r="BK1471" s="17">
        <v>3.4582947848753702E-2</v>
      </c>
      <c r="BL1471" s="17">
        <v>7.0231348634408001E-3</v>
      </c>
    </row>
    <row r="1472" spans="2:64" x14ac:dyDescent="0.25">
      <c r="B1472" t="s">
        <v>185</v>
      </c>
      <c r="C1472" s="17">
        <v>0.48880769452906597</v>
      </c>
      <c r="D1472" s="17">
        <v>0.57856942505512299</v>
      </c>
      <c r="E1472" s="17">
        <v>0.51651573646426197</v>
      </c>
      <c r="F1472" s="17">
        <v>0.326352592905155</v>
      </c>
      <c r="G1472" s="17">
        <v>0.35084984963293198</v>
      </c>
      <c r="H1472" s="17">
        <v>0.50988801200259803</v>
      </c>
      <c r="I1472" s="17">
        <v>0.52021469154882505</v>
      </c>
      <c r="J1472" s="17">
        <v>0.52159393717511704</v>
      </c>
      <c r="K1472" s="17">
        <v>0.58384837761485098</v>
      </c>
      <c r="L1472" s="17">
        <v>0.38776250107726101</v>
      </c>
      <c r="M1472" s="17">
        <v>0.45571846490307699</v>
      </c>
      <c r="N1472" s="17">
        <v>0.46680940951680799</v>
      </c>
      <c r="O1472" s="17">
        <v>0.43556898945033901</v>
      </c>
      <c r="P1472" s="17">
        <v>0.64803048213396297</v>
      </c>
      <c r="Q1472" s="17"/>
      <c r="R1472" s="17">
        <v>0.26771238141405401</v>
      </c>
      <c r="S1472" s="17">
        <v>0.45776494841659099</v>
      </c>
      <c r="T1472" s="17">
        <v>0.52547906002932299</v>
      </c>
      <c r="U1472" s="17">
        <v>0.60573143739484803</v>
      </c>
      <c r="V1472" s="17"/>
      <c r="W1472" s="17">
        <v>0.247510978151193</v>
      </c>
      <c r="X1472" s="17">
        <v>0.42674536027599203</v>
      </c>
      <c r="Y1472" s="17">
        <v>0.53134248699153497</v>
      </c>
      <c r="Z1472" s="17">
        <v>0.59507201647971797</v>
      </c>
      <c r="AA1472" s="17">
        <v>0.47751362416769699</v>
      </c>
      <c r="AB1472" s="17">
        <v>0.56433114169146903</v>
      </c>
      <c r="AC1472" s="17">
        <v>0.61981885851478402</v>
      </c>
      <c r="AD1472" s="17">
        <v>0.58851119389297601</v>
      </c>
      <c r="AE1472" s="17">
        <v>0.66680769899325998</v>
      </c>
      <c r="AF1472" s="17">
        <v>0.64059034705573803</v>
      </c>
      <c r="AG1472" s="17"/>
      <c r="AH1472" s="17">
        <v>0.27696874908068397</v>
      </c>
      <c r="AI1472" s="17">
        <v>0.54941033159201502</v>
      </c>
      <c r="AJ1472" s="17">
        <v>0.55784668387674596</v>
      </c>
      <c r="AK1472" s="17">
        <v>0.384061631204271</v>
      </c>
      <c r="AL1472" s="17">
        <v>0.57957943649312305</v>
      </c>
      <c r="AM1472" s="17">
        <v>0.71616684794256302</v>
      </c>
      <c r="AN1472" s="17">
        <v>0.57342401539189902</v>
      </c>
      <c r="AO1472" s="17"/>
      <c r="AP1472" s="17">
        <v>0.64983307122923495</v>
      </c>
      <c r="AQ1472" s="17">
        <v>0.22755535824293599</v>
      </c>
      <c r="AR1472" s="17"/>
      <c r="AS1472" s="17">
        <v>0.63533384758566502</v>
      </c>
      <c r="AT1472" s="17">
        <v>0.82867249119316999</v>
      </c>
      <c r="AU1472" s="17">
        <v>0.59056742082508396</v>
      </c>
      <c r="AV1472" s="17"/>
      <c r="AW1472" s="17">
        <v>0.77922484563637395</v>
      </c>
      <c r="AX1472" s="17">
        <v>0.44403206459899902</v>
      </c>
      <c r="AY1472" s="17"/>
      <c r="AZ1472" s="17">
        <v>0.385032537198784</v>
      </c>
      <c r="BA1472" s="17">
        <v>0.54095159010106997</v>
      </c>
      <c r="BB1472" s="17"/>
      <c r="BC1472" s="17">
        <v>0.38397021181692198</v>
      </c>
      <c r="BD1472" s="17">
        <v>0.60573143739484803</v>
      </c>
      <c r="BE1472" s="17"/>
      <c r="BF1472" s="17">
        <v>0.66452539808632705</v>
      </c>
      <c r="BG1472" s="17">
        <v>0.39910543313359598</v>
      </c>
      <c r="BH1472" s="17"/>
      <c r="BI1472" s="17">
        <v>0.191396393393299</v>
      </c>
      <c r="BJ1472" s="17">
        <v>0.38071272840751103</v>
      </c>
      <c r="BK1472" s="17">
        <v>0.64897862603529699</v>
      </c>
      <c r="BL1472" s="17">
        <v>0.83225851430531905</v>
      </c>
    </row>
    <row r="1473" spans="2:64" x14ac:dyDescent="0.25">
      <c r="C1473" s="17"/>
      <c r="D1473" s="17"/>
      <c r="E1473" s="17"/>
      <c r="F1473" s="17"/>
      <c r="G1473" s="17"/>
      <c r="H1473" s="17"/>
      <c r="I1473" s="17"/>
      <c r="J1473" s="17"/>
      <c r="K1473" s="17"/>
      <c r="L1473" s="17"/>
      <c r="M1473" s="17"/>
      <c r="N1473" s="17"/>
      <c r="O1473" s="17"/>
      <c r="P1473" s="17"/>
      <c r="Q1473" s="17"/>
      <c r="R1473" s="17"/>
      <c r="S1473" s="17"/>
      <c r="T1473" s="17"/>
      <c r="U1473" s="17"/>
      <c r="V1473" s="17"/>
      <c r="W1473" s="17"/>
      <c r="X1473" s="17"/>
      <c r="Y1473" s="17"/>
      <c r="Z1473" s="17"/>
      <c r="AA1473" s="17"/>
      <c r="AB1473" s="17"/>
      <c r="AC1473" s="17"/>
      <c r="AD1473" s="17"/>
      <c r="AE1473" s="17"/>
      <c r="AF1473" s="17"/>
      <c r="AG1473" s="17"/>
      <c r="AH1473" s="17"/>
      <c r="AI1473" s="17"/>
      <c r="AJ1473" s="17"/>
      <c r="AK1473" s="17"/>
      <c r="AL1473" s="17"/>
      <c r="AM1473" s="17"/>
      <c r="AN1473" s="17"/>
      <c r="AO1473" s="17"/>
      <c r="AP1473" s="17"/>
      <c r="AQ1473" s="17"/>
      <c r="AR1473" s="17"/>
      <c r="AS1473" s="17"/>
      <c r="AT1473" s="17"/>
      <c r="AU1473" s="17"/>
      <c r="AV1473" s="17"/>
      <c r="AW1473" s="17"/>
      <c r="AX1473" s="17"/>
      <c r="AY1473" s="17"/>
      <c r="AZ1473" s="17"/>
      <c r="BA1473" s="17"/>
      <c r="BB1473" s="17"/>
      <c r="BC1473" s="17"/>
      <c r="BD1473" s="17"/>
      <c r="BE1473" s="17"/>
      <c r="BF1473" s="17"/>
      <c r="BG1473" s="17"/>
      <c r="BH1473" s="17"/>
      <c r="BI1473" s="17"/>
      <c r="BJ1473" s="17"/>
      <c r="BK1473" s="17"/>
      <c r="BL1473" s="17"/>
    </row>
    <row r="1474" spans="2:64" x14ac:dyDescent="0.25">
      <c r="B1474" s="6" t="s">
        <v>684</v>
      </c>
      <c r="C1474" s="17"/>
      <c r="D1474" s="17"/>
      <c r="E1474" s="17"/>
      <c r="F1474" s="17"/>
      <c r="G1474" s="17"/>
      <c r="H1474" s="17"/>
      <c r="I1474" s="17"/>
      <c r="J1474" s="17"/>
      <c r="K1474" s="17"/>
      <c r="L1474" s="17"/>
      <c r="M1474" s="17"/>
      <c r="N1474" s="17"/>
      <c r="O1474" s="17"/>
      <c r="P1474" s="17"/>
      <c r="Q1474" s="17"/>
      <c r="R1474" s="17"/>
      <c r="S1474" s="17"/>
      <c r="T1474" s="17"/>
      <c r="U1474" s="17"/>
      <c r="V1474" s="17"/>
      <c r="W1474" s="17"/>
      <c r="X1474" s="17"/>
      <c r="Y1474" s="17"/>
      <c r="Z1474" s="17"/>
      <c r="AA1474" s="17"/>
      <c r="AB1474" s="17"/>
      <c r="AC1474" s="17"/>
      <c r="AD1474" s="17"/>
      <c r="AE1474" s="17"/>
      <c r="AF1474" s="17"/>
      <c r="AG1474" s="17"/>
      <c r="AH1474" s="17"/>
      <c r="AI1474" s="17"/>
      <c r="AJ1474" s="17"/>
      <c r="AK1474" s="17"/>
      <c r="AL1474" s="17"/>
      <c r="AM1474" s="17"/>
      <c r="AN1474" s="17"/>
      <c r="AO1474" s="17"/>
      <c r="AP1474" s="17"/>
      <c r="AQ1474" s="17"/>
      <c r="AR1474" s="17"/>
      <c r="AS1474" s="17"/>
      <c r="AT1474" s="17"/>
      <c r="AU1474" s="17"/>
      <c r="AV1474" s="17"/>
      <c r="AW1474" s="17"/>
      <c r="AX1474" s="17"/>
      <c r="AY1474" s="17"/>
      <c r="AZ1474" s="17"/>
      <c r="BA1474" s="17"/>
      <c r="BB1474" s="17"/>
      <c r="BC1474" s="17"/>
      <c r="BD1474" s="17"/>
      <c r="BE1474" s="17"/>
      <c r="BF1474" s="17"/>
      <c r="BG1474" s="17"/>
      <c r="BH1474" s="17"/>
      <c r="BI1474" s="17"/>
      <c r="BJ1474" s="17"/>
      <c r="BK1474" s="17"/>
      <c r="BL1474" s="17"/>
    </row>
    <row r="1475" spans="2:64" x14ac:dyDescent="0.25">
      <c r="B1475" s="24" t="s">
        <v>82</v>
      </c>
      <c r="C1475" s="17"/>
      <c r="D1475" s="17"/>
      <c r="E1475" s="17"/>
      <c r="F1475" s="17"/>
      <c r="G1475" s="17"/>
      <c r="H1475" s="17"/>
      <c r="I1475" s="17"/>
      <c r="J1475" s="17"/>
      <c r="K1475" s="17"/>
      <c r="L1475" s="17"/>
      <c r="M1475" s="17"/>
      <c r="N1475" s="17"/>
      <c r="O1475" s="17"/>
      <c r="P1475" s="17"/>
      <c r="Q1475" s="17"/>
      <c r="R1475" s="17"/>
      <c r="S1475" s="17"/>
      <c r="T1475" s="17"/>
      <c r="U1475" s="17"/>
      <c r="V1475" s="17"/>
      <c r="W1475" s="17"/>
      <c r="X1475" s="17"/>
      <c r="Y1475" s="17"/>
      <c r="Z1475" s="17"/>
      <c r="AA1475" s="17"/>
      <c r="AB1475" s="17"/>
      <c r="AC1475" s="17"/>
      <c r="AD1475" s="17"/>
      <c r="AE1475" s="17"/>
      <c r="AF1475" s="17"/>
      <c r="AG1475" s="17"/>
      <c r="AH1475" s="17"/>
      <c r="AI1475" s="17"/>
      <c r="AJ1475" s="17"/>
      <c r="AK1475" s="17"/>
      <c r="AL1475" s="17"/>
      <c r="AM1475" s="17"/>
      <c r="AN1475" s="17"/>
      <c r="AO1475" s="17"/>
      <c r="AP1475" s="17"/>
      <c r="AQ1475" s="17"/>
      <c r="AR1475" s="17"/>
      <c r="AS1475" s="17"/>
      <c r="AT1475" s="17"/>
      <c r="AU1475" s="17"/>
      <c r="AV1475" s="17"/>
      <c r="AW1475" s="17"/>
      <c r="AX1475" s="17"/>
      <c r="AY1475" s="17"/>
      <c r="AZ1475" s="17"/>
      <c r="BA1475" s="17"/>
      <c r="BB1475" s="17"/>
      <c r="BC1475" s="17"/>
      <c r="BD1475" s="17"/>
      <c r="BE1475" s="17"/>
      <c r="BF1475" s="17"/>
      <c r="BG1475" s="17"/>
      <c r="BH1475" s="17"/>
      <c r="BI1475" s="17"/>
      <c r="BJ1475" s="17"/>
      <c r="BK1475" s="17"/>
      <c r="BL1475" s="17"/>
    </row>
    <row r="1476" spans="2:64" x14ac:dyDescent="0.25">
      <c r="B1476" t="s">
        <v>679</v>
      </c>
      <c r="C1476" s="17">
        <v>0.41844514579779002</v>
      </c>
      <c r="D1476" s="17">
        <v>0.40331838909677997</v>
      </c>
      <c r="E1476" s="17">
        <v>0.43754206382552102</v>
      </c>
      <c r="F1476" s="17">
        <v>0.43382922837406601</v>
      </c>
      <c r="G1476" s="17">
        <v>0.51350155423519905</v>
      </c>
      <c r="H1476" s="17">
        <v>0.44914402566588102</v>
      </c>
      <c r="I1476" s="17">
        <v>0.41432015371214098</v>
      </c>
      <c r="J1476" s="17">
        <v>0.42969049796550302</v>
      </c>
      <c r="K1476" s="17">
        <v>0.50033935703521504</v>
      </c>
      <c r="L1476" s="17">
        <v>0.475258582340085</v>
      </c>
      <c r="M1476" s="17">
        <v>0.41383088932982198</v>
      </c>
      <c r="N1476" s="17">
        <v>0.355622174809541</v>
      </c>
      <c r="O1476" s="17">
        <v>0.37278243771793901</v>
      </c>
      <c r="P1476" s="17">
        <v>0.70393903573207395</v>
      </c>
      <c r="Q1476" s="17"/>
      <c r="R1476" s="17">
        <v>0.42297952626233598</v>
      </c>
      <c r="S1476" s="17">
        <v>0.38062880829392798</v>
      </c>
      <c r="T1476" s="17">
        <v>0.47892989036686401</v>
      </c>
      <c r="U1476" s="17">
        <v>0.41185415090772898</v>
      </c>
      <c r="V1476" s="17"/>
      <c r="W1476" s="17">
        <v>0.41216775399111599</v>
      </c>
      <c r="X1476" s="17">
        <v>0.48749009983320801</v>
      </c>
      <c r="Y1476" s="17">
        <v>0.31640937739337499</v>
      </c>
      <c r="Z1476" s="17">
        <v>0.40413336515141601</v>
      </c>
      <c r="AA1476" s="17">
        <v>0.52356241009733295</v>
      </c>
      <c r="AB1476" s="17">
        <v>0.28732734547267902</v>
      </c>
      <c r="AC1476" s="17">
        <v>0.41994508340457798</v>
      </c>
      <c r="AD1476" s="17">
        <v>0.40153089962633498</v>
      </c>
      <c r="AE1476" s="17">
        <v>0.41893808073536798</v>
      </c>
      <c r="AF1476" s="17">
        <v>0.41887336141953302</v>
      </c>
      <c r="AG1476" s="17"/>
      <c r="AH1476" s="17">
        <v>0.41977546378024899</v>
      </c>
      <c r="AI1476" s="17">
        <v>0.40669476236138202</v>
      </c>
      <c r="AJ1476" s="17">
        <v>0.33905633503211002</v>
      </c>
      <c r="AK1476" s="17">
        <v>0.424527243774736</v>
      </c>
      <c r="AL1476" s="17">
        <v>0.38634379319807199</v>
      </c>
      <c r="AM1476" s="17">
        <v>0.42827314500887897</v>
      </c>
      <c r="AN1476" s="17">
        <v>0.45674147991776698</v>
      </c>
      <c r="AO1476" s="17"/>
      <c r="AP1476" s="17">
        <v>0.43097651736506498</v>
      </c>
      <c r="AQ1476" s="17">
        <v>0.39811387773365198</v>
      </c>
      <c r="AR1476" s="17"/>
      <c r="AS1476" s="17">
        <v>0.43605388745567603</v>
      </c>
      <c r="AT1476" s="17">
        <v>0.41214928982504501</v>
      </c>
      <c r="AU1476" s="17">
        <v>0.43429090031371598</v>
      </c>
      <c r="AV1476" s="17"/>
      <c r="AW1476" s="17">
        <v>0.42242286125108403</v>
      </c>
      <c r="AX1476" s="17">
        <v>0.41783187377021003</v>
      </c>
      <c r="AY1476" s="17"/>
      <c r="AZ1476" s="17">
        <v>0.44971743702403</v>
      </c>
      <c r="BA1476" s="17">
        <v>0.40273175995527599</v>
      </c>
      <c r="BB1476" s="17"/>
      <c r="BC1476" s="17">
        <v>0.42435483784071198</v>
      </c>
      <c r="BD1476" s="17">
        <v>0.41185415090772898</v>
      </c>
      <c r="BE1476" s="17"/>
      <c r="BF1476" s="17">
        <v>0.38959819245212901</v>
      </c>
      <c r="BG1476" s="17">
        <v>0.43317124850167699</v>
      </c>
      <c r="BH1476" s="17"/>
      <c r="BI1476" s="17">
        <v>0.32159342722627898</v>
      </c>
      <c r="BJ1476" s="17">
        <v>0.48577568500976398</v>
      </c>
      <c r="BK1476" s="17">
        <v>0.41353062543945601</v>
      </c>
      <c r="BL1476" s="17">
        <v>0.44440909582275001</v>
      </c>
    </row>
    <row r="1477" spans="2:64" x14ac:dyDescent="0.25">
      <c r="B1477" t="s">
        <v>680</v>
      </c>
      <c r="C1477" s="17">
        <v>0.30219935455084002</v>
      </c>
      <c r="D1477" s="17">
        <v>0.30973149194403499</v>
      </c>
      <c r="E1477" s="17">
        <v>0.244703146396968</v>
      </c>
      <c r="F1477" s="17">
        <v>0.154042885344784</v>
      </c>
      <c r="G1477" s="17">
        <v>0.30184112453400702</v>
      </c>
      <c r="H1477" s="17">
        <v>0.32799647341231097</v>
      </c>
      <c r="I1477" s="17">
        <v>0.35375391629484698</v>
      </c>
      <c r="J1477" s="17">
        <v>0.30583157292667601</v>
      </c>
      <c r="K1477" s="17">
        <v>0.24771695961448001</v>
      </c>
      <c r="L1477" s="17">
        <v>0.310542228777408</v>
      </c>
      <c r="M1477" s="17">
        <v>0.218480549680759</v>
      </c>
      <c r="N1477" s="17">
        <v>0.38476765516019801</v>
      </c>
      <c r="O1477" s="17">
        <v>0.28061483004217003</v>
      </c>
      <c r="P1477" s="17">
        <v>0.64803048213396297</v>
      </c>
      <c r="Q1477" s="17"/>
      <c r="R1477" s="17">
        <v>0.24542759583444401</v>
      </c>
      <c r="S1477" s="17">
        <v>0.24227283954968401</v>
      </c>
      <c r="T1477" s="17">
        <v>0.371216471614771</v>
      </c>
      <c r="U1477" s="17">
        <v>0.33276613591790699</v>
      </c>
      <c r="V1477" s="17"/>
      <c r="W1477" s="17">
        <v>0.30641567891867399</v>
      </c>
      <c r="X1477" s="17">
        <v>0.20555017163113601</v>
      </c>
      <c r="Y1477" s="17">
        <v>0.21188585531264201</v>
      </c>
      <c r="Z1477" s="17">
        <v>0.30280498101806802</v>
      </c>
      <c r="AA1477" s="17">
        <v>0.30344700888680698</v>
      </c>
      <c r="AB1477" s="17">
        <v>0.33790222160478001</v>
      </c>
      <c r="AC1477" s="17">
        <v>0.27008369173633501</v>
      </c>
      <c r="AD1477" s="17">
        <v>0.264300634791794</v>
      </c>
      <c r="AE1477" s="17">
        <v>0.29473831331415401</v>
      </c>
      <c r="AF1477" s="17">
        <v>0.379135829527184</v>
      </c>
      <c r="AG1477" s="17"/>
      <c r="AH1477" s="17">
        <v>0.35431464572561999</v>
      </c>
      <c r="AI1477" s="17">
        <v>0.355056286805712</v>
      </c>
      <c r="AJ1477" s="17">
        <v>0.28186485898302199</v>
      </c>
      <c r="AK1477" s="17">
        <v>0.22656654020855399</v>
      </c>
      <c r="AL1477" s="17">
        <v>0.29479363369355499</v>
      </c>
      <c r="AM1477" s="17">
        <v>0.34820731071196898</v>
      </c>
      <c r="AN1477" s="17">
        <v>0.33034922844858999</v>
      </c>
      <c r="AO1477" s="17"/>
      <c r="AP1477" s="17">
        <v>0.32006000944871499</v>
      </c>
      <c r="AQ1477" s="17">
        <v>0.27322169950483699</v>
      </c>
      <c r="AR1477" s="17"/>
      <c r="AS1477" s="17">
        <v>0.23974310820033601</v>
      </c>
      <c r="AT1477" s="17">
        <v>0.40608621808816497</v>
      </c>
      <c r="AU1477" s="17">
        <v>0.32951196993600601</v>
      </c>
      <c r="AV1477" s="17"/>
      <c r="AW1477" s="17">
        <v>0.34541118922979602</v>
      </c>
      <c r="AX1477" s="17">
        <v>0.29553708577364501</v>
      </c>
      <c r="AY1477" s="17"/>
      <c r="AZ1477" s="17">
        <v>0.294250520725786</v>
      </c>
      <c r="BA1477" s="17">
        <v>0.30619340449068899</v>
      </c>
      <c r="BB1477" s="17"/>
      <c r="BC1477" s="17">
        <v>0.27479222290595001</v>
      </c>
      <c r="BD1477" s="17">
        <v>0.33276613591790699</v>
      </c>
      <c r="BE1477" s="17"/>
      <c r="BF1477" s="17">
        <v>0.32670053317592801</v>
      </c>
      <c r="BG1477" s="17">
        <v>0.28969172962158202</v>
      </c>
      <c r="BH1477" s="17"/>
      <c r="BI1477" s="17">
        <v>0.23890785418552701</v>
      </c>
      <c r="BJ1477" s="17">
        <v>0.32873826987878901</v>
      </c>
      <c r="BK1477" s="17">
        <v>0.312197444598798</v>
      </c>
      <c r="BL1477" s="17">
        <v>0.33606405146962898</v>
      </c>
    </row>
    <row r="1478" spans="2:64" x14ac:dyDescent="0.25">
      <c r="B1478" t="s">
        <v>681</v>
      </c>
      <c r="C1478" s="17">
        <v>0.25545212627535802</v>
      </c>
      <c r="D1478" s="17">
        <v>0.28945281403187001</v>
      </c>
      <c r="E1478" s="17">
        <v>0.19982493061857101</v>
      </c>
      <c r="F1478" s="17">
        <v>0.20431201803038501</v>
      </c>
      <c r="G1478" s="17">
        <v>0.22693239583632599</v>
      </c>
      <c r="H1478" s="17">
        <v>0.22340174362043499</v>
      </c>
      <c r="I1478" s="17">
        <v>0.31258243092940602</v>
      </c>
      <c r="J1478" s="17">
        <v>0.26143942441859003</v>
      </c>
      <c r="K1478" s="17">
        <v>0.33357990450380398</v>
      </c>
      <c r="L1478" s="17">
        <v>0.18720992874915701</v>
      </c>
      <c r="M1478" s="17">
        <v>0.29577028407014799</v>
      </c>
      <c r="N1478" s="17">
        <v>0.22577816550572899</v>
      </c>
      <c r="O1478" s="17">
        <v>0.235306191994783</v>
      </c>
      <c r="P1478" s="17">
        <v>0</v>
      </c>
      <c r="Q1478" s="17"/>
      <c r="R1478" s="17">
        <v>0.20989425364082601</v>
      </c>
      <c r="S1478" s="17">
        <v>0.25720326105361402</v>
      </c>
      <c r="T1478" s="17">
        <v>0.299007600968347</v>
      </c>
      <c r="U1478" s="17">
        <v>0.26729159368223598</v>
      </c>
      <c r="V1478" s="17"/>
      <c r="W1478" s="17">
        <v>0.20750117876865401</v>
      </c>
      <c r="X1478" s="17">
        <v>0.22659499602251201</v>
      </c>
      <c r="Y1478" s="17">
        <v>0.30632128830514499</v>
      </c>
      <c r="Z1478" s="17">
        <v>0.31651239184284002</v>
      </c>
      <c r="AA1478" s="17">
        <v>0.206486667860387</v>
      </c>
      <c r="AB1478" s="17">
        <v>0.32543969066596501</v>
      </c>
      <c r="AC1478" s="17">
        <v>0.24196364821903801</v>
      </c>
      <c r="AD1478" s="17">
        <v>0.235670948273972</v>
      </c>
      <c r="AE1478" s="17">
        <v>0.25684737868500401</v>
      </c>
      <c r="AF1478" s="17">
        <v>0.30992890026666098</v>
      </c>
      <c r="AG1478" s="17"/>
      <c r="AH1478" s="17">
        <v>0.248682351629471</v>
      </c>
      <c r="AI1478" s="17">
        <v>0.25018893954107002</v>
      </c>
      <c r="AJ1478" s="17">
        <v>0.26639863576350797</v>
      </c>
      <c r="AK1478" s="17">
        <v>0.209508734839079</v>
      </c>
      <c r="AL1478" s="17">
        <v>0.32710991057733302</v>
      </c>
      <c r="AM1478" s="17">
        <v>0.25762063041140298</v>
      </c>
      <c r="AN1478" s="17">
        <v>0.33241037793766398</v>
      </c>
      <c r="AO1478" s="17"/>
      <c r="AP1478" s="17">
        <v>0.30734027736056602</v>
      </c>
      <c r="AQ1478" s="17">
        <v>0.17126725445966001</v>
      </c>
      <c r="AR1478" s="17"/>
      <c r="AS1478" s="17">
        <v>0.33639753565800301</v>
      </c>
      <c r="AT1478" s="17">
        <v>0.31780550454914103</v>
      </c>
      <c r="AU1478" s="17">
        <v>0.28819629551595899</v>
      </c>
      <c r="AV1478" s="17"/>
      <c r="AW1478" s="17">
        <v>0.338022107400411</v>
      </c>
      <c r="AX1478" s="17">
        <v>0.242721738610265</v>
      </c>
      <c r="AY1478" s="17"/>
      <c r="AZ1478" s="17">
        <v>0.22345681810685999</v>
      </c>
      <c r="BA1478" s="17">
        <v>0.27152880638698101</v>
      </c>
      <c r="BB1478" s="17"/>
      <c r="BC1478" s="17">
        <v>0.244836489714576</v>
      </c>
      <c r="BD1478" s="17">
        <v>0.26729159368223598</v>
      </c>
      <c r="BE1478" s="17"/>
      <c r="BF1478" s="17">
        <v>0.26158946470696398</v>
      </c>
      <c r="BG1478" s="17">
        <v>0.25231907180720098</v>
      </c>
      <c r="BH1478" s="17"/>
      <c r="BI1478" s="17">
        <v>0.14488335322625601</v>
      </c>
      <c r="BJ1478" s="17">
        <v>0.235270699284818</v>
      </c>
      <c r="BK1478" s="17">
        <v>0.33474324126590599</v>
      </c>
      <c r="BL1478" s="17">
        <v>0.28961443649054303</v>
      </c>
    </row>
    <row r="1479" spans="2:64" x14ac:dyDescent="0.25">
      <c r="B1479" t="s">
        <v>682</v>
      </c>
      <c r="C1479" s="17">
        <v>0.24849046591531801</v>
      </c>
      <c r="D1479" s="17">
        <v>0.25917176376899498</v>
      </c>
      <c r="E1479" s="17">
        <v>0.23312356486632099</v>
      </c>
      <c r="F1479" s="17">
        <v>0.38992597241911497</v>
      </c>
      <c r="G1479" s="17">
        <v>0.204850200439121</v>
      </c>
      <c r="H1479" s="17">
        <v>0.20165527872472</v>
      </c>
      <c r="I1479" s="17">
        <v>0.234759436596468</v>
      </c>
      <c r="J1479" s="17">
        <v>0.105403774923587</v>
      </c>
      <c r="K1479" s="17">
        <v>0.28272082395756198</v>
      </c>
      <c r="L1479" s="17">
        <v>0.21304733175927601</v>
      </c>
      <c r="M1479" s="17">
        <v>0.25135960542247299</v>
      </c>
      <c r="N1479" s="17">
        <v>0.26240339181341199</v>
      </c>
      <c r="O1479" s="17">
        <v>0.30413716484347902</v>
      </c>
      <c r="P1479" s="17">
        <v>0</v>
      </c>
      <c r="Q1479" s="17"/>
      <c r="R1479" s="17">
        <v>0.17639069371211999</v>
      </c>
      <c r="S1479" s="17">
        <v>0.254611770778357</v>
      </c>
      <c r="T1479" s="17">
        <v>0.21996773151181301</v>
      </c>
      <c r="U1479" s="17">
        <v>0.29231190709619498</v>
      </c>
      <c r="V1479" s="17"/>
      <c r="W1479" s="17">
        <v>0.23194598542804301</v>
      </c>
      <c r="X1479" s="17">
        <v>0.20422817298388901</v>
      </c>
      <c r="Y1479" s="17">
        <v>0.210785582414312</v>
      </c>
      <c r="Z1479" s="17">
        <v>0.26230995639558902</v>
      </c>
      <c r="AA1479" s="17">
        <v>0.27513881371182403</v>
      </c>
      <c r="AB1479" s="17">
        <v>0.23301124566305101</v>
      </c>
      <c r="AC1479" s="17">
        <v>0.31423392206870698</v>
      </c>
      <c r="AD1479" s="17">
        <v>0.29037021039267702</v>
      </c>
      <c r="AE1479" s="17">
        <v>0.30563057469763</v>
      </c>
      <c r="AF1479" s="17">
        <v>0.26176270165059501</v>
      </c>
      <c r="AG1479" s="17"/>
      <c r="AH1479" s="17">
        <v>0.214488237610167</v>
      </c>
      <c r="AI1479" s="17">
        <v>0.328083485315595</v>
      </c>
      <c r="AJ1479" s="17">
        <v>0.26725054070231002</v>
      </c>
      <c r="AK1479" s="17">
        <v>0.24194538680745201</v>
      </c>
      <c r="AL1479" s="17">
        <v>0.24936379179502399</v>
      </c>
      <c r="AM1479" s="17">
        <v>0.31592335504267899</v>
      </c>
      <c r="AN1479" s="17">
        <v>0.21613704727091801</v>
      </c>
      <c r="AO1479" s="17"/>
      <c r="AP1479" s="17">
        <v>0.28931717087821501</v>
      </c>
      <c r="AQ1479" s="17">
        <v>0.18225201162322199</v>
      </c>
      <c r="AR1479" s="17"/>
      <c r="AS1479" s="17">
        <v>0.31980809740998201</v>
      </c>
      <c r="AT1479" s="17">
        <v>0.30621035121158002</v>
      </c>
      <c r="AU1479" s="17">
        <v>0.266071027777258</v>
      </c>
      <c r="AV1479" s="17"/>
      <c r="AW1479" s="17">
        <v>0.32774250760789603</v>
      </c>
      <c r="AX1479" s="17">
        <v>0.23627162802472099</v>
      </c>
      <c r="AY1479" s="17"/>
      <c r="AZ1479" s="17">
        <v>0.207216458214246</v>
      </c>
      <c r="BA1479" s="17">
        <v>0.26922941348976498</v>
      </c>
      <c r="BB1479" s="17"/>
      <c r="BC1479" s="17">
        <v>0.209198791960823</v>
      </c>
      <c r="BD1479" s="17">
        <v>0.29231190709619498</v>
      </c>
      <c r="BE1479" s="17"/>
      <c r="BF1479" s="17">
        <v>0.312343910334408</v>
      </c>
      <c r="BG1479" s="17">
        <v>0.21589387350415001</v>
      </c>
      <c r="BH1479" s="17"/>
      <c r="BI1479" s="17">
        <v>0.17694442299239499</v>
      </c>
      <c r="BJ1479" s="17">
        <v>0.22084753521453601</v>
      </c>
      <c r="BK1479" s="17">
        <v>0.26871425373110303</v>
      </c>
      <c r="BL1479" s="17">
        <v>0.37534691843851797</v>
      </c>
    </row>
    <row r="1480" spans="2:64" x14ac:dyDescent="0.25">
      <c r="B1480" t="s">
        <v>683</v>
      </c>
      <c r="C1480" s="17">
        <v>0.214857903055024</v>
      </c>
      <c r="D1480" s="17">
        <v>0.27780563645742901</v>
      </c>
      <c r="E1480" s="17">
        <v>0.16861577043543599</v>
      </c>
      <c r="F1480" s="17">
        <v>0.163177474865043</v>
      </c>
      <c r="G1480" s="17">
        <v>0.22953134457376201</v>
      </c>
      <c r="H1480" s="17">
        <v>0.22955197079994699</v>
      </c>
      <c r="I1480" s="17">
        <v>0.23224038503885899</v>
      </c>
      <c r="J1480" s="17">
        <v>0.17151225853955401</v>
      </c>
      <c r="K1480" s="17">
        <v>6.76517989268626E-2</v>
      </c>
      <c r="L1480" s="17">
        <v>0.24362758918222699</v>
      </c>
      <c r="M1480" s="17">
        <v>0.21441751104589599</v>
      </c>
      <c r="N1480" s="17">
        <v>0.23263047022580999</v>
      </c>
      <c r="O1480" s="17">
        <v>0.114237830261393</v>
      </c>
      <c r="P1480" s="17">
        <v>0.296060964267926</v>
      </c>
      <c r="Q1480" s="17"/>
      <c r="R1480" s="17">
        <v>0.18410916398428201</v>
      </c>
      <c r="S1480" s="17">
        <v>0.234385426553788</v>
      </c>
      <c r="T1480" s="17">
        <v>0.206359703981364</v>
      </c>
      <c r="U1480" s="17">
        <v>0.22717841481589501</v>
      </c>
      <c r="V1480" s="17"/>
      <c r="W1480" s="17">
        <v>0.18001157407912199</v>
      </c>
      <c r="X1480" s="17">
        <v>0.200170465789443</v>
      </c>
      <c r="Y1480" s="17">
        <v>0.30804038880597501</v>
      </c>
      <c r="Z1480" s="17">
        <v>0.13191018881649999</v>
      </c>
      <c r="AA1480" s="17">
        <v>0.233071257238645</v>
      </c>
      <c r="AB1480" s="17">
        <v>0.174321240928317</v>
      </c>
      <c r="AC1480" s="17">
        <v>0.26475195912852001</v>
      </c>
      <c r="AD1480" s="17">
        <v>0.26803810617721302</v>
      </c>
      <c r="AE1480" s="17">
        <v>0.28680206285973198</v>
      </c>
      <c r="AF1480" s="17">
        <v>0.247965010421106</v>
      </c>
      <c r="AG1480" s="17"/>
      <c r="AH1480" s="17">
        <v>0.16552338648564199</v>
      </c>
      <c r="AI1480" s="17">
        <v>0.21005827058204499</v>
      </c>
      <c r="AJ1480" s="17">
        <v>0.26211978107815298</v>
      </c>
      <c r="AK1480" s="17">
        <v>0.211272734284426</v>
      </c>
      <c r="AL1480" s="17">
        <v>0.225687133317995</v>
      </c>
      <c r="AM1480" s="17">
        <v>0.231220124012988</v>
      </c>
      <c r="AN1480" s="17">
        <v>0.25332497056685599</v>
      </c>
      <c r="AO1480" s="17"/>
      <c r="AP1480" s="17">
        <v>0.23986130948583201</v>
      </c>
      <c r="AQ1480" s="17">
        <v>0.17429163655081101</v>
      </c>
      <c r="AR1480" s="17"/>
      <c r="AS1480" s="17">
        <v>0.18966617494455401</v>
      </c>
      <c r="AT1480" s="17">
        <v>0.30800857387532099</v>
      </c>
      <c r="AU1480" s="17">
        <v>0.245256221102674</v>
      </c>
      <c r="AV1480" s="17"/>
      <c r="AW1480" s="17">
        <v>0.22034952367876601</v>
      </c>
      <c r="AX1480" s="17">
        <v>0.21401122174909001</v>
      </c>
      <c r="AY1480" s="17"/>
      <c r="AZ1480" s="17">
        <v>0.17854489477413399</v>
      </c>
      <c r="BA1480" s="17">
        <v>0.23310409762043</v>
      </c>
      <c r="BB1480" s="17"/>
      <c r="BC1480" s="17">
        <v>0.20381094708973399</v>
      </c>
      <c r="BD1480" s="17">
        <v>0.22717841481589501</v>
      </c>
      <c r="BE1480" s="17"/>
      <c r="BF1480" s="17">
        <v>0.26988973775025998</v>
      </c>
      <c r="BG1480" s="17">
        <v>0.186764660763727</v>
      </c>
      <c r="BH1480" s="17"/>
      <c r="BI1480" s="17">
        <v>0.14887298418672101</v>
      </c>
      <c r="BJ1480" s="17">
        <v>0.216157296629262</v>
      </c>
      <c r="BK1480" s="17">
        <v>0.26626079306303502</v>
      </c>
      <c r="BL1480" s="17">
        <v>0.20158804559908999</v>
      </c>
    </row>
    <row r="1481" spans="2:64" x14ac:dyDescent="0.25">
      <c r="B1481" t="s">
        <v>121</v>
      </c>
      <c r="C1481" s="17">
        <v>0.12502018881767901</v>
      </c>
      <c r="D1481" s="17">
        <v>0.100471140749336</v>
      </c>
      <c r="E1481" s="17">
        <v>0.22613755167630201</v>
      </c>
      <c r="F1481" s="17">
        <v>0.13094295555830701</v>
      </c>
      <c r="G1481" s="17">
        <v>9.8803661515085905E-2</v>
      </c>
      <c r="H1481" s="17">
        <v>9.4777447390134106E-2</v>
      </c>
      <c r="I1481" s="17">
        <v>7.47847029496089E-2</v>
      </c>
      <c r="J1481" s="17">
        <v>0.17249241071754901</v>
      </c>
      <c r="K1481" s="17">
        <v>0.13697680264337</v>
      </c>
      <c r="L1481" s="17">
        <v>0.18948568272685201</v>
      </c>
      <c r="M1481" s="17">
        <v>0.12875431400151899</v>
      </c>
      <c r="N1481" s="17">
        <v>9.0766253031596897E-2</v>
      </c>
      <c r="O1481" s="17">
        <v>0.17192886910476601</v>
      </c>
      <c r="P1481" s="17">
        <v>0</v>
      </c>
      <c r="Q1481" s="17"/>
      <c r="R1481" s="17">
        <v>0.241457733092729</v>
      </c>
      <c r="S1481" s="17">
        <v>0.123308791595911</v>
      </c>
      <c r="T1481" s="17">
        <v>3.5660347196947398E-2</v>
      </c>
      <c r="U1481" s="17">
        <v>8.7988165230626303E-2</v>
      </c>
      <c r="V1481" s="17"/>
      <c r="W1481" s="17">
        <v>0.17788153296463699</v>
      </c>
      <c r="X1481" s="17">
        <v>0.17278672264543901</v>
      </c>
      <c r="Y1481" s="17">
        <v>0.114287490090417</v>
      </c>
      <c r="Z1481" s="17">
        <v>0.13604157840230399</v>
      </c>
      <c r="AA1481" s="17">
        <v>4.5790699345534702E-2</v>
      </c>
      <c r="AB1481" s="17">
        <v>0.119906006312506</v>
      </c>
      <c r="AC1481" s="17">
        <v>8.8405254345777506E-2</v>
      </c>
      <c r="AD1481" s="17">
        <v>0.113645868338869</v>
      </c>
      <c r="AE1481" s="17">
        <v>5.6157036572802799E-2</v>
      </c>
      <c r="AF1481" s="17">
        <v>7.6298743131370902E-2</v>
      </c>
      <c r="AG1481" s="17"/>
      <c r="AH1481" s="17">
        <v>0.15340844228235301</v>
      </c>
      <c r="AI1481" s="17">
        <v>8.3716308427189495E-2</v>
      </c>
      <c r="AJ1481" s="17">
        <v>0.103929079791949</v>
      </c>
      <c r="AK1481" s="17">
        <v>0.17655133889034799</v>
      </c>
      <c r="AL1481" s="17">
        <v>0.101908410566051</v>
      </c>
      <c r="AM1481" s="17">
        <v>4.69422661005542E-2</v>
      </c>
      <c r="AN1481" s="17">
        <v>8.8036586705924097E-2</v>
      </c>
      <c r="AO1481" s="17"/>
      <c r="AP1481" s="17">
        <v>4.4042974020469597E-2</v>
      </c>
      <c r="AQ1481" s="17">
        <v>0.25640001841501497</v>
      </c>
      <c r="AR1481" s="17"/>
      <c r="AS1481" s="17">
        <v>4.6785746758940101E-2</v>
      </c>
      <c r="AT1481" s="17">
        <v>2.1819954155032201E-2</v>
      </c>
      <c r="AU1481" s="17">
        <v>4.8376297810291298E-2</v>
      </c>
      <c r="AV1481" s="17"/>
      <c r="AW1481" s="17">
        <v>2.72394784206581E-2</v>
      </c>
      <c r="AX1481" s="17">
        <v>0.14009572029487699</v>
      </c>
      <c r="AY1481" s="17"/>
      <c r="AZ1481" s="17">
        <v>0.17189694658363899</v>
      </c>
      <c r="BA1481" s="17">
        <v>0.101466027835559</v>
      </c>
      <c r="BB1481" s="17"/>
      <c r="BC1481" s="17">
        <v>0.15822425873066501</v>
      </c>
      <c r="BD1481" s="17">
        <v>8.7988165230626303E-2</v>
      </c>
      <c r="BE1481" s="17"/>
      <c r="BF1481" s="17">
        <v>6.4807132311242105E-2</v>
      </c>
      <c r="BG1481" s="17">
        <v>0.15575839689129301</v>
      </c>
      <c r="BH1481" s="17"/>
      <c r="BI1481" s="17">
        <v>0.35165465970983001</v>
      </c>
      <c r="BJ1481" s="17">
        <v>7.6359474126498197E-2</v>
      </c>
      <c r="BK1481" s="17">
        <v>5.2204994407985199E-2</v>
      </c>
      <c r="BL1481" s="17">
        <v>2.97727441489338E-2</v>
      </c>
    </row>
    <row r="1482" spans="2:64" x14ac:dyDescent="0.25">
      <c r="C1482" s="17"/>
      <c r="D1482" s="17"/>
      <c r="E1482" s="17"/>
      <c r="F1482" s="17"/>
      <c r="G1482" s="17"/>
      <c r="H1482" s="17"/>
      <c r="I1482" s="17"/>
      <c r="J1482" s="17"/>
      <c r="K1482" s="17"/>
      <c r="L1482" s="17"/>
      <c r="M1482" s="17"/>
      <c r="N1482" s="17"/>
      <c r="O1482" s="17"/>
      <c r="P1482" s="17"/>
      <c r="Q1482" s="17"/>
      <c r="R1482" s="17"/>
      <c r="S1482" s="17"/>
      <c r="T1482" s="17"/>
      <c r="U1482" s="17"/>
      <c r="V1482" s="17"/>
      <c r="W1482" s="17"/>
      <c r="X1482" s="17"/>
      <c r="Y1482" s="17"/>
      <c r="Z1482" s="17"/>
      <c r="AA1482" s="17"/>
      <c r="AB1482" s="17"/>
      <c r="AC1482" s="17"/>
      <c r="AD1482" s="17"/>
      <c r="AE1482" s="17"/>
      <c r="AF1482" s="17"/>
      <c r="AG1482" s="17"/>
      <c r="AH1482" s="17"/>
      <c r="AI1482" s="17"/>
      <c r="AJ1482" s="17"/>
      <c r="AK1482" s="17"/>
      <c r="AL1482" s="17"/>
      <c r="AM1482" s="17"/>
      <c r="AN1482" s="17"/>
      <c r="AO1482" s="17"/>
      <c r="AP1482" s="17"/>
      <c r="AQ1482" s="17"/>
      <c r="AR1482" s="17"/>
      <c r="AS1482" s="17"/>
      <c r="AT1482" s="17"/>
      <c r="AU1482" s="17"/>
      <c r="AV1482" s="17"/>
      <c r="AW1482" s="17"/>
      <c r="AX1482" s="17"/>
      <c r="AY1482" s="17"/>
      <c r="AZ1482" s="17"/>
      <c r="BA1482" s="17"/>
      <c r="BB1482" s="17"/>
      <c r="BC1482" s="17"/>
      <c r="BD1482" s="17"/>
      <c r="BE1482" s="17"/>
      <c r="BF1482" s="17"/>
      <c r="BG1482" s="17"/>
      <c r="BH1482" s="17"/>
      <c r="BI1482" s="17"/>
      <c r="BJ1482" s="17"/>
      <c r="BK1482" s="17"/>
      <c r="BL1482" s="17"/>
    </row>
    <row r="1483" spans="2:64" x14ac:dyDescent="0.25">
      <c r="B1483" s="6" t="s">
        <v>695</v>
      </c>
      <c r="C1483" s="17"/>
      <c r="D1483" s="17"/>
      <c r="E1483" s="17"/>
      <c r="F1483" s="17"/>
      <c r="G1483" s="17"/>
      <c r="H1483" s="17"/>
      <c r="I1483" s="17"/>
      <c r="J1483" s="17"/>
      <c r="K1483" s="17"/>
      <c r="L1483" s="17"/>
      <c r="M1483" s="17"/>
      <c r="N1483" s="17"/>
      <c r="O1483" s="17"/>
      <c r="P1483" s="17"/>
      <c r="Q1483" s="17"/>
      <c r="R1483" s="17"/>
      <c r="S1483" s="17"/>
      <c r="T1483" s="17"/>
      <c r="U1483" s="17"/>
      <c r="V1483" s="17"/>
      <c r="W1483" s="17"/>
      <c r="X1483" s="17"/>
      <c r="Y1483" s="17"/>
      <c r="Z1483" s="17"/>
      <c r="AA1483" s="17"/>
      <c r="AB1483" s="17"/>
      <c r="AC1483" s="17"/>
      <c r="AD1483" s="17"/>
      <c r="AE1483" s="17"/>
      <c r="AF1483" s="17"/>
      <c r="AG1483" s="17"/>
      <c r="AH1483" s="17"/>
      <c r="AI1483" s="17"/>
      <c r="AJ1483" s="17"/>
      <c r="AK1483" s="17"/>
      <c r="AL1483" s="17"/>
      <c r="AM1483" s="17"/>
      <c r="AN1483" s="17"/>
      <c r="AO1483" s="17"/>
      <c r="AP1483" s="17"/>
      <c r="AQ1483" s="17"/>
      <c r="AR1483" s="17"/>
      <c r="AS1483" s="17"/>
      <c r="AT1483" s="17"/>
      <c r="AU1483" s="17"/>
      <c r="AV1483" s="17"/>
      <c r="AW1483" s="17"/>
      <c r="AX1483" s="17"/>
      <c r="AY1483" s="17"/>
      <c r="AZ1483" s="17"/>
      <c r="BA1483" s="17"/>
      <c r="BB1483" s="17"/>
      <c r="BC1483" s="17"/>
      <c r="BD1483" s="17"/>
      <c r="BE1483" s="17"/>
      <c r="BF1483" s="17"/>
      <c r="BG1483" s="17"/>
      <c r="BH1483" s="17"/>
      <c r="BI1483" s="17"/>
      <c r="BJ1483" s="17"/>
      <c r="BK1483" s="17"/>
      <c r="BL1483" s="17"/>
    </row>
    <row r="1484" spans="2:64" x14ac:dyDescent="0.25">
      <c r="B1484" s="24" t="s">
        <v>82</v>
      </c>
      <c r="C1484" s="17"/>
      <c r="D1484" s="17"/>
      <c r="E1484" s="17"/>
      <c r="F1484" s="17"/>
      <c r="G1484" s="17"/>
      <c r="H1484" s="17"/>
      <c r="I1484" s="17"/>
      <c r="J1484" s="17"/>
      <c r="K1484" s="17"/>
      <c r="L1484" s="17"/>
      <c r="M1484" s="17"/>
      <c r="N1484" s="17"/>
      <c r="O1484" s="17"/>
      <c r="P1484" s="17"/>
      <c r="Q1484" s="17"/>
      <c r="R1484" s="17"/>
      <c r="S1484" s="17"/>
      <c r="T1484" s="17"/>
      <c r="U1484" s="17"/>
      <c r="V1484" s="17"/>
      <c r="W1484" s="17"/>
      <c r="X1484" s="17"/>
      <c r="Y1484" s="17"/>
      <c r="Z1484" s="17"/>
      <c r="AA1484" s="17"/>
      <c r="AB1484" s="17"/>
      <c r="AC1484" s="17"/>
      <c r="AD1484" s="17"/>
      <c r="AE1484" s="17"/>
      <c r="AF1484" s="17"/>
      <c r="AG1484" s="17"/>
      <c r="AH1484" s="17"/>
      <c r="AI1484" s="17"/>
      <c r="AJ1484" s="17"/>
      <c r="AK1484" s="17"/>
      <c r="AL1484" s="17"/>
      <c r="AM1484" s="17"/>
      <c r="AN1484" s="17"/>
      <c r="AO1484" s="17"/>
      <c r="AP1484" s="17"/>
      <c r="AQ1484" s="17"/>
      <c r="AR1484" s="17"/>
      <c r="AS1484" s="17"/>
      <c r="AT1484" s="17"/>
      <c r="AU1484" s="17"/>
      <c r="AV1484" s="17"/>
      <c r="AW1484" s="17"/>
      <c r="AX1484" s="17"/>
      <c r="AY1484" s="17"/>
      <c r="AZ1484" s="17"/>
      <c r="BA1484" s="17"/>
      <c r="BB1484" s="17"/>
      <c r="BC1484" s="17"/>
      <c r="BD1484" s="17"/>
      <c r="BE1484" s="17"/>
      <c r="BF1484" s="17"/>
      <c r="BG1484" s="17"/>
      <c r="BH1484" s="17"/>
      <c r="BI1484" s="17"/>
      <c r="BJ1484" s="17"/>
      <c r="BK1484" s="17"/>
      <c r="BL1484" s="17"/>
    </row>
    <row r="1485" spans="2:64" x14ac:dyDescent="0.25">
      <c r="B1485" t="s">
        <v>689</v>
      </c>
      <c r="C1485" s="17">
        <v>0.45242141854801898</v>
      </c>
      <c r="D1485" s="17">
        <v>0.50085724721222902</v>
      </c>
      <c r="E1485" s="17">
        <v>0.45493202518774301</v>
      </c>
      <c r="F1485" s="17">
        <v>0.52963477036983098</v>
      </c>
      <c r="G1485" s="17">
        <v>0.52058598486694496</v>
      </c>
      <c r="H1485" s="17">
        <v>0.39997147329354599</v>
      </c>
      <c r="I1485" s="17">
        <v>0.42927719960212102</v>
      </c>
      <c r="J1485" s="17">
        <v>0.40126431375274202</v>
      </c>
      <c r="K1485" s="17">
        <v>0.34702420785552202</v>
      </c>
      <c r="L1485" s="17">
        <v>0.40828811973638302</v>
      </c>
      <c r="M1485" s="17">
        <v>0.45401016617107898</v>
      </c>
      <c r="N1485" s="17">
        <v>0.456793119727752</v>
      </c>
      <c r="O1485" s="17">
        <v>0.441157054131673</v>
      </c>
      <c r="P1485" s="17">
        <v>0.296060964267926</v>
      </c>
      <c r="Q1485" s="17"/>
      <c r="R1485" s="17">
        <v>0.393517305035047</v>
      </c>
      <c r="S1485" s="17">
        <v>0.30618244205624701</v>
      </c>
      <c r="T1485" s="17">
        <v>0.47483539042402001</v>
      </c>
      <c r="U1485" s="17">
        <v>0.52409331443640705</v>
      </c>
      <c r="V1485" s="17"/>
      <c r="W1485" s="17">
        <v>0.35233569828242201</v>
      </c>
      <c r="X1485" s="17">
        <v>0.48176081537794502</v>
      </c>
      <c r="Y1485" s="17">
        <v>0.39599321345907101</v>
      </c>
      <c r="Z1485" s="17">
        <v>0.41405351118153</v>
      </c>
      <c r="AA1485" s="17">
        <v>0.43386103300830903</v>
      </c>
      <c r="AB1485" s="17">
        <v>0.47071469505917302</v>
      </c>
      <c r="AC1485" s="17">
        <v>0.56927918429670399</v>
      </c>
      <c r="AD1485" s="17">
        <v>0.48686367994301</v>
      </c>
      <c r="AE1485" s="17">
        <v>0.52996869874758201</v>
      </c>
      <c r="AF1485" s="17">
        <v>0.52071257998388698</v>
      </c>
      <c r="AG1485" s="17"/>
      <c r="AH1485" s="17">
        <v>0.41300695979114299</v>
      </c>
      <c r="AI1485" s="17">
        <v>0.37076701609365498</v>
      </c>
      <c r="AJ1485" s="17">
        <v>0.475262236451716</v>
      </c>
      <c r="AK1485" s="17">
        <v>0.434987556888496</v>
      </c>
      <c r="AL1485" s="17">
        <v>0.44885093598870102</v>
      </c>
      <c r="AM1485" s="17">
        <v>0.53703727091481201</v>
      </c>
      <c r="AN1485" s="17">
        <v>0.499080853999259</v>
      </c>
      <c r="AO1485" s="17"/>
      <c r="AP1485" s="17">
        <v>0.49241105547361802</v>
      </c>
      <c r="AQ1485" s="17">
        <v>0.38754104821049201</v>
      </c>
      <c r="AR1485" s="17"/>
      <c r="AS1485" s="17">
        <v>0.50528633453864302</v>
      </c>
      <c r="AT1485" s="17">
        <v>0.59686009876258295</v>
      </c>
      <c r="AU1485" s="17">
        <v>0.43824497224822501</v>
      </c>
      <c r="AV1485" s="17"/>
      <c r="AW1485" s="17">
        <v>0.54150780110410701</v>
      </c>
      <c r="AX1485" s="17">
        <v>0.43868635200001799</v>
      </c>
      <c r="AY1485" s="17"/>
      <c r="AZ1485" s="17">
        <v>0.42467483011805301</v>
      </c>
      <c r="BA1485" s="17">
        <v>0.46636324476917201</v>
      </c>
      <c r="BB1485" s="17"/>
      <c r="BC1485" s="17">
        <v>0.38815815633984102</v>
      </c>
      <c r="BD1485" s="17">
        <v>0.52409331443640705</v>
      </c>
      <c r="BE1485" s="17"/>
      <c r="BF1485" s="17">
        <v>0.52033827009400602</v>
      </c>
      <c r="BG1485" s="17">
        <v>0.41775049440547801</v>
      </c>
      <c r="BH1485" s="17"/>
      <c r="BI1485" s="17">
        <v>0.301963835085646</v>
      </c>
      <c r="BJ1485" s="17">
        <v>0.459093203880239</v>
      </c>
      <c r="BK1485" s="17">
        <v>0.50230836069597196</v>
      </c>
      <c r="BL1485" s="17">
        <v>0.57319980363968204</v>
      </c>
    </row>
    <row r="1486" spans="2:64" x14ac:dyDescent="0.25">
      <c r="B1486" t="s">
        <v>690</v>
      </c>
      <c r="C1486" s="17">
        <v>0.29896155513538097</v>
      </c>
      <c r="D1486" s="17">
        <v>0.32956310739014899</v>
      </c>
      <c r="E1486" s="17">
        <v>0.27640615840792199</v>
      </c>
      <c r="F1486" s="17">
        <v>0.182244285634549</v>
      </c>
      <c r="G1486" s="17">
        <v>0.16894992391677699</v>
      </c>
      <c r="H1486" s="17">
        <v>0.33991135433993502</v>
      </c>
      <c r="I1486" s="17">
        <v>0.40783411210502102</v>
      </c>
      <c r="J1486" s="17">
        <v>0.244902025691833</v>
      </c>
      <c r="K1486" s="17">
        <v>0.38835394303631099</v>
      </c>
      <c r="L1486" s="17">
        <v>0.30169428964435702</v>
      </c>
      <c r="M1486" s="17">
        <v>0.223334950669797</v>
      </c>
      <c r="N1486" s="17">
        <v>0.32905967163539901</v>
      </c>
      <c r="O1486" s="17">
        <v>0.240894256676117</v>
      </c>
      <c r="P1486" s="17">
        <v>0.35196951786603697</v>
      </c>
      <c r="Q1486" s="17"/>
      <c r="R1486" s="17">
        <v>0.228102507620661</v>
      </c>
      <c r="S1486" s="17">
        <v>0.33643618598137098</v>
      </c>
      <c r="T1486" s="17">
        <v>0.33300723578547298</v>
      </c>
      <c r="U1486" s="17">
        <v>0.315358079223305</v>
      </c>
      <c r="V1486" s="17"/>
      <c r="W1486" s="17">
        <v>0.28176479642031899</v>
      </c>
      <c r="X1486" s="17">
        <v>0.29210695377832702</v>
      </c>
      <c r="Y1486" s="17">
        <v>0.23978070942854099</v>
      </c>
      <c r="Z1486" s="17">
        <v>0.29917605880722398</v>
      </c>
      <c r="AA1486" s="17">
        <v>0.22250300727139</v>
      </c>
      <c r="AB1486" s="17">
        <v>0.33919303102307202</v>
      </c>
      <c r="AC1486" s="17">
        <v>0.223207261405718</v>
      </c>
      <c r="AD1486" s="17">
        <v>0.36146334972773603</v>
      </c>
      <c r="AE1486" s="17">
        <v>0.385819368817787</v>
      </c>
      <c r="AF1486" s="17">
        <v>0.329485036646675</v>
      </c>
      <c r="AG1486" s="17"/>
      <c r="AH1486" s="17">
        <v>0.22989101284182401</v>
      </c>
      <c r="AI1486" s="17">
        <v>0.40770736264778701</v>
      </c>
      <c r="AJ1486" s="17">
        <v>0.24951733679906499</v>
      </c>
      <c r="AK1486" s="17">
        <v>0.27594744825405598</v>
      </c>
      <c r="AL1486" s="17">
        <v>0.37327262534014199</v>
      </c>
      <c r="AM1486" s="17">
        <v>0.34142672431773402</v>
      </c>
      <c r="AN1486" s="17">
        <v>0.27322753816276601</v>
      </c>
      <c r="AO1486" s="17"/>
      <c r="AP1486" s="17">
        <v>0.33726095609996998</v>
      </c>
      <c r="AQ1486" s="17">
        <v>0.23682347363914</v>
      </c>
      <c r="AR1486" s="17"/>
      <c r="AS1486" s="17">
        <v>0.34596434818682997</v>
      </c>
      <c r="AT1486" s="17">
        <v>0.329001995316342</v>
      </c>
      <c r="AU1486" s="17">
        <v>0.34788521432595698</v>
      </c>
      <c r="AV1486" s="17"/>
      <c r="AW1486" s="17">
        <v>0.370813023876989</v>
      </c>
      <c r="AX1486" s="17">
        <v>0.28788371499391702</v>
      </c>
      <c r="AY1486" s="17"/>
      <c r="AZ1486" s="17">
        <v>0.28506617522467997</v>
      </c>
      <c r="BA1486" s="17">
        <v>0.30594356564383901</v>
      </c>
      <c r="BB1486" s="17"/>
      <c r="BC1486" s="17">
        <v>0.28425991910769999</v>
      </c>
      <c r="BD1486" s="17">
        <v>0.315358079223305</v>
      </c>
      <c r="BE1486" s="17"/>
      <c r="BF1486" s="17">
        <v>0.356570748250085</v>
      </c>
      <c r="BG1486" s="17">
        <v>0.26955259522444502</v>
      </c>
      <c r="BH1486" s="17"/>
      <c r="BI1486" s="17">
        <v>0.217524522204633</v>
      </c>
      <c r="BJ1486" s="17">
        <v>0.28391604661818198</v>
      </c>
      <c r="BK1486" s="17">
        <v>0.35430532622151401</v>
      </c>
      <c r="BL1486" s="17">
        <v>0.32638818673958298</v>
      </c>
    </row>
    <row r="1487" spans="2:64" x14ac:dyDescent="0.25">
      <c r="B1487" t="s">
        <v>691</v>
      </c>
      <c r="C1487" s="17">
        <v>0.158280289699781</v>
      </c>
      <c r="D1487" s="17">
        <v>0.11334819714946801</v>
      </c>
      <c r="E1487" s="17">
        <v>0.16770461406274201</v>
      </c>
      <c r="F1487" s="17">
        <v>9.9740633642212695E-2</v>
      </c>
      <c r="G1487" s="17">
        <v>0.236774221982712</v>
      </c>
      <c r="H1487" s="17">
        <v>0.138127909132058</v>
      </c>
      <c r="I1487" s="17">
        <v>0.132864632942848</v>
      </c>
      <c r="J1487" s="17">
        <v>0.189967408654793</v>
      </c>
      <c r="K1487" s="17">
        <v>0.200516054397086</v>
      </c>
      <c r="L1487" s="17">
        <v>0.18492223605552299</v>
      </c>
      <c r="M1487" s="17">
        <v>0.22567854771738499</v>
      </c>
      <c r="N1487" s="17">
        <v>0.124530715775825</v>
      </c>
      <c r="O1487" s="17">
        <v>0.20824041634058399</v>
      </c>
      <c r="P1487" s="17">
        <v>0</v>
      </c>
      <c r="Q1487" s="17"/>
      <c r="R1487" s="17">
        <v>0.194288700644972</v>
      </c>
      <c r="S1487" s="17">
        <v>0.25538388334082901</v>
      </c>
      <c r="T1487" s="17">
        <v>0.12690175040106</v>
      </c>
      <c r="U1487" s="17">
        <v>0.116757199649013</v>
      </c>
      <c r="V1487" s="17"/>
      <c r="W1487" s="17">
        <v>0.19598426483516601</v>
      </c>
      <c r="X1487" s="17">
        <v>0.13669076519547099</v>
      </c>
      <c r="Y1487" s="17">
        <v>0.190878084997465</v>
      </c>
      <c r="Z1487" s="17">
        <v>0.22660727352254001</v>
      </c>
      <c r="AA1487" s="17">
        <v>0.22001382680312501</v>
      </c>
      <c r="AB1487" s="17">
        <v>0.110640582858028</v>
      </c>
      <c r="AC1487" s="17">
        <v>0.17082721535509299</v>
      </c>
      <c r="AD1487" s="17">
        <v>9.2757374541043505E-2</v>
      </c>
      <c r="AE1487" s="17">
        <v>7.3140855349613898E-2</v>
      </c>
      <c r="AF1487" s="17">
        <v>0.113471354827446</v>
      </c>
      <c r="AG1487" s="17"/>
      <c r="AH1487" s="17">
        <v>0.23375223559035299</v>
      </c>
      <c r="AI1487" s="17">
        <v>0.15870132112361601</v>
      </c>
      <c r="AJ1487" s="17">
        <v>0.218345050035475</v>
      </c>
      <c r="AK1487" s="17">
        <v>0.20894669015179501</v>
      </c>
      <c r="AL1487" s="17">
        <v>8.0448574537867398E-2</v>
      </c>
      <c r="AM1487" s="17">
        <v>8.9963033539969095E-2</v>
      </c>
      <c r="AN1487" s="17">
        <v>0.113494697332348</v>
      </c>
      <c r="AO1487" s="17"/>
      <c r="AP1487" s="17">
        <v>0.121807889665458</v>
      </c>
      <c r="AQ1487" s="17">
        <v>0.21745419082141099</v>
      </c>
      <c r="AR1487" s="17"/>
      <c r="AS1487" s="17">
        <v>9.5253631186062601E-2</v>
      </c>
      <c r="AT1487" s="17">
        <v>6.7812703395960697E-2</v>
      </c>
      <c r="AU1487" s="17">
        <v>0.15317062585570801</v>
      </c>
      <c r="AV1487" s="17"/>
      <c r="AW1487" s="17">
        <v>7.0160505617880897E-2</v>
      </c>
      <c r="AX1487" s="17">
        <v>0.171866329045338</v>
      </c>
      <c r="AY1487" s="17"/>
      <c r="AZ1487" s="17">
        <v>0.19134358234288801</v>
      </c>
      <c r="BA1487" s="17">
        <v>0.141666979508771</v>
      </c>
      <c r="BB1487" s="17"/>
      <c r="BC1487" s="17">
        <v>0.19551119018805199</v>
      </c>
      <c r="BD1487" s="17">
        <v>0.116757199649013</v>
      </c>
      <c r="BE1487" s="17"/>
      <c r="BF1487" s="17">
        <v>7.9221807313133802E-2</v>
      </c>
      <c r="BG1487" s="17">
        <v>0.198638913270485</v>
      </c>
      <c r="BH1487" s="17"/>
      <c r="BI1487" s="17">
        <v>0.25197096024542898</v>
      </c>
      <c r="BJ1487" s="17">
        <v>0.16896615505877099</v>
      </c>
      <c r="BK1487" s="17">
        <v>0.117031293194854</v>
      </c>
      <c r="BL1487" s="17">
        <v>8.1369411666110406E-2</v>
      </c>
    </row>
    <row r="1488" spans="2:64" x14ac:dyDescent="0.25">
      <c r="B1488" t="s">
        <v>692</v>
      </c>
      <c r="C1488" s="17">
        <v>2.46995761662114E-2</v>
      </c>
      <c r="D1488" s="17">
        <v>2.67570620755316E-2</v>
      </c>
      <c r="E1488" s="17">
        <v>0</v>
      </c>
      <c r="F1488" s="17">
        <v>6.2404643832189702E-2</v>
      </c>
      <c r="G1488" s="17">
        <v>3.68449346167831E-2</v>
      </c>
      <c r="H1488" s="17">
        <v>3.6657991863784101E-2</v>
      </c>
      <c r="I1488" s="17">
        <v>0</v>
      </c>
      <c r="J1488" s="17">
        <v>4.5594980989491801E-2</v>
      </c>
      <c r="K1488" s="17">
        <v>0</v>
      </c>
      <c r="L1488" s="17">
        <v>0</v>
      </c>
      <c r="M1488" s="17">
        <v>3.5181693918705098E-2</v>
      </c>
      <c r="N1488" s="17">
        <v>1.4958148148382901E-2</v>
      </c>
      <c r="O1488" s="17">
        <v>4.4250130775820497E-2</v>
      </c>
      <c r="P1488" s="17">
        <v>0</v>
      </c>
      <c r="Q1488" s="17"/>
      <c r="R1488" s="17">
        <v>3.8585657055860298E-2</v>
      </c>
      <c r="S1488" s="17">
        <v>2.4123164441620399E-2</v>
      </c>
      <c r="T1488" s="17">
        <v>2.7907353238269299E-2</v>
      </c>
      <c r="U1488" s="17">
        <v>1.66813008632807E-2</v>
      </c>
      <c r="V1488" s="17"/>
      <c r="W1488" s="17">
        <v>3.3825889064057202E-2</v>
      </c>
      <c r="X1488" s="17">
        <v>3.4741767688230903E-2</v>
      </c>
      <c r="Y1488" s="17">
        <v>2.3813773489921201E-2</v>
      </c>
      <c r="Z1488" s="17">
        <v>0</v>
      </c>
      <c r="AA1488" s="17">
        <v>2.7530937767408201E-2</v>
      </c>
      <c r="AB1488" s="17">
        <v>5.0229856343845497E-2</v>
      </c>
      <c r="AC1488" s="17">
        <v>0</v>
      </c>
      <c r="AD1488" s="17">
        <v>1.08325182069198E-2</v>
      </c>
      <c r="AE1488" s="17">
        <v>1.10710770850174E-2</v>
      </c>
      <c r="AF1488" s="17">
        <v>1.91652102122516E-2</v>
      </c>
      <c r="AG1488" s="17"/>
      <c r="AH1488" s="17">
        <v>4.0806010087650398E-2</v>
      </c>
      <c r="AI1488" s="17">
        <v>0</v>
      </c>
      <c r="AJ1488" s="17">
        <v>2.2214705380527298E-2</v>
      </c>
      <c r="AK1488" s="17">
        <v>1.8808689913764901E-2</v>
      </c>
      <c r="AL1488" s="17">
        <v>2.2568404868453299E-2</v>
      </c>
      <c r="AM1488" s="17">
        <v>7.6722901428704898E-3</v>
      </c>
      <c r="AN1488" s="17">
        <v>4.75361116191396E-2</v>
      </c>
      <c r="AO1488" s="17"/>
      <c r="AP1488" s="17">
        <v>1.89280734558918E-2</v>
      </c>
      <c r="AQ1488" s="17">
        <v>3.4063432956065599E-2</v>
      </c>
      <c r="AR1488" s="17"/>
      <c r="AS1488" s="17">
        <v>2.1103127739280102E-2</v>
      </c>
      <c r="AT1488" s="17">
        <v>0</v>
      </c>
      <c r="AU1488" s="17">
        <v>2.84091838301333E-2</v>
      </c>
      <c r="AV1488" s="17"/>
      <c r="AW1488" s="17">
        <v>5.4733242753544501E-3</v>
      </c>
      <c r="AX1488" s="17">
        <v>2.766382099929E-2</v>
      </c>
      <c r="AY1488" s="17"/>
      <c r="AZ1488" s="17">
        <v>8.0844184034678905E-3</v>
      </c>
      <c r="BA1488" s="17">
        <v>3.3048193249348698E-2</v>
      </c>
      <c r="BB1488" s="17"/>
      <c r="BC1488" s="17">
        <v>3.1889012441931298E-2</v>
      </c>
      <c r="BD1488" s="17">
        <v>1.66813008632807E-2</v>
      </c>
      <c r="BE1488" s="17"/>
      <c r="BF1488" s="17">
        <v>1.93489820313083E-2</v>
      </c>
      <c r="BG1488" s="17">
        <v>2.74310049522343E-2</v>
      </c>
      <c r="BH1488" s="17"/>
      <c r="BI1488" s="17">
        <v>3.9223474066881397E-2</v>
      </c>
      <c r="BJ1488" s="17">
        <v>3.3728851474501102E-2</v>
      </c>
      <c r="BK1488" s="17">
        <v>1.14813076016592E-2</v>
      </c>
      <c r="BL1488" s="17">
        <v>1.2746530162181901E-2</v>
      </c>
    </row>
    <row r="1489" spans="2:64" x14ac:dyDescent="0.25">
      <c r="B1489" t="s">
        <v>693</v>
      </c>
      <c r="C1489" s="17">
        <v>1.2402508917243199E-2</v>
      </c>
      <c r="D1489" s="17">
        <v>1.1003916749892199E-2</v>
      </c>
      <c r="E1489" s="17">
        <v>2.98806992655649E-2</v>
      </c>
      <c r="F1489" s="17">
        <v>0</v>
      </c>
      <c r="G1489" s="17">
        <v>3.68449346167831E-2</v>
      </c>
      <c r="H1489" s="17">
        <v>0</v>
      </c>
      <c r="I1489" s="17">
        <v>0</v>
      </c>
      <c r="J1489" s="17">
        <v>0</v>
      </c>
      <c r="K1489" s="17">
        <v>0</v>
      </c>
      <c r="L1489" s="17">
        <v>2.0095216976777401E-2</v>
      </c>
      <c r="M1489" s="17">
        <v>8.5687463143761904E-3</v>
      </c>
      <c r="N1489" s="17">
        <v>1.77902942202132E-2</v>
      </c>
      <c r="O1489" s="17">
        <v>2.30421194758351E-2</v>
      </c>
      <c r="P1489" s="17">
        <v>0</v>
      </c>
      <c r="Q1489" s="17"/>
      <c r="R1489" s="17">
        <v>2.50277101121286E-2</v>
      </c>
      <c r="S1489" s="17">
        <v>0</v>
      </c>
      <c r="T1489" s="17">
        <v>1.26477255856072E-2</v>
      </c>
      <c r="U1489" s="17">
        <v>9.6099041469084705E-3</v>
      </c>
      <c r="V1489" s="17"/>
      <c r="W1489" s="17">
        <v>1.21335243907922E-2</v>
      </c>
      <c r="X1489" s="17">
        <v>1.85923099999349E-2</v>
      </c>
      <c r="Y1489" s="17">
        <v>4.6495655053950397E-2</v>
      </c>
      <c r="Z1489" s="17">
        <v>1.0479823694402301E-2</v>
      </c>
      <c r="AA1489" s="17">
        <v>2.58087448713844E-2</v>
      </c>
      <c r="AB1489" s="17">
        <v>1.33749412041861E-2</v>
      </c>
      <c r="AC1489" s="17">
        <v>0</v>
      </c>
      <c r="AD1489" s="17">
        <v>0</v>
      </c>
      <c r="AE1489" s="17">
        <v>0</v>
      </c>
      <c r="AF1489" s="17">
        <v>3.9307742464401302E-3</v>
      </c>
      <c r="AG1489" s="17"/>
      <c r="AH1489" s="17">
        <v>1.7501572570183199E-2</v>
      </c>
      <c r="AI1489" s="17">
        <v>0</v>
      </c>
      <c r="AJ1489" s="17">
        <v>1.1163268004909299E-2</v>
      </c>
      <c r="AK1489" s="17">
        <v>3.75849518301073E-3</v>
      </c>
      <c r="AL1489" s="17">
        <v>1.6650445276829001E-2</v>
      </c>
      <c r="AM1489" s="17">
        <v>4.9768322511301701E-3</v>
      </c>
      <c r="AN1489" s="17">
        <v>2.2558883812248999E-2</v>
      </c>
      <c r="AO1489" s="17"/>
      <c r="AP1489" s="17">
        <v>8.8306216564881593E-3</v>
      </c>
      <c r="AQ1489" s="17">
        <v>1.81976445098182E-2</v>
      </c>
      <c r="AR1489" s="17"/>
      <c r="AS1489" s="17">
        <v>4.8386776260412601E-3</v>
      </c>
      <c r="AT1489" s="17">
        <v>0</v>
      </c>
      <c r="AU1489" s="17">
        <v>1.6480248128623601E-2</v>
      </c>
      <c r="AV1489" s="17"/>
      <c r="AW1489" s="17">
        <v>0</v>
      </c>
      <c r="AX1489" s="17">
        <v>1.4314689886464499E-2</v>
      </c>
      <c r="AY1489" s="17"/>
      <c r="AZ1489" s="17">
        <v>1.32695635114708E-2</v>
      </c>
      <c r="BA1489" s="17">
        <v>1.19668400598814E-2</v>
      </c>
      <c r="BB1489" s="17"/>
      <c r="BC1489" s="17">
        <v>1.4906445646910699E-2</v>
      </c>
      <c r="BD1489" s="17">
        <v>9.6099041469084705E-3</v>
      </c>
      <c r="BE1489" s="17"/>
      <c r="BF1489" s="17">
        <v>6.1585103126362804E-3</v>
      </c>
      <c r="BG1489" s="17">
        <v>1.55900124165755E-2</v>
      </c>
      <c r="BH1489" s="17"/>
      <c r="BI1489" s="17">
        <v>3.79103240208725E-2</v>
      </c>
      <c r="BJ1489" s="17">
        <v>6.7029175876738498E-3</v>
      </c>
      <c r="BK1489" s="17">
        <v>2.4333180082317801E-3</v>
      </c>
      <c r="BL1489" s="17">
        <v>6.2960677924425402E-3</v>
      </c>
    </row>
    <row r="1490" spans="2:64" x14ac:dyDescent="0.25">
      <c r="B1490" t="s">
        <v>80</v>
      </c>
      <c r="C1490" s="17">
        <v>5.3234651533364298E-2</v>
      </c>
      <c r="D1490" s="17">
        <v>1.84704694227295E-2</v>
      </c>
      <c r="E1490" s="17">
        <v>7.1076503076027905E-2</v>
      </c>
      <c r="F1490" s="17">
        <v>0.125975666521218</v>
      </c>
      <c r="G1490" s="17">
        <v>0</v>
      </c>
      <c r="H1490" s="17">
        <v>8.5331271370678002E-2</v>
      </c>
      <c r="I1490" s="17">
        <v>3.0024055350009501E-2</v>
      </c>
      <c r="J1490" s="17">
        <v>0.11827127091113999</v>
      </c>
      <c r="K1490" s="17">
        <v>6.4105794711080202E-2</v>
      </c>
      <c r="L1490" s="17">
        <v>8.5000137586960095E-2</v>
      </c>
      <c r="M1490" s="17">
        <v>5.3225895208657698E-2</v>
      </c>
      <c r="N1490" s="17">
        <v>5.6868050492427602E-2</v>
      </c>
      <c r="O1490" s="17">
        <v>4.2416022599970703E-2</v>
      </c>
      <c r="P1490" s="17">
        <v>0.35196951786603697</v>
      </c>
      <c r="Q1490" s="17"/>
      <c r="R1490" s="17">
        <v>0.12047811953133</v>
      </c>
      <c r="S1490" s="17">
        <v>7.78743241799328E-2</v>
      </c>
      <c r="T1490" s="17">
        <v>2.4700544565569599E-2</v>
      </c>
      <c r="U1490" s="17">
        <v>1.7500201681086701E-2</v>
      </c>
      <c r="V1490" s="17"/>
      <c r="W1490" s="17">
        <v>0.123955827007243</v>
      </c>
      <c r="X1490" s="17">
        <v>3.61073879600919E-2</v>
      </c>
      <c r="Y1490" s="17">
        <v>0.103038563571052</v>
      </c>
      <c r="Z1490" s="17">
        <v>4.9683332794303502E-2</v>
      </c>
      <c r="AA1490" s="17">
        <v>7.0282450278383493E-2</v>
      </c>
      <c r="AB1490" s="17">
        <v>1.58468935116957E-2</v>
      </c>
      <c r="AC1490" s="17">
        <v>3.6686338942484402E-2</v>
      </c>
      <c r="AD1490" s="17">
        <v>4.8083077581290698E-2</v>
      </c>
      <c r="AE1490" s="17">
        <v>0</v>
      </c>
      <c r="AF1490" s="17">
        <v>1.32350440833002E-2</v>
      </c>
      <c r="AG1490" s="17"/>
      <c r="AH1490" s="17">
        <v>6.5042209118846506E-2</v>
      </c>
      <c r="AI1490" s="17">
        <v>6.2824300134942598E-2</v>
      </c>
      <c r="AJ1490" s="17">
        <v>2.3497403328307801E-2</v>
      </c>
      <c r="AK1490" s="17">
        <v>5.7551119608877502E-2</v>
      </c>
      <c r="AL1490" s="17">
        <v>5.8209013988008103E-2</v>
      </c>
      <c r="AM1490" s="17">
        <v>1.89238488334845E-2</v>
      </c>
      <c r="AN1490" s="17">
        <v>4.4101915074239398E-2</v>
      </c>
      <c r="AO1490" s="17"/>
      <c r="AP1490" s="17">
        <v>2.0761403648574098E-2</v>
      </c>
      <c r="AQ1490" s="17">
        <v>0.105920209863073</v>
      </c>
      <c r="AR1490" s="17"/>
      <c r="AS1490" s="17">
        <v>2.7553880723143201E-2</v>
      </c>
      <c r="AT1490" s="17">
        <v>6.3252025251144999E-3</v>
      </c>
      <c r="AU1490" s="17">
        <v>1.5809755611353098E-2</v>
      </c>
      <c r="AV1490" s="17"/>
      <c r="AW1490" s="17">
        <v>1.20453451256684E-2</v>
      </c>
      <c r="AX1490" s="17">
        <v>5.9585093074971798E-2</v>
      </c>
      <c r="AY1490" s="17"/>
      <c r="AZ1490" s="17">
        <v>7.7561430399439205E-2</v>
      </c>
      <c r="BA1490" s="17">
        <v>4.1011176768988501E-2</v>
      </c>
      <c r="BB1490" s="17"/>
      <c r="BC1490" s="17">
        <v>8.5275276275565207E-2</v>
      </c>
      <c r="BD1490" s="17">
        <v>1.7500201681086701E-2</v>
      </c>
      <c r="BE1490" s="17"/>
      <c r="BF1490" s="17">
        <v>1.8361681998830599E-2</v>
      </c>
      <c r="BG1490" s="17">
        <v>7.1036979730782504E-2</v>
      </c>
      <c r="BH1490" s="17"/>
      <c r="BI1490" s="17">
        <v>0.15140688437653799</v>
      </c>
      <c r="BJ1490" s="17">
        <v>4.7592825380632003E-2</v>
      </c>
      <c r="BK1490" s="17">
        <v>1.24403942777694E-2</v>
      </c>
      <c r="BL1490" s="17">
        <v>0</v>
      </c>
    </row>
    <row r="1491" spans="2:64" x14ac:dyDescent="0.25">
      <c r="C1491" s="17"/>
      <c r="D1491" s="17"/>
      <c r="E1491" s="17"/>
      <c r="F1491" s="17"/>
      <c r="G1491" s="17"/>
      <c r="H1491" s="17"/>
      <c r="I1491" s="17"/>
      <c r="J1491" s="17"/>
      <c r="K1491" s="17"/>
      <c r="L1491" s="17"/>
      <c r="M1491" s="17"/>
      <c r="N1491" s="17"/>
      <c r="O1491" s="17"/>
      <c r="P1491" s="17"/>
      <c r="Q1491" s="17"/>
      <c r="R1491" s="17"/>
      <c r="S1491" s="17"/>
      <c r="T1491" s="17"/>
      <c r="U1491" s="17"/>
      <c r="V1491" s="17"/>
      <c r="W1491" s="17"/>
      <c r="X1491" s="17"/>
      <c r="Y1491" s="17"/>
      <c r="Z1491" s="17"/>
      <c r="AA1491" s="17"/>
      <c r="AB1491" s="17"/>
      <c r="AC1491" s="17"/>
      <c r="AD1491" s="17"/>
      <c r="AE1491" s="17"/>
      <c r="AF1491" s="17"/>
      <c r="AG1491" s="17"/>
      <c r="AH1491" s="17"/>
      <c r="AI1491" s="17"/>
      <c r="AJ1491" s="17"/>
      <c r="AK1491" s="17"/>
      <c r="AL1491" s="17"/>
      <c r="AM1491" s="17"/>
      <c r="AN1491" s="17"/>
      <c r="AO1491" s="17"/>
      <c r="AP1491" s="17"/>
      <c r="AQ1491" s="17"/>
      <c r="AR1491" s="17"/>
      <c r="AS1491" s="17"/>
      <c r="AT1491" s="17"/>
      <c r="AU1491" s="17"/>
      <c r="AV1491" s="17"/>
      <c r="AW1491" s="17"/>
      <c r="AX1491" s="17"/>
      <c r="AY1491" s="17"/>
      <c r="AZ1491" s="17"/>
      <c r="BA1491" s="17"/>
      <c r="BB1491" s="17"/>
      <c r="BC1491" s="17"/>
      <c r="BD1491" s="17"/>
      <c r="BE1491" s="17"/>
      <c r="BF1491" s="17"/>
      <c r="BG1491" s="17"/>
      <c r="BH1491" s="17"/>
      <c r="BI1491" s="17"/>
      <c r="BJ1491" s="17"/>
      <c r="BK1491" s="17"/>
      <c r="BL1491" s="17"/>
    </row>
    <row r="1492" spans="2:64" x14ac:dyDescent="0.25">
      <c r="B1492" s="6" t="s">
        <v>696</v>
      </c>
      <c r="C1492" s="17"/>
      <c r="D1492" s="17"/>
      <c r="E1492" s="17"/>
      <c r="F1492" s="17"/>
      <c r="G1492" s="17"/>
      <c r="H1492" s="17"/>
      <c r="I1492" s="17"/>
      <c r="J1492" s="17"/>
      <c r="K1492" s="17"/>
      <c r="L1492" s="17"/>
      <c r="M1492" s="17"/>
      <c r="N1492" s="17"/>
      <c r="O1492" s="17"/>
      <c r="P1492" s="17"/>
      <c r="Q1492" s="17"/>
      <c r="R1492" s="17"/>
      <c r="S1492" s="17"/>
      <c r="T1492" s="17"/>
      <c r="U1492" s="17"/>
      <c r="V1492" s="17"/>
      <c r="W1492" s="17"/>
      <c r="X1492" s="17"/>
      <c r="Y1492" s="17"/>
      <c r="Z1492" s="17"/>
      <c r="AA1492" s="17"/>
      <c r="AB1492" s="17"/>
      <c r="AC1492" s="17"/>
      <c r="AD1492" s="17"/>
      <c r="AE1492" s="17"/>
      <c r="AF1492" s="17"/>
      <c r="AG1492" s="17"/>
      <c r="AH1492" s="17"/>
      <c r="AI1492" s="17"/>
      <c r="AJ1492" s="17"/>
      <c r="AK1492" s="17"/>
      <c r="AL1492" s="17"/>
      <c r="AM1492" s="17"/>
      <c r="AN1492" s="17"/>
      <c r="AO1492" s="17"/>
      <c r="AP1492" s="17"/>
      <c r="AQ1492" s="17"/>
      <c r="AR1492" s="17"/>
      <c r="AS1492" s="17"/>
      <c r="AT1492" s="17"/>
      <c r="AU1492" s="17"/>
      <c r="AV1492" s="17"/>
      <c r="AW1492" s="17"/>
      <c r="AX1492" s="17"/>
      <c r="AY1492" s="17"/>
      <c r="AZ1492" s="17"/>
      <c r="BA1492" s="17"/>
      <c r="BB1492" s="17"/>
      <c r="BC1492" s="17"/>
      <c r="BD1492" s="17"/>
      <c r="BE1492" s="17"/>
      <c r="BF1492" s="17"/>
      <c r="BG1492" s="17"/>
      <c r="BH1492" s="17"/>
      <c r="BI1492" s="17"/>
      <c r="BJ1492" s="17"/>
      <c r="BK1492" s="17"/>
      <c r="BL1492" s="17"/>
    </row>
    <row r="1493" spans="2:64" x14ac:dyDescent="0.25">
      <c r="B1493" s="24" t="s">
        <v>82</v>
      </c>
      <c r="C1493" s="17"/>
      <c r="D1493" s="17"/>
      <c r="E1493" s="17"/>
      <c r="F1493" s="17"/>
      <c r="G1493" s="17"/>
      <c r="H1493" s="17"/>
      <c r="I1493" s="17"/>
      <c r="J1493" s="17"/>
      <c r="K1493" s="17"/>
      <c r="L1493" s="17"/>
      <c r="M1493" s="17"/>
      <c r="N1493" s="17"/>
      <c r="O1493" s="17"/>
      <c r="P1493" s="17"/>
      <c r="Q1493" s="17"/>
      <c r="R1493" s="17"/>
      <c r="S1493" s="17"/>
      <c r="T1493" s="17"/>
      <c r="U1493" s="17"/>
      <c r="V1493" s="17"/>
      <c r="W1493" s="17"/>
      <c r="X1493" s="17"/>
      <c r="Y1493" s="17"/>
      <c r="Z1493" s="17"/>
      <c r="AA1493" s="17"/>
      <c r="AB1493" s="17"/>
      <c r="AC1493" s="17"/>
      <c r="AD1493" s="17"/>
      <c r="AE1493" s="17"/>
      <c r="AF1493" s="17"/>
      <c r="AG1493" s="17"/>
      <c r="AH1493" s="17"/>
      <c r="AI1493" s="17"/>
      <c r="AJ1493" s="17"/>
      <c r="AK1493" s="17"/>
      <c r="AL1493" s="17"/>
      <c r="AM1493" s="17"/>
      <c r="AN1493" s="17"/>
      <c r="AO1493" s="17"/>
      <c r="AP1493" s="17"/>
      <c r="AQ1493" s="17"/>
      <c r="AR1493" s="17"/>
      <c r="AS1493" s="17"/>
      <c r="AT1493" s="17"/>
      <c r="AU1493" s="17"/>
      <c r="AV1493" s="17"/>
      <c r="AW1493" s="17"/>
      <c r="AX1493" s="17"/>
      <c r="AY1493" s="17"/>
      <c r="AZ1493" s="17"/>
      <c r="BA1493" s="17"/>
      <c r="BB1493" s="17"/>
      <c r="BC1493" s="17"/>
      <c r="BD1493" s="17"/>
      <c r="BE1493" s="17"/>
      <c r="BF1493" s="17"/>
      <c r="BG1493" s="17"/>
      <c r="BH1493" s="17"/>
      <c r="BI1493" s="17"/>
      <c r="BJ1493" s="17"/>
      <c r="BK1493" s="17"/>
      <c r="BL1493" s="17"/>
    </row>
    <row r="1494" spans="2:64" x14ac:dyDescent="0.25">
      <c r="B1494" t="s">
        <v>689</v>
      </c>
      <c r="C1494" s="17">
        <v>0.25089858380279401</v>
      </c>
      <c r="D1494" s="17">
        <v>0.27203544427941601</v>
      </c>
      <c r="E1494" s="17">
        <v>0.19192776105585799</v>
      </c>
      <c r="F1494" s="17">
        <v>0.20431201803038501</v>
      </c>
      <c r="G1494" s="17">
        <v>0.16402901084358501</v>
      </c>
      <c r="H1494" s="17">
        <v>0.24423475908660899</v>
      </c>
      <c r="I1494" s="17">
        <v>0.26116158557876401</v>
      </c>
      <c r="J1494" s="17">
        <v>0.26376445187719</v>
      </c>
      <c r="K1494" s="17">
        <v>0.27426737648591198</v>
      </c>
      <c r="L1494" s="17">
        <v>0.20903885200424399</v>
      </c>
      <c r="M1494" s="17">
        <v>0.22667542144757</v>
      </c>
      <c r="N1494" s="17">
        <v>0.28636113749238401</v>
      </c>
      <c r="O1494" s="17">
        <v>0.26461288746335399</v>
      </c>
      <c r="P1494" s="17">
        <v>0.296060964267926</v>
      </c>
      <c r="Q1494" s="17"/>
      <c r="R1494" s="17">
        <v>0.149933048029079</v>
      </c>
      <c r="S1494" s="17">
        <v>0.20107153920995699</v>
      </c>
      <c r="T1494" s="17">
        <v>0.31729721251469001</v>
      </c>
      <c r="U1494" s="17">
        <v>0.30231678363836101</v>
      </c>
      <c r="V1494" s="17"/>
      <c r="W1494" s="17">
        <v>0.20205501178412</v>
      </c>
      <c r="X1494" s="17">
        <v>0.16507187163530099</v>
      </c>
      <c r="Y1494" s="17">
        <v>0.192544195038238</v>
      </c>
      <c r="Z1494" s="17">
        <v>0.27662950919593798</v>
      </c>
      <c r="AA1494" s="17">
        <v>0.21392287873561799</v>
      </c>
      <c r="AB1494" s="17">
        <v>0.30571948729958098</v>
      </c>
      <c r="AC1494" s="17">
        <v>0.35717067040391698</v>
      </c>
      <c r="AD1494" s="17">
        <v>0.28741949243631898</v>
      </c>
      <c r="AE1494" s="17">
        <v>0.40094091575922802</v>
      </c>
      <c r="AF1494" s="17">
        <v>0.288402601159506</v>
      </c>
      <c r="AG1494" s="17"/>
      <c r="AH1494" s="17">
        <v>0.222684814955042</v>
      </c>
      <c r="AI1494" s="17">
        <v>0.299639405855186</v>
      </c>
      <c r="AJ1494" s="17">
        <v>0.23764205465087401</v>
      </c>
      <c r="AK1494" s="17">
        <v>0.206754224656887</v>
      </c>
      <c r="AL1494" s="17">
        <v>0.24781224676137201</v>
      </c>
      <c r="AM1494" s="17">
        <v>0.37653460491274499</v>
      </c>
      <c r="AN1494" s="17">
        <v>0.26340873349298299</v>
      </c>
      <c r="AO1494" s="17"/>
      <c r="AP1494" s="17">
        <v>0.33125661464970801</v>
      </c>
      <c r="AQ1494" s="17">
        <v>0.12052333656955901</v>
      </c>
      <c r="AR1494" s="17"/>
      <c r="AS1494" s="17">
        <v>0.31166434269856502</v>
      </c>
      <c r="AT1494" s="17">
        <v>0.447396102679815</v>
      </c>
      <c r="AU1494" s="17">
        <v>0.302738171903283</v>
      </c>
      <c r="AV1494" s="17"/>
      <c r="AW1494" s="17">
        <v>0.420205566269653</v>
      </c>
      <c r="AX1494" s="17">
        <v>0.22479535001440301</v>
      </c>
      <c r="AY1494" s="17"/>
      <c r="AZ1494" s="17">
        <v>0.23417843447424899</v>
      </c>
      <c r="BA1494" s="17">
        <v>0.25929995599017702</v>
      </c>
      <c r="BB1494" s="17"/>
      <c r="BC1494" s="17">
        <v>0.20479541857536299</v>
      </c>
      <c r="BD1494" s="17">
        <v>0.30231678363836101</v>
      </c>
      <c r="BE1494" s="17"/>
      <c r="BF1494" s="17">
        <v>0.38505698293338297</v>
      </c>
      <c r="BG1494" s="17">
        <v>0.18241196268502899</v>
      </c>
      <c r="BH1494" s="17"/>
      <c r="BI1494" s="17">
        <v>0.12856132370815801</v>
      </c>
      <c r="BJ1494" s="17">
        <v>0.195075372918772</v>
      </c>
      <c r="BK1494" s="17">
        <v>0.29497945879764398</v>
      </c>
      <c r="BL1494" s="17">
        <v>0.46849538543646702</v>
      </c>
    </row>
    <row r="1495" spans="2:64" x14ac:dyDescent="0.25">
      <c r="B1495" t="s">
        <v>690</v>
      </c>
      <c r="C1495" s="17">
        <v>0.38540664686763998</v>
      </c>
      <c r="D1495" s="17">
        <v>0.41013231724397903</v>
      </c>
      <c r="E1495" s="17">
        <v>0.38909576983928901</v>
      </c>
      <c r="F1495" s="17">
        <v>0.43302923982014702</v>
      </c>
      <c r="G1495" s="17">
        <v>0.249724223782089</v>
      </c>
      <c r="H1495" s="17">
        <v>0.42070509089202701</v>
      </c>
      <c r="I1495" s="17">
        <v>0.42858491674092403</v>
      </c>
      <c r="J1495" s="17">
        <v>0.31262205953576799</v>
      </c>
      <c r="K1495" s="17">
        <v>0.33525310929344798</v>
      </c>
      <c r="L1495" s="17">
        <v>0.36550415664080299</v>
      </c>
      <c r="M1495" s="17">
        <v>0.47409847739748301</v>
      </c>
      <c r="N1495" s="17">
        <v>0.39562163079283202</v>
      </c>
      <c r="O1495" s="17">
        <v>0.295692680072073</v>
      </c>
      <c r="P1495" s="17">
        <v>0.35196951786603697</v>
      </c>
      <c r="Q1495" s="17"/>
      <c r="R1495" s="17">
        <v>0.35256635673995201</v>
      </c>
      <c r="S1495" s="17">
        <v>0.41296327132715499</v>
      </c>
      <c r="T1495" s="17">
        <v>0.34799047813748102</v>
      </c>
      <c r="U1495" s="17">
        <v>0.40403711158729999</v>
      </c>
      <c r="V1495" s="17"/>
      <c r="W1495" s="17">
        <v>0.326668326121209</v>
      </c>
      <c r="X1495" s="17">
        <v>0.44356882930853098</v>
      </c>
      <c r="Y1495" s="17">
        <v>0.44650649091264999</v>
      </c>
      <c r="Z1495" s="17">
        <v>0.36727584337614</v>
      </c>
      <c r="AA1495" s="17">
        <v>0.36326280402211097</v>
      </c>
      <c r="AB1495" s="17">
        <v>0.37714070670139399</v>
      </c>
      <c r="AC1495" s="17">
        <v>0.34622128881613501</v>
      </c>
      <c r="AD1495" s="17">
        <v>0.35098115462003399</v>
      </c>
      <c r="AE1495" s="17">
        <v>0.43616496242973202</v>
      </c>
      <c r="AF1495" s="17">
        <v>0.43040583367384999</v>
      </c>
      <c r="AG1495" s="17"/>
      <c r="AH1495" s="17">
        <v>0.41835051310799098</v>
      </c>
      <c r="AI1495" s="17">
        <v>0.27920880243373197</v>
      </c>
      <c r="AJ1495" s="17">
        <v>0.41103753954461503</v>
      </c>
      <c r="AK1495" s="17">
        <v>0.39559565137601899</v>
      </c>
      <c r="AL1495" s="17">
        <v>0.39949158342354402</v>
      </c>
      <c r="AM1495" s="17">
        <v>0.36759378113958602</v>
      </c>
      <c r="AN1495" s="17">
        <v>0.447808252584531</v>
      </c>
      <c r="AO1495" s="17"/>
      <c r="AP1495" s="17">
        <v>0.42323668462716002</v>
      </c>
      <c r="AQ1495" s="17">
        <v>0.32403007412488699</v>
      </c>
      <c r="AR1495" s="17"/>
      <c r="AS1495" s="17">
        <v>0.420598868143781</v>
      </c>
      <c r="AT1495" s="17">
        <v>0.46679598627460001</v>
      </c>
      <c r="AU1495" s="17">
        <v>0.419903898765081</v>
      </c>
      <c r="AV1495" s="17"/>
      <c r="AW1495" s="17">
        <v>0.44792388384863602</v>
      </c>
      <c r="AX1495" s="17">
        <v>0.37576793008855702</v>
      </c>
      <c r="AY1495" s="17"/>
      <c r="AZ1495" s="17">
        <v>0.37372954376551298</v>
      </c>
      <c r="BA1495" s="17">
        <v>0.39127403999336602</v>
      </c>
      <c r="BB1495" s="17"/>
      <c r="BC1495" s="17">
        <v>0.36870198983995101</v>
      </c>
      <c r="BD1495" s="17">
        <v>0.40403711158729999</v>
      </c>
      <c r="BE1495" s="17"/>
      <c r="BF1495" s="17">
        <v>0.36045616077507397</v>
      </c>
      <c r="BG1495" s="17">
        <v>0.398143639100696</v>
      </c>
      <c r="BH1495" s="17"/>
      <c r="BI1495" s="17">
        <v>0.21453930850218</v>
      </c>
      <c r="BJ1495" s="17">
        <v>0.45468720620636599</v>
      </c>
      <c r="BK1495" s="17">
        <v>0.44412490900350499</v>
      </c>
      <c r="BL1495" s="17">
        <v>0.37229714668436498</v>
      </c>
    </row>
    <row r="1496" spans="2:64" x14ac:dyDescent="0.25">
      <c r="B1496" t="s">
        <v>691</v>
      </c>
      <c r="C1496" s="17">
        <v>0.21507261101431099</v>
      </c>
      <c r="D1496" s="17">
        <v>0.19431386995931299</v>
      </c>
      <c r="E1496" s="17">
        <v>0.29379611977014503</v>
      </c>
      <c r="F1496" s="17">
        <v>0.17427843179606001</v>
      </c>
      <c r="G1496" s="17">
        <v>0.398481268490539</v>
      </c>
      <c r="H1496" s="17">
        <v>0.17300207231857301</v>
      </c>
      <c r="I1496" s="17">
        <v>0.23546879473070301</v>
      </c>
      <c r="J1496" s="17">
        <v>0.241150043771971</v>
      </c>
      <c r="K1496" s="17">
        <v>0.190955945093156</v>
      </c>
      <c r="L1496" s="17">
        <v>0.25247552831527698</v>
      </c>
      <c r="M1496" s="17">
        <v>0.159262852207812</v>
      </c>
      <c r="N1496" s="17">
        <v>0.165175428848923</v>
      </c>
      <c r="O1496" s="17">
        <v>0.275618406746024</v>
      </c>
      <c r="P1496" s="17">
        <v>0</v>
      </c>
      <c r="Q1496" s="17"/>
      <c r="R1496" s="17">
        <v>0.249390596993984</v>
      </c>
      <c r="S1496" s="17">
        <v>0.21285838446413</v>
      </c>
      <c r="T1496" s="17">
        <v>0.24346907601860601</v>
      </c>
      <c r="U1496" s="17">
        <v>0.19001506259923401</v>
      </c>
      <c r="V1496" s="17"/>
      <c r="W1496" s="17">
        <v>0.25952646275735303</v>
      </c>
      <c r="X1496" s="17">
        <v>0.17827090505952201</v>
      </c>
      <c r="Y1496" s="17">
        <v>0.21408668295080199</v>
      </c>
      <c r="Z1496" s="17">
        <v>0.28101728852637498</v>
      </c>
      <c r="AA1496" s="17">
        <v>0.25546689027943298</v>
      </c>
      <c r="AB1496" s="17">
        <v>0.22618433134890201</v>
      </c>
      <c r="AC1496" s="17">
        <v>0.16918199931205599</v>
      </c>
      <c r="AD1496" s="17">
        <v>0.20503103714667201</v>
      </c>
      <c r="AE1496" s="17">
        <v>9.8740910993518394E-2</v>
      </c>
      <c r="AF1496" s="17">
        <v>0.176707270654477</v>
      </c>
      <c r="AG1496" s="17"/>
      <c r="AH1496" s="17">
        <v>0.19514338786166899</v>
      </c>
      <c r="AI1496" s="17">
        <v>0.236793676823049</v>
      </c>
      <c r="AJ1496" s="17">
        <v>0.241084160841675</v>
      </c>
      <c r="AK1496" s="17">
        <v>0.27325739342675898</v>
      </c>
      <c r="AL1496" s="17">
        <v>0.198448367768218</v>
      </c>
      <c r="AM1496" s="17">
        <v>0.174097532374411</v>
      </c>
      <c r="AN1496" s="17">
        <v>0.12397021880490799</v>
      </c>
      <c r="AO1496" s="17"/>
      <c r="AP1496" s="17">
        <v>0.174687181639085</v>
      </c>
      <c r="AQ1496" s="17">
        <v>0.28059512673456299</v>
      </c>
      <c r="AR1496" s="17"/>
      <c r="AS1496" s="17">
        <v>0.18742459452662</v>
      </c>
      <c r="AT1496" s="17">
        <v>7.4682671470919795E-2</v>
      </c>
      <c r="AU1496" s="17">
        <v>0.19305148168607</v>
      </c>
      <c r="AV1496" s="17"/>
      <c r="AW1496" s="17">
        <v>9.3802586749184999E-2</v>
      </c>
      <c r="AX1496" s="17">
        <v>0.23376965320828</v>
      </c>
      <c r="AY1496" s="17"/>
      <c r="AZ1496" s="17">
        <v>0.21082656559382701</v>
      </c>
      <c r="BA1496" s="17">
        <v>0.21720612114039101</v>
      </c>
      <c r="BB1496" s="17"/>
      <c r="BC1496" s="17">
        <v>0.237539992184188</v>
      </c>
      <c r="BD1496" s="17">
        <v>0.19001506259923401</v>
      </c>
      <c r="BE1496" s="17"/>
      <c r="BF1496" s="17">
        <v>0.17037281666746401</v>
      </c>
      <c r="BG1496" s="17">
        <v>0.23789144233097401</v>
      </c>
      <c r="BH1496" s="17"/>
      <c r="BI1496" s="17">
        <v>0.32836478466866797</v>
      </c>
      <c r="BJ1496" s="17">
        <v>0.214523760849092</v>
      </c>
      <c r="BK1496" s="17">
        <v>0.180297271632821</v>
      </c>
      <c r="BL1496" s="17">
        <v>0.11670906132277201</v>
      </c>
    </row>
    <row r="1497" spans="2:64" x14ac:dyDescent="0.25">
      <c r="B1497" t="s">
        <v>692</v>
      </c>
      <c r="C1497" s="17">
        <v>5.0615433086071401E-2</v>
      </c>
      <c r="D1497" s="17">
        <v>6.1628576085736603E-2</v>
      </c>
      <c r="E1497" s="17">
        <v>2.98806992655649E-2</v>
      </c>
      <c r="F1497" s="17">
        <v>0</v>
      </c>
      <c r="G1497" s="17">
        <v>9.3882748441893302E-2</v>
      </c>
      <c r="H1497" s="17">
        <v>5.8618728391791899E-2</v>
      </c>
      <c r="I1497" s="17">
        <v>4.4760647599599399E-2</v>
      </c>
      <c r="J1497" s="17">
        <v>4.8144130427947698E-2</v>
      </c>
      <c r="K1497" s="17">
        <v>1.8777688919824301E-2</v>
      </c>
      <c r="L1497" s="17">
        <v>3.1009678604320998E-2</v>
      </c>
      <c r="M1497" s="17">
        <v>4.8915471188532803E-2</v>
      </c>
      <c r="N1497" s="17">
        <v>5.2581578978835697E-2</v>
      </c>
      <c r="O1497" s="17">
        <v>6.4054704428989806E-2</v>
      </c>
      <c r="P1497" s="17">
        <v>0</v>
      </c>
      <c r="Q1497" s="17"/>
      <c r="R1497" s="17">
        <v>4.4124245686090302E-2</v>
      </c>
      <c r="S1497" s="17">
        <v>3.5292133636856203E-2</v>
      </c>
      <c r="T1497" s="17">
        <v>3.2925261581817099E-2</v>
      </c>
      <c r="U1497" s="17">
        <v>6.3671258879020406E-2</v>
      </c>
      <c r="V1497" s="17"/>
      <c r="W1497" s="17">
        <v>3.5910429740580098E-2</v>
      </c>
      <c r="X1497" s="17">
        <v>9.1079593690047395E-2</v>
      </c>
      <c r="Y1497" s="17">
        <v>0</v>
      </c>
      <c r="Z1497" s="17">
        <v>0</v>
      </c>
      <c r="AA1497" s="17">
        <v>2.10498321705615E-2</v>
      </c>
      <c r="AB1497" s="17">
        <v>5.1778590477724797E-2</v>
      </c>
      <c r="AC1497" s="17">
        <v>2.8399915089444599E-2</v>
      </c>
      <c r="AD1497" s="17">
        <v>8.7195016709418996E-2</v>
      </c>
      <c r="AE1497" s="17">
        <v>5.30821337325037E-2</v>
      </c>
      <c r="AF1497" s="17">
        <v>6.5240521152460096E-2</v>
      </c>
      <c r="AG1497" s="17"/>
      <c r="AH1497" s="17">
        <v>3.57975959913081E-2</v>
      </c>
      <c r="AI1497" s="17">
        <v>2.20794782844702E-2</v>
      </c>
      <c r="AJ1497" s="17">
        <v>7.6692924130627296E-2</v>
      </c>
      <c r="AK1497" s="17">
        <v>4.17221920589304E-2</v>
      </c>
      <c r="AL1497" s="17">
        <v>5.4904769650154103E-2</v>
      </c>
      <c r="AM1497" s="17">
        <v>4.2222296268022499E-2</v>
      </c>
      <c r="AN1497" s="17">
        <v>5.1318652649776503E-2</v>
      </c>
      <c r="AO1497" s="17"/>
      <c r="AP1497" s="17">
        <v>3.54258258326548E-2</v>
      </c>
      <c r="AQ1497" s="17">
        <v>7.5259501390987693E-2</v>
      </c>
      <c r="AR1497" s="17"/>
      <c r="AS1497" s="17">
        <v>4.2542779951118097E-2</v>
      </c>
      <c r="AT1497" s="17">
        <v>1.1125239574664599E-2</v>
      </c>
      <c r="AU1497" s="17">
        <v>3.9487257934607403E-2</v>
      </c>
      <c r="AV1497" s="17"/>
      <c r="AW1497" s="17">
        <v>2.52988907922078E-2</v>
      </c>
      <c r="AX1497" s="17">
        <v>5.4518660304356703E-2</v>
      </c>
      <c r="AY1497" s="17"/>
      <c r="AZ1497" s="17">
        <v>4.2262678762481201E-2</v>
      </c>
      <c r="BA1497" s="17">
        <v>5.4812440928725802E-2</v>
      </c>
      <c r="BB1497" s="17"/>
      <c r="BC1497" s="17">
        <v>3.8909171574821003E-2</v>
      </c>
      <c r="BD1497" s="17">
        <v>6.3671258879020406E-2</v>
      </c>
      <c r="BE1497" s="17"/>
      <c r="BF1497" s="17">
        <v>2.7473138435911301E-2</v>
      </c>
      <c r="BG1497" s="17">
        <v>6.2429360322624201E-2</v>
      </c>
      <c r="BH1497" s="17"/>
      <c r="BI1497" s="17">
        <v>6.9836362404553196E-2</v>
      </c>
      <c r="BJ1497" s="17">
        <v>5.5196566560872802E-2</v>
      </c>
      <c r="BK1497" s="17">
        <v>4.2893483608365597E-2</v>
      </c>
      <c r="BL1497" s="17">
        <v>2.8470561245890699E-2</v>
      </c>
    </row>
    <row r="1498" spans="2:64" x14ac:dyDescent="0.25">
      <c r="B1498" t="s">
        <v>693</v>
      </c>
      <c r="C1498" s="17">
        <v>3.5951007502898799E-2</v>
      </c>
      <c r="D1498" s="17">
        <v>3.46944053423974E-2</v>
      </c>
      <c r="E1498" s="17">
        <v>2.98806992655649E-2</v>
      </c>
      <c r="F1498" s="17">
        <v>9.3606965748284504E-2</v>
      </c>
      <c r="G1498" s="17">
        <v>6.2903384992742006E-2</v>
      </c>
      <c r="H1498" s="17">
        <v>1.5981811147603098E-2</v>
      </c>
      <c r="I1498" s="17">
        <v>0</v>
      </c>
      <c r="J1498" s="17">
        <v>1.6048043475982599E-2</v>
      </c>
      <c r="K1498" s="17">
        <v>0.11664008549658</v>
      </c>
      <c r="L1498" s="17">
        <v>4.6057185220850498E-2</v>
      </c>
      <c r="M1498" s="17">
        <v>1.7137492628752402E-2</v>
      </c>
      <c r="N1498" s="17">
        <v>3.2748442368596101E-2</v>
      </c>
      <c r="O1498" s="17">
        <v>3.4563179213752702E-2</v>
      </c>
      <c r="P1498" s="17">
        <v>0</v>
      </c>
      <c r="Q1498" s="17"/>
      <c r="R1498" s="17">
        <v>6.6812157977304804E-2</v>
      </c>
      <c r="S1498" s="17">
        <v>5.07592825343961E-2</v>
      </c>
      <c r="T1498" s="17">
        <v>2.73741985563986E-2</v>
      </c>
      <c r="U1498" s="17">
        <v>1.7224223415067401E-2</v>
      </c>
      <c r="V1498" s="17"/>
      <c r="W1498" s="17">
        <v>4.9490426536722601E-2</v>
      </c>
      <c r="X1498" s="17">
        <v>5.2868604083323799E-2</v>
      </c>
      <c r="Y1498" s="17">
        <v>4.3824067527258398E-2</v>
      </c>
      <c r="Z1498" s="17">
        <v>2.5394026107243801E-2</v>
      </c>
      <c r="AA1498" s="17">
        <v>6.1943774872446601E-2</v>
      </c>
      <c r="AB1498" s="17">
        <v>0</v>
      </c>
      <c r="AC1498" s="17">
        <v>6.2339787435962697E-2</v>
      </c>
      <c r="AD1498" s="17">
        <v>2.12902215062655E-2</v>
      </c>
      <c r="AE1498" s="17">
        <v>1.10710770850174E-2</v>
      </c>
      <c r="AF1498" s="17">
        <v>2.41537917007861E-2</v>
      </c>
      <c r="AG1498" s="17"/>
      <c r="AH1498" s="17">
        <v>3.7057527526514797E-2</v>
      </c>
      <c r="AI1498" s="17">
        <v>9.9454336468620105E-2</v>
      </c>
      <c r="AJ1498" s="17">
        <v>1.0045917503900799E-2</v>
      </c>
      <c r="AK1498" s="17">
        <v>3.9003449966675798E-2</v>
      </c>
      <c r="AL1498" s="17">
        <v>3.4489060497804799E-2</v>
      </c>
      <c r="AM1498" s="17">
        <v>2.0627936471751099E-2</v>
      </c>
      <c r="AN1498" s="17">
        <v>4.31004991334678E-2</v>
      </c>
      <c r="AO1498" s="17"/>
      <c r="AP1498" s="17">
        <v>1.48578465340136E-2</v>
      </c>
      <c r="AQ1498" s="17">
        <v>7.0173176056129799E-2</v>
      </c>
      <c r="AR1498" s="17"/>
      <c r="AS1498" s="17">
        <v>1.0215533956772899E-2</v>
      </c>
      <c r="AT1498" s="17">
        <v>0</v>
      </c>
      <c r="AU1498" s="17">
        <v>2.6391941113439701E-2</v>
      </c>
      <c r="AV1498" s="17"/>
      <c r="AW1498" s="17">
        <v>7.2306414614655102E-3</v>
      </c>
      <c r="AX1498" s="17">
        <v>4.0379025877241098E-2</v>
      </c>
      <c r="AY1498" s="17"/>
      <c r="AZ1498" s="17">
        <v>4.6101834528083203E-2</v>
      </c>
      <c r="BA1498" s="17">
        <v>3.0850522203839301E-2</v>
      </c>
      <c r="BB1498" s="17"/>
      <c r="BC1498" s="17">
        <v>5.2742027486887201E-2</v>
      </c>
      <c r="BD1498" s="17">
        <v>1.7224223415067401E-2</v>
      </c>
      <c r="BE1498" s="17"/>
      <c r="BF1498" s="17">
        <v>3.2137904262463803E-2</v>
      </c>
      <c r="BG1498" s="17">
        <v>3.7897561416801701E-2</v>
      </c>
      <c r="BH1498" s="17"/>
      <c r="BI1498" s="17">
        <v>7.1570807311971504E-2</v>
      </c>
      <c r="BJ1498" s="17">
        <v>3.0913641653704499E-2</v>
      </c>
      <c r="BK1498" s="17">
        <v>2.5264482679894899E-2</v>
      </c>
      <c r="BL1498" s="17">
        <v>1.4027845310505599E-2</v>
      </c>
    </row>
    <row r="1499" spans="2:64" x14ac:dyDescent="0.25">
      <c r="B1499" t="s">
        <v>80</v>
      </c>
      <c r="C1499" s="17">
        <v>6.2055717726285202E-2</v>
      </c>
      <c r="D1499" s="17">
        <v>2.71953870891577E-2</v>
      </c>
      <c r="E1499" s="17">
        <v>6.5418950803578901E-2</v>
      </c>
      <c r="F1499" s="17">
        <v>9.4773344605123599E-2</v>
      </c>
      <c r="G1499" s="17">
        <v>3.0979363449151399E-2</v>
      </c>
      <c r="H1499" s="17">
        <v>8.7457538163396201E-2</v>
      </c>
      <c r="I1499" s="17">
        <v>3.0024055350009501E-2</v>
      </c>
      <c r="J1499" s="17">
        <v>0.11827127091113999</v>
      </c>
      <c r="K1499" s="17">
        <v>6.4105794711080202E-2</v>
      </c>
      <c r="L1499" s="17">
        <v>9.5914599214503696E-2</v>
      </c>
      <c r="M1499" s="17">
        <v>7.3910285129848902E-2</v>
      </c>
      <c r="N1499" s="17">
        <v>6.7511781518428099E-2</v>
      </c>
      <c r="O1499" s="17">
        <v>6.5458142075805803E-2</v>
      </c>
      <c r="P1499" s="17">
        <v>0.35196951786603697</v>
      </c>
      <c r="Q1499" s="17"/>
      <c r="R1499" s="17">
        <v>0.13717359457358999</v>
      </c>
      <c r="S1499" s="17">
        <v>8.7055388827505506E-2</v>
      </c>
      <c r="T1499" s="17">
        <v>3.0943773191006399E-2</v>
      </c>
      <c r="U1499" s="17">
        <v>2.2735559881016498E-2</v>
      </c>
      <c r="V1499" s="17"/>
      <c r="W1499" s="17">
        <v>0.126349343060015</v>
      </c>
      <c r="X1499" s="17">
        <v>6.9140196223274802E-2</v>
      </c>
      <c r="Y1499" s="17">
        <v>0.103038563571052</v>
      </c>
      <c r="Z1499" s="17">
        <v>4.9683332794303502E-2</v>
      </c>
      <c r="AA1499" s="17">
        <v>8.4353819919829501E-2</v>
      </c>
      <c r="AB1499" s="17">
        <v>3.9176884172398202E-2</v>
      </c>
      <c r="AC1499" s="17">
        <v>3.6686338942484402E-2</v>
      </c>
      <c r="AD1499" s="17">
        <v>4.8083077581290698E-2</v>
      </c>
      <c r="AE1499" s="17">
        <v>0</v>
      </c>
      <c r="AF1499" s="17">
        <v>1.50899816589207E-2</v>
      </c>
      <c r="AG1499" s="17"/>
      <c r="AH1499" s="17">
        <v>9.0966160557474696E-2</v>
      </c>
      <c r="AI1499" s="17">
        <v>6.2824300134942598E-2</v>
      </c>
      <c r="AJ1499" s="17">
        <v>2.3497403328307801E-2</v>
      </c>
      <c r="AK1499" s="17">
        <v>4.3667088514729398E-2</v>
      </c>
      <c r="AL1499" s="17">
        <v>6.4853971898907306E-2</v>
      </c>
      <c r="AM1499" s="17">
        <v>1.89238488334845E-2</v>
      </c>
      <c r="AN1499" s="17">
        <v>7.0393643334333303E-2</v>
      </c>
      <c r="AO1499" s="17"/>
      <c r="AP1499" s="17">
        <v>2.0535846717378899E-2</v>
      </c>
      <c r="AQ1499" s="17">
        <v>0.129418785123874</v>
      </c>
      <c r="AR1499" s="17"/>
      <c r="AS1499" s="17">
        <v>2.7553880723143201E-2</v>
      </c>
      <c r="AT1499" s="17">
        <v>0</v>
      </c>
      <c r="AU1499" s="17">
        <v>1.8427248597519898E-2</v>
      </c>
      <c r="AV1499" s="17"/>
      <c r="AW1499" s="17">
        <v>5.5384308788526499E-3</v>
      </c>
      <c r="AX1499" s="17">
        <v>7.0769380507162305E-2</v>
      </c>
      <c r="AY1499" s="17"/>
      <c r="AZ1499" s="17">
        <v>9.2900942875845702E-2</v>
      </c>
      <c r="BA1499" s="17">
        <v>4.65569197435017E-2</v>
      </c>
      <c r="BB1499" s="17"/>
      <c r="BC1499" s="17">
        <v>9.7311400338789794E-2</v>
      </c>
      <c r="BD1499" s="17">
        <v>2.2735559881016498E-2</v>
      </c>
      <c r="BE1499" s="17"/>
      <c r="BF1499" s="17">
        <v>2.4502996925703398E-2</v>
      </c>
      <c r="BG1499" s="17">
        <v>8.1226034143874706E-2</v>
      </c>
      <c r="BH1499" s="17"/>
      <c r="BI1499" s="17">
        <v>0.18712741340446901</v>
      </c>
      <c r="BJ1499" s="17">
        <v>4.9603451811193397E-2</v>
      </c>
      <c r="BK1499" s="17">
        <v>1.24403942777694E-2</v>
      </c>
      <c r="BL1499" s="17">
        <v>0</v>
      </c>
    </row>
    <row r="1500" spans="2:64" x14ac:dyDescent="0.25">
      <c r="C1500" s="17"/>
      <c r="D1500" s="17"/>
      <c r="E1500" s="17"/>
      <c r="F1500" s="17"/>
      <c r="G1500" s="17"/>
      <c r="H1500" s="17"/>
      <c r="I1500" s="17"/>
      <c r="J1500" s="17"/>
      <c r="K1500" s="17"/>
      <c r="L1500" s="17"/>
      <c r="M1500" s="17"/>
      <c r="N1500" s="17"/>
      <c r="O1500" s="17"/>
      <c r="P1500" s="17"/>
      <c r="Q1500" s="17"/>
      <c r="R1500" s="17"/>
      <c r="S1500" s="17"/>
      <c r="T1500" s="17"/>
      <c r="U1500" s="17"/>
      <c r="V1500" s="17"/>
      <c r="W1500" s="17"/>
      <c r="X1500" s="17"/>
      <c r="Y1500" s="17"/>
      <c r="Z1500" s="17"/>
      <c r="AA1500" s="17"/>
      <c r="AB1500" s="17"/>
      <c r="AC1500" s="17"/>
      <c r="AD1500" s="17"/>
      <c r="AE1500" s="17"/>
      <c r="AF1500" s="17"/>
      <c r="AG1500" s="17"/>
      <c r="AH1500" s="17"/>
      <c r="AI1500" s="17"/>
      <c r="AJ1500" s="17"/>
      <c r="AK1500" s="17"/>
      <c r="AL1500" s="17"/>
      <c r="AM1500" s="17"/>
      <c r="AN1500" s="17"/>
      <c r="AO1500" s="17"/>
      <c r="AP1500" s="17"/>
      <c r="AQ1500" s="17"/>
      <c r="AR1500" s="17"/>
      <c r="AS1500" s="17"/>
      <c r="AT1500" s="17"/>
      <c r="AU1500" s="17"/>
      <c r="AV1500" s="17"/>
      <c r="AW1500" s="17"/>
      <c r="AX1500" s="17"/>
      <c r="AY1500" s="17"/>
      <c r="AZ1500" s="17"/>
      <c r="BA1500" s="17"/>
      <c r="BB1500" s="17"/>
      <c r="BC1500" s="17"/>
      <c r="BD1500" s="17"/>
      <c r="BE1500" s="17"/>
      <c r="BF1500" s="17"/>
      <c r="BG1500" s="17"/>
      <c r="BH1500" s="17"/>
      <c r="BI1500" s="17"/>
      <c r="BJ1500" s="17"/>
      <c r="BK1500" s="17"/>
      <c r="BL1500" s="17"/>
    </row>
    <row r="1501" spans="2:64" x14ac:dyDescent="0.25">
      <c r="B1501" s="6" t="s">
        <v>697</v>
      </c>
      <c r="C1501" s="17"/>
      <c r="D1501" s="17"/>
      <c r="E1501" s="17"/>
      <c r="F1501" s="17"/>
      <c r="G1501" s="17"/>
      <c r="H1501" s="17"/>
      <c r="I1501" s="17"/>
      <c r="J1501" s="17"/>
      <c r="K1501" s="17"/>
      <c r="L1501" s="17"/>
      <c r="M1501" s="17"/>
      <c r="N1501" s="17"/>
      <c r="O1501" s="17"/>
      <c r="P1501" s="17"/>
      <c r="Q1501" s="17"/>
      <c r="R1501" s="17"/>
      <c r="S1501" s="17"/>
      <c r="T1501" s="17"/>
      <c r="U1501" s="17"/>
      <c r="V1501" s="17"/>
      <c r="W1501" s="17"/>
      <c r="X1501" s="17"/>
      <c r="Y1501" s="17"/>
      <c r="Z1501" s="17"/>
      <c r="AA1501" s="17"/>
      <c r="AB1501" s="17"/>
      <c r="AC1501" s="17"/>
      <c r="AD1501" s="17"/>
      <c r="AE1501" s="17"/>
      <c r="AF1501" s="17"/>
      <c r="AG1501" s="17"/>
      <c r="AH1501" s="17"/>
      <c r="AI1501" s="17"/>
      <c r="AJ1501" s="17"/>
      <c r="AK1501" s="17"/>
      <c r="AL1501" s="17"/>
      <c r="AM1501" s="17"/>
      <c r="AN1501" s="17"/>
      <c r="AO1501" s="17"/>
      <c r="AP1501" s="17"/>
      <c r="AQ1501" s="17"/>
      <c r="AR1501" s="17"/>
      <c r="AS1501" s="17"/>
      <c r="AT1501" s="17"/>
      <c r="AU1501" s="17"/>
      <c r="AV1501" s="17"/>
      <c r="AW1501" s="17"/>
      <c r="AX1501" s="17"/>
      <c r="AY1501" s="17"/>
      <c r="AZ1501" s="17"/>
      <c r="BA1501" s="17"/>
      <c r="BB1501" s="17"/>
      <c r="BC1501" s="17"/>
      <c r="BD1501" s="17"/>
      <c r="BE1501" s="17"/>
      <c r="BF1501" s="17"/>
      <c r="BG1501" s="17"/>
      <c r="BH1501" s="17"/>
      <c r="BI1501" s="17"/>
      <c r="BJ1501" s="17"/>
      <c r="BK1501" s="17"/>
      <c r="BL1501" s="17"/>
    </row>
    <row r="1502" spans="2:64" x14ac:dyDescent="0.25">
      <c r="B1502" s="24" t="s">
        <v>82</v>
      </c>
      <c r="C1502" s="17"/>
      <c r="D1502" s="17"/>
      <c r="E1502" s="17"/>
      <c r="F1502" s="17"/>
      <c r="G1502" s="17"/>
      <c r="H1502" s="17"/>
      <c r="I1502" s="17"/>
      <c r="J1502" s="17"/>
      <c r="K1502" s="17"/>
      <c r="L1502" s="17"/>
      <c r="M1502" s="17"/>
      <c r="N1502" s="17"/>
      <c r="O1502" s="17"/>
      <c r="P1502" s="17"/>
      <c r="Q1502" s="17"/>
      <c r="R1502" s="17"/>
      <c r="S1502" s="17"/>
      <c r="T1502" s="17"/>
      <c r="U1502" s="17"/>
      <c r="V1502" s="17"/>
      <c r="W1502" s="17"/>
      <c r="X1502" s="17"/>
      <c r="Y1502" s="17"/>
      <c r="Z1502" s="17"/>
      <c r="AA1502" s="17"/>
      <c r="AB1502" s="17"/>
      <c r="AC1502" s="17"/>
      <c r="AD1502" s="17"/>
      <c r="AE1502" s="17"/>
      <c r="AF1502" s="17"/>
      <c r="AG1502" s="17"/>
      <c r="AH1502" s="17"/>
      <c r="AI1502" s="17"/>
      <c r="AJ1502" s="17"/>
      <c r="AK1502" s="17"/>
      <c r="AL1502" s="17"/>
      <c r="AM1502" s="17"/>
      <c r="AN1502" s="17"/>
      <c r="AO1502" s="17"/>
      <c r="AP1502" s="17"/>
      <c r="AQ1502" s="17"/>
      <c r="AR1502" s="17"/>
      <c r="AS1502" s="17"/>
      <c r="AT1502" s="17"/>
      <c r="AU1502" s="17"/>
      <c r="AV1502" s="17"/>
      <c r="AW1502" s="17"/>
      <c r="AX1502" s="17"/>
      <c r="AY1502" s="17"/>
      <c r="AZ1502" s="17"/>
      <c r="BA1502" s="17"/>
      <c r="BB1502" s="17"/>
      <c r="BC1502" s="17"/>
      <c r="BD1502" s="17"/>
      <c r="BE1502" s="17"/>
      <c r="BF1502" s="17"/>
      <c r="BG1502" s="17"/>
      <c r="BH1502" s="17"/>
      <c r="BI1502" s="17"/>
      <c r="BJ1502" s="17"/>
      <c r="BK1502" s="17"/>
      <c r="BL1502" s="17"/>
    </row>
    <row r="1503" spans="2:64" x14ac:dyDescent="0.25">
      <c r="B1503" t="s">
        <v>689</v>
      </c>
      <c r="C1503" s="17">
        <v>0.18830748868577399</v>
      </c>
      <c r="D1503" s="17">
        <v>0.218856864112185</v>
      </c>
      <c r="E1503" s="17">
        <v>0.184941747865838</v>
      </c>
      <c r="F1503" s="17">
        <v>0.10353918699753099</v>
      </c>
      <c r="G1503" s="17">
        <v>0.124862111891045</v>
      </c>
      <c r="H1503" s="17">
        <v>0.21964848290044101</v>
      </c>
      <c r="I1503" s="17">
        <v>0.23710544511859899</v>
      </c>
      <c r="J1503" s="17">
        <v>0.17942494012584001</v>
      </c>
      <c r="K1503" s="17">
        <v>0.13107687411790001</v>
      </c>
      <c r="L1503" s="17">
        <v>0.135828039960396</v>
      </c>
      <c r="M1503" s="17">
        <v>0.17344952623891299</v>
      </c>
      <c r="N1503" s="17">
        <v>0.13682803817033101</v>
      </c>
      <c r="O1503" s="17">
        <v>0.27690954810555402</v>
      </c>
      <c r="P1503" s="17">
        <v>0</v>
      </c>
      <c r="Q1503" s="17"/>
      <c r="R1503" s="17">
        <v>0.11592550294491399</v>
      </c>
      <c r="S1503" s="17">
        <v>0.15805929694835</v>
      </c>
      <c r="T1503" s="17">
        <v>0.17697410619482701</v>
      </c>
      <c r="U1503" s="17">
        <v>0.239241591833732</v>
      </c>
      <c r="V1503" s="17"/>
      <c r="W1503" s="17">
        <v>0.143174147394659</v>
      </c>
      <c r="X1503" s="17">
        <v>0.125730361145411</v>
      </c>
      <c r="Y1503" s="17">
        <v>0.23752695812045099</v>
      </c>
      <c r="Z1503" s="17">
        <v>0.169292602483019</v>
      </c>
      <c r="AA1503" s="17">
        <v>0.176198107575435</v>
      </c>
      <c r="AB1503" s="17">
        <v>0.23067592050937399</v>
      </c>
      <c r="AC1503" s="17">
        <v>0.178488352338522</v>
      </c>
      <c r="AD1503" s="17">
        <v>0.25557203109411097</v>
      </c>
      <c r="AE1503" s="17">
        <v>0.261620064248755</v>
      </c>
      <c r="AF1503" s="17">
        <v>0.22354267921747401</v>
      </c>
      <c r="AG1503" s="17"/>
      <c r="AH1503" s="17">
        <v>0.196218226768125</v>
      </c>
      <c r="AI1503" s="17">
        <v>0.17278826799234201</v>
      </c>
      <c r="AJ1503" s="17">
        <v>0.17129509640317001</v>
      </c>
      <c r="AK1503" s="17">
        <v>0.13898183440902601</v>
      </c>
      <c r="AL1503" s="17">
        <v>0.239701384163478</v>
      </c>
      <c r="AM1503" s="17">
        <v>0.22606092483333101</v>
      </c>
      <c r="AN1503" s="17">
        <v>0.24364908485268899</v>
      </c>
      <c r="AO1503" s="17"/>
      <c r="AP1503" s="17">
        <v>0.25737274595096399</v>
      </c>
      <c r="AQ1503" s="17">
        <v>7.6253971491830594E-2</v>
      </c>
      <c r="AR1503" s="17"/>
      <c r="AS1503" s="17">
        <v>0.24748495289854699</v>
      </c>
      <c r="AT1503" s="17">
        <v>0.36700100100146998</v>
      </c>
      <c r="AU1503" s="17">
        <v>0.21204210458409301</v>
      </c>
      <c r="AV1503" s="17"/>
      <c r="AW1503" s="17">
        <v>0.364269323788661</v>
      </c>
      <c r="AX1503" s="17">
        <v>0.16117823003027801</v>
      </c>
      <c r="AY1503" s="17"/>
      <c r="AZ1503" s="17">
        <v>0.145587070535626</v>
      </c>
      <c r="BA1503" s="17">
        <v>0.20977321401080401</v>
      </c>
      <c r="BB1503" s="17"/>
      <c r="BC1503" s="17">
        <v>0.14263837968058099</v>
      </c>
      <c r="BD1503" s="17">
        <v>0.239241591833732</v>
      </c>
      <c r="BE1503" s="17"/>
      <c r="BF1503" s="17">
        <v>0.30546759128093398</v>
      </c>
      <c r="BG1503" s="17">
        <v>0.128498340629805</v>
      </c>
      <c r="BH1503" s="17"/>
      <c r="BI1503" s="17">
        <v>8.4340254855583704E-2</v>
      </c>
      <c r="BJ1503" s="17">
        <v>0.15315514513134601</v>
      </c>
      <c r="BK1503" s="17">
        <v>0.209815292167294</v>
      </c>
      <c r="BL1503" s="17">
        <v>0.38123643259893403</v>
      </c>
    </row>
    <row r="1504" spans="2:64" x14ac:dyDescent="0.25">
      <c r="B1504" t="s">
        <v>690</v>
      </c>
      <c r="C1504" s="17">
        <v>0.36364232820957698</v>
      </c>
      <c r="D1504" s="17">
        <v>0.42017618936378798</v>
      </c>
      <c r="E1504" s="17">
        <v>0.32500527995327999</v>
      </c>
      <c r="F1504" s="17">
        <v>0.35572272887668999</v>
      </c>
      <c r="G1504" s="17">
        <v>0.420996112034623</v>
      </c>
      <c r="H1504" s="17">
        <v>0.28257718175996899</v>
      </c>
      <c r="I1504" s="17">
        <v>0.41498180793738798</v>
      </c>
      <c r="J1504" s="17">
        <v>0.24539138094260701</v>
      </c>
      <c r="K1504" s="17">
        <v>0.23217150371126599</v>
      </c>
      <c r="L1504" s="17">
        <v>0.30559112338234801</v>
      </c>
      <c r="M1504" s="17">
        <v>0.41289991456923603</v>
      </c>
      <c r="N1504" s="17">
        <v>0.43439414991102399</v>
      </c>
      <c r="O1504" s="17">
        <v>0.26585622448158702</v>
      </c>
      <c r="P1504" s="17">
        <v>0.64803048213396297</v>
      </c>
      <c r="Q1504" s="17"/>
      <c r="R1504" s="17">
        <v>0.22818014226570499</v>
      </c>
      <c r="S1504" s="17">
        <v>0.356080921018601</v>
      </c>
      <c r="T1504" s="17">
        <v>0.37008754411357098</v>
      </c>
      <c r="U1504" s="17">
        <v>0.435932532373769</v>
      </c>
      <c r="V1504" s="17"/>
      <c r="W1504" s="17">
        <v>0.24948723401613801</v>
      </c>
      <c r="X1504" s="17">
        <v>0.31024140498943498</v>
      </c>
      <c r="Y1504" s="17">
        <v>0.241870552615818</v>
      </c>
      <c r="Z1504" s="17">
        <v>0.33408350746763599</v>
      </c>
      <c r="AA1504" s="17">
        <v>0.32168867185714201</v>
      </c>
      <c r="AB1504" s="17">
        <v>0.33918203406507802</v>
      </c>
      <c r="AC1504" s="17">
        <v>0.54679915832513404</v>
      </c>
      <c r="AD1504" s="17">
        <v>0.36617216460506102</v>
      </c>
      <c r="AE1504" s="17">
        <v>0.48961911791300899</v>
      </c>
      <c r="AF1504" s="17">
        <v>0.481068776838945</v>
      </c>
      <c r="AG1504" s="17"/>
      <c r="AH1504" s="17">
        <v>0.20544208546103501</v>
      </c>
      <c r="AI1504" s="17">
        <v>0.32091282403792298</v>
      </c>
      <c r="AJ1504" s="17">
        <v>0.37106400997883898</v>
      </c>
      <c r="AK1504" s="17">
        <v>0.37462737124454298</v>
      </c>
      <c r="AL1504" s="17">
        <v>0.36697300498458302</v>
      </c>
      <c r="AM1504" s="17">
        <v>0.50298219031029701</v>
      </c>
      <c r="AN1504" s="17">
        <v>0.363773514959293</v>
      </c>
      <c r="AO1504" s="17"/>
      <c r="AP1504" s="17">
        <v>0.42954418608098199</v>
      </c>
      <c r="AQ1504" s="17">
        <v>0.25672120380469798</v>
      </c>
      <c r="AR1504" s="17"/>
      <c r="AS1504" s="17">
        <v>0.45360515180484201</v>
      </c>
      <c r="AT1504" s="17">
        <v>0.468344736070194</v>
      </c>
      <c r="AU1504" s="17">
        <v>0.40618962444497397</v>
      </c>
      <c r="AV1504" s="17"/>
      <c r="AW1504" s="17">
        <v>0.471002716381272</v>
      </c>
      <c r="AX1504" s="17">
        <v>0.34708983125271498</v>
      </c>
      <c r="AY1504" s="17"/>
      <c r="AZ1504" s="17">
        <v>0.33144239834655098</v>
      </c>
      <c r="BA1504" s="17">
        <v>0.37982182456880298</v>
      </c>
      <c r="BB1504" s="17"/>
      <c r="BC1504" s="17">
        <v>0.29882467147393299</v>
      </c>
      <c r="BD1504" s="17">
        <v>0.435932532373769</v>
      </c>
      <c r="BE1504" s="17"/>
      <c r="BF1504" s="17">
        <v>0.38938861841354799</v>
      </c>
      <c r="BG1504" s="17">
        <v>0.35049908534282898</v>
      </c>
      <c r="BH1504" s="17"/>
      <c r="BI1504" s="17">
        <v>0.21944642578263501</v>
      </c>
      <c r="BJ1504" s="17">
        <v>0.36480084313151501</v>
      </c>
      <c r="BK1504" s="17">
        <v>0.43646259095673301</v>
      </c>
      <c r="BL1504" s="17">
        <v>0.42943634327042401</v>
      </c>
    </row>
    <row r="1505" spans="2:64" x14ac:dyDescent="0.25">
      <c r="B1505" t="s">
        <v>691</v>
      </c>
      <c r="C1505" s="17">
        <v>0.246169470004206</v>
      </c>
      <c r="D1505" s="17">
        <v>0.22198911460731599</v>
      </c>
      <c r="E1505" s="17">
        <v>0.304200067942349</v>
      </c>
      <c r="F1505" s="17">
        <v>0.195179785335057</v>
      </c>
      <c r="G1505" s="17">
        <v>0.28656915839887298</v>
      </c>
      <c r="H1505" s="17">
        <v>0.30772016769388</v>
      </c>
      <c r="I1505" s="17">
        <v>0.25266106576839698</v>
      </c>
      <c r="J1505" s="17">
        <v>0.32803870496177701</v>
      </c>
      <c r="K1505" s="17">
        <v>0.32836069549837699</v>
      </c>
      <c r="L1505" s="17">
        <v>0.292513534295124</v>
      </c>
      <c r="M1505" s="17">
        <v>0.154408451218774</v>
      </c>
      <c r="N1505" s="17">
        <v>0.22177716647600901</v>
      </c>
      <c r="O1505" s="17">
        <v>0.246988222588855</v>
      </c>
      <c r="P1505" s="17">
        <v>0</v>
      </c>
      <c r="Q1505" s="17"/>
      <c r="R1505" s="17">
        <v>0.32369080056037802</v>
      </c>
      <c r="S1505" s="17">
        <v>0.25625028216738099</v>
      </c>
      <c r="T1505" s="17">
        <v>0.28624090427575999</v>
      </c>
      <c r="U1505" s="17">
        <v>0.19122594784091801</v>
      </c>
      <c r="V1505" s="17"/>
      <c r="W1505" s="17">
        <v>0.29084480438212501</v>
      </c>
      <c r="X1505" s="17">
        <v>0.27999075674150498</v>
      </c>
      <c r="Y1505" s="17">
        <v>0.284993336177842</v>
      </c>
      <c r="Z1505" s="17">
        <v>0.32184036202315802</v>
      </c>
      <c r="AA1505" s="17">
        <v>0.30372826646795198</v>
      </c>
      <c r="AB1505" s="17">
        <v>0.302777271947826</v>
      </c>
      <c r="AC1505" s="17">
        <v>0.146845173851824</v>
      </c>
      <c r="AD1505" s="17">
        <v>0.1739067919823</v>
      </c>
      <c r="AE1505" s="17">
        <v>0.185910234448533</v>
      </c>
      <c r="AF1505" s="17">
        <v>0.17432351140246499</v>
      </c>
      <c r="AG1505" s="17"/>
      <c r="AH1505" s="17">
        <v>0.30264659303240599</v>
      </c>
      <c r="AI1505" s="17">
        <v>0.26011945954587401</v>
      </c>
      <c r="AJ1505" s="17">
        <v>0.28399667186331001</v>
      </c>
      <c r="AK1505" s="17">
        <v>0.29855037828179898</v>
      </c>
      <c r="AL1505" s="17">
        <v>0.237933210208846</v>
      </c>
      <c r="AM1505" s="17">
        <v>0.14135106142447301</v>
      </c>
      <c r="AN1505" s="17">
        <v>0.196533066797035</v>
      </c>
      <c r="AO1505" s="17"/>
      <c r="AP1505" s="17">
        <v>0.196868474852956</v>
      </c>
      <c r="AQ1505" s="17">
        <v>0.32615686347249101</v>
      </c>
      <c r="AR1505" s="17"/>
      <c r="AS1505" s="17">
        <v>0.20342535190767799</v>
      </c>
      <c r="AT1505" s="17">
        <v>0.10905078739031</v>
      </c>
      <c r="AU1505" s="17">
        <v>0.230232146688295</v>
      </c>
      <c r="AV1505" s="17"/>
      <c r="AW1505" s="17">
        <v>0.108410698012055</v>
      </c>
      <c r="AX1505" s="17">
        <v>0.26740869699483899</v>
      </c>
      <c r="AY1505" s="17"/>
      <c r="AZ1505" s="17">
        <v>0.25762239998020697</v>
      </c>
      <c r="BA1505" s="17">
        <v>0.24041471713246301</v>
      </c>
      <c r="BB1505" s="17"/>
      <c r="BC1505" s="17">
        <v>0.29543354942689498</v>
      </c>
      <c r="BD1505" s="17">
        <v>0.19122594784091801</v>
      </c>
      <c r="BE1505" s="17"/>
      <c r="BF1505" s="17">
        <v>0.173094853136225</v>
      </c>
      <c r="BG1505" s="17">
        <v>0.28347338560841501</v>
      </c>
      <c r="BH1505" s="17"/>
      <c r="BI1505" s="17">
        <v>0.32879927196592201</v>
      </c>
      <c r="BJ1505" s="17">
        <v>0.239294167352996</v>
      </c>
      <c r="BK1505" s="17">
        <v>0.244137922175371</v>
      </c>
      <c r="BL1505" s="17">
        <v>0.12823077245640899</v>
      </c>
    </row>
    <row r="1506" spans="2:64" x14ac:dyDescent="0.25">
      <c r="B1506" t="s">
        <v>692</v>
      </c>
      <c r="C1506" s="17">
        <v>8.8357660564579096E-2</v>
      </c>
      <c r="D1506" s="17">
        <v>8.4442744163381794E-2</v>
      </c>
      <c r="E1506" s="17">
        <v>9.0553254169389405E-2</v>
      </c>
      <c r="F1506" s="17">
        <v>0.15717798843731301</v>
      </c>
      <c r="G1506" s="17">
        <v>6.7824298065934499E-2</v>
      </c>
      <c r="H1506" s="17">
        <v>9.99710898241538E-2</v>
      </c>
      <c r="I1506" s="17">
        <v>5.2837042098147102E-2</v>
      </c>
      <c r="J1506" s="17">
        <v>6.7230678593160897E-2</v>
      </c>
      <c r="K1506" s="17">
        <v>0.114086566550399</v>
      </c>
      <c r="L1506" s="17">
        <v>0.111114533804742</v>
      </c>
      <c r="M1506" s="17">
        <v>0.108328452320868</v>
      </c>
      <c r="N1506" s="17">
        <v>7.9200150411684794E-2</v>
      </c>
      <c r="O1506" s="17">
        <v>7.3310985462023803E-2</v>
      </c>
      <c r="P1506" s="17">
        <v>0</v>
      </c>
      <c r="Q1506" s="17"/>
      <c r="R1506" s="17">
        <v>0.116617956128446</v>
      </c>
      <c r="S1506" s="17">
        <v>9.99759960627183E-2</v>
      </c>
      <c r="T1506" s="17">
        <v>7.1572642803584899E-2</v>
      </c>
      <c r="U1506" s="17">
        <v>7.4223744747982601E-2</v>
      </c>
      <c r="V1506" s="17"/>
      <c r="W1506" s="17">
        <v>0.12699163431045199</v>
      </c>
      <c r="X1506" s="17">
        <v>0.12808639841383301</v>
      </c>
      <c r="Y1506" s="17">
        <v>8.7722100699277397E-2</v>
      </c>
      <c r="Z1506" s="17">
        <v>0.10075557637978701</v>
      </c>
      <c r="AA1506" s="17">
        <v>5.4989738793740098E-2</v>
      </c>
      <c r="AB1506" s="17">
        <v>5.4351413053040601E-2</v>
      </c>
      <c r="AC1506" s="17">
        <v>1.3564564025902099E-2</v>
      </c>
      <c r="AD1506" s="17">
        <v>9.7733057434077897E-2</v>
      </c>
      <c r="AE1506" s="17">
        <v>4.0365382009043098E-2</v>
      </c>
      <c r="AF1506" s="17">
        <v>8.3360734932254502E-2</v>
      </c>
      <c r="AG1506" s="17"/>
      <c r="AH1506" s="17">
        <v>0.123174570557173</v>
      </c>
      <c r="AI1506" s="17">
        <v>0.11063245328297</v>
      </c>
      <c r="AJ1506" s="17">
        <v>8.2280885759921193E-2</v>
      </c>
      <c r="AK1506" s="17">
        <v>9.1518964990989105E-2</v>
      </c>
      <c r="AL1506" s="17">
        <v>7.68873213421645E-2</v>
      </c>
      <c r="AM1506" s="17">
        <v>7.4912502546016502E-2</v>
      </c>
      <c r="AN1506" s="17">
        <v>8.2176229765650005E-2</v>
      </c>
      <c r="AO1506" s="17"/>
      <c r="AP1506" s="17">
        <v>6.4457185973529493E-2</v>
      </c>
      <c r="AQ1506" s="17">
        <v>0.12713449781356401</v>
      </c>
      <c r="AR1506" s="17"/>
      <c r="AS1506" s="17">
        <v>4.6684952269605597E-2</v>
      </c>
      <c r="AT1506" s="17">
        <v>3.5028889710298203E-2</v>
      </c>
      <c r="AU1506" s="17">
        <v>8.7650384531333905E-2</v>
      </c>
      <c r="AV1506" s="17"/>
      <c r="AW1506" s="17">
        <v>2.45388283819831E-2</v>
      </c>
      <c r="AX1506" s="17">
        <v>9.8197053319041896E-2</v>
      </c>
      <c r="AY1506" s="17"/>
      <c r="AZ1506" s="17">
        <v>9.4967050789081603E-2</v>
      </c>
      <c r="BA1506" s="17">
        <v>8.5036640750904294E-2</v>
      </c>
      <c r="BB1506" s="17"/>
      <c r="BC1506" s="17">
        <v>0.10103057129048899</v>
      </c>
      <c r="BD1506" s="17">
        <v>7.4223744747982601E-2</v>
      </c>
      <c r="BE1506" s="17"/>
      <c r="BF1506" s="17">
        <v>7.1432236961178203E-2</v>
      </c>
      <c r="BG1506" s="17">
        <v>9.6997932669014797E-2</v>
      </c>
      <c r="BH1506" s="17"/>
      <c r="BI1506" s="17">
        <v>0.10383943038032201</v>
      </c>
      <c r="BJ1506" s="17">
        <v>0.12201154936539101</v>
      </c>
      <c r="BK1506" s="17">
        <v>6.19795477260143E-2</v>
      </c>
      <c r="BL1506" s="17">
        <v>5.4100107923965697E-2</v>
      </c>
    </row>
    <row r="1507" spans="2:64" x14ac:dyDescent="0.25">
      <c r="B1507" t="s">
        <v>693</v>
      </c>
      <c r="C1507" s="17">
        <v>5.2566879470288798E-2</v>
      </c>
      <c r="D1507" s="17">
        <v>2.8034187247420898E-2</v>
      </c>
      <c r="E1507" s="17">
        <v>2.98806992655649E-2</v>
      </c>
      <c r="F1507" s="17">
        <v>9.3606965748284504E-2</v>
      </c>
      <c r="G1507" s="17">
        <v>9.9748319609525099E-2</v>
      </c>
      <c r="H1507" s="17">
        <v>2.9338082637046198E-2</v>
      </c>
      <c r="I1507" s="17">
        <v>0</v>
      </c>
      <c r="J1507" s="17">
        <v>6.16430244654744E-2</v>
      </c>
      <c r="K1507" s="17">
        <v>7.1878522662687502E-2</v>
      </c>
      <c r="L1507" s="17">
        <v>9.5914599214503696E-2</v>
      </c>
      <c r="M1507" s="17">
        <v>6.2506066524846304E-2</v>
      </c>
      <c r="N1507" s="17">
        <v>6.2892799124857499E-2</v>
      </c>
      <c r="O1507" s="17">
        <v>6.3624033899956106E-2</v>
      </c>
      <c r="P1507" s="17">
        <v>0</v>
      </c>
      <c r="Q1507" s="17"/>
      <c r="R1507" s="17">
        <v>0.103447389028809</v>
      </c>
      <c r="S1507" s="17">
        <v>2.4123164441620399E-2</v>
      </c>
      <c r="T1507" s="17">
        <v>5.7744348781271403E-2</v>
      </c>
      <c r="U1507" s="17">
        <v>3.33325883059339E-2</v>
      </c>
      <c r="V1507" s="17"/>
      <c r="W1507" s="17">
        <v>7.8135136005537897E-2</v>
      </c>
      <c r="X1507" s="17">
        <v>6.8391022619352496E-2</v>
      </c>
      <c r="Y1507" s="17">
        <v>8.9985431178523201E-2</v>
      </c>
      <c r="Z1507" s="17">
        <v>3.4953532964348798E-2</v>
      </c>
      <c r="AA1507" s="17">
        <v>5.9041395385901502E-2</v>
      </c>
      <c r="AB1507" s="17">
        <v>1.12076596819235E-2</v>
      </c>
      <c r="AC1507" s="17">
        <v>5.3005334727146497E-2</v>
      </c>
      <c r="AD1507" s="17">
        <v>4.3432731056716398E-2</v>
      </c>
      <c r="AE1507" s="17">
        <v>2.248520138066E-2</v>
      </c>
      <c r="AF1507" s="17">
        <v>2.8400027772002401E-2</v>
      </c>
      <c r="AG1507" s="17"/>
      <c r="AH1507" s="17">
        <v>9.8758661788372198E-2</v>
      </c>
      <c r="AI1507" s="17">
        <v>7.2722695005948301E-2</v>
      </c>
      <c r="AJ1507" s="17">
        <v>4.4307444052981697E-2</v>
      </c>
      <c r="AK1507" s="17">
        <v>4.0351079890727698E-2</v>
      </c>
      <c r="AL1507" s="17">
        <v>3.3519530984491397E-2</v>
      </c>
      <c r="AM1507" s="17">
        <v>2.8097181909526901E-2</v>
      </c>
      <c r="AN1507" s="17">
        <v>5.5379564076488502E-2</v>
      </c>
      <c r="AO1507" s="17"/>
      <c r="AP1507" s="17">
        <v>2.8830587628982E-2</v>
      </c>
      <c r="AQ1507" s="17">
        <v>9.1077341767529504E-2</v>
      </c>
      <c r="AR1507" s="17"/>
      <c r="AS1507" s="17">
        <v>2.1245710396184499E-2</v>
      </c>
      <c r="AT1507" s="17">
        <v>2.05745858277279E-2</v>
      </c>
      <c r="AU1507" s="17">
        <v>4.0152060474516103E-2</v>
      </c>
      <c r="AV1507" s="17"/>
      <c r="AW1507" s="17">
        <v>2.6240002557175401E-2</v>
      </c>
      <c r="AX1507" s="17">
        <v>5.6625876996369701E-2</v>
      </c>
      <c r="AY1507" s="17"/>
      <c r="AZ1507" s="17">
        <v>7.8017309173791002E-2</v>
      </c>
      <c r="BA1507" s="17">
        <v>3.97788039533482E-2</v>
      </c>
      <c r="BB1507" s="17"/>
      <c r="BC1507" s="17">
        <v>6.9812946162988901E-2</v>
      </c>
      <c r="BD1507" s="17">
        <v>3.33325883059339E-2</v>
      </c>
      <c r="BE1507" s="17"/>
      <c r="BF1507" s="17">
        <v>3.49729545513352E-2</v>
      </c>
      <c r="BG1507" s="17">
        <v>6.1548415309322597E-2</v>
      </c>
      <c r="BH1507" s="17"/>
      <c r="BI1507" s="17">
        <v>0.101935236358837</v>
      </c>
      <c r="BJ1507" s="17">
        <v>5.8739754505557802E-2</v>
      </c>
      <c r="BK1507" s="17">
        <v>3.2032952991760399E-2</v>
      </c>
      <c r="BL1507" s="17">
        <v>6.99634375026696E-3</v>
      </c>
    </row>
    <row r="1508" spans="2:64" x14ac:dyDescent="0.25">
      <c r="B1508" t="s">
        <v>80</v>
      </c>
      <c r="C1508" s="17">
        <v>6.0956173065575603E-2</v>
      </c>
      <c r="D1508" s="17">
        <v>2.6500900505907699E-2</v>
      </c>
      <c r="E1508" s="17">
        <v>6.5418950803578901E-2</v>
      </c>
      <c r="F1508" s="17">
        <v>9.4773344605123599E-2</v>
      </c>
      <c r="G1508" s="17">
        <v>0</v>
      </c>
      <c r="H1508" s="17">
        <v>6.0744995184510098E-2</v>
      </c>
      <c r="I1508" s="17">
        <v>4.2414639077468202E-2</v>
      </c>
      <c r="J1508" s="17">
        <v>0.11827127091113999</v>
      </c>
      <c r="K1508" s="17">
        <v>0.12242583745937</v>
      </c>
      <c r="L1508" s="17">
        <v>5.9038169342886998E-2</v>
      </c>
      <c r="M1508" s="17">
        <v>8.8407589127362796E-2</v>
      </c>
      <c r="N1508" s="17">
        <v>6.4907695906093396E-2</v>
      </c>
      <c r="O1508" s="17">
        <v>7.3310985462023803E-2</v>
      </c>
      <c r="P1508" s="17">
        <v>0.35196951786603697</v>
      </c>
      <c r="Q1508" s="17"/>
      <c r="R1508" s="17">
        <v>0.112138209071748</v>
      </c>
      <c r="S1508" s="17">
        <v>0.105510339361329</v>
      </c>
      <c r="T1508" s="17">
        <v>3.7380453830985497E-2</v>
      </c>
      <c r="U1508" s="17">
        <v>2.6043594897664099E-2</v>
      </c>
      <c r="V1508" s="17"/>
      <c r="W1508" s="17">
        <v>0.11136704389108799</v>
      </c>
      <c r="X1508" s="17">
        <v>8.7560056090463897E-2</v>
      </c>
      <c r="Y1508" s="17">
        <v>5.7901621208087603E-2</v>
      </c>
      <c r="Z1508" s="17">
        <v>3.9074418682051998E-2</v>
      </c>
      <c r="AA1508" s="17">
        <v>8.4353819919829501E-2</v>
      </c>
      <c r="AB1508" s="17">
        <v>6.1805700742757298E-2</v>
      </c>
      <c r="AC1508" s="17">
        <v>6.1297416731471502E-2</v>
      </c>
      <c r="AD1508" s="17">
        <v>6.31832238277346E-2</v>
      </c>
      <c r="AE1508" s="17">
        <v>0</v>
      </c>
      <c r="AF1508" s="17">
        <v>9.3042698368600296E-3</v>
      </c>
      <c r="AG1508" s="17"/>
      <c r="AH1508" s="17">
        <v>7.3759862392888897E-2</v>
      </c>
      <c r="AI1508" s="17">
        <v>6.2824300134942598E-2</v>
      </c>
      <c r="AJ1508" s="17">
        <v>4.7055891941778602E-2</v>
      </c>
      <c r="AK1508" s="17">
        <v>5.5970371182915403E-2</v>
      </c>
      <c r="AL1508" s="17">
        <v>4.49855483164373E-2</v>
      </c>
      <c r="AM1508" s="17">
        <v>2.6596138976354999E-2</v>
      </c>
      <c r="AN1508" s="17">
        <v>5.8488539548844497E-2</v>
      </c>
      <c r="AO1508" s="17"/>
      <c r="AP1508" s="17">
        <v>2.2926819512586401E-2</v>
      </c>
      <c r="AQ1508" s="17">
        <v>0.122656121649886</v>
      </c>
      <c r="AR1508" s="17"/>
      <c r="AS1508" s="17">
        <v>2.7553880723143201E-2</v>
      </c>
      <c r="AT1508" s="17">
        <v>0</v>
      </c>
      <c r="AU1508" s="17">
        <v>2.3733679276787802E-2</v>
      </c>
      <c r="AV1508" s="17"/>
      <c r="AW1508" s="17">
        <v>5.5384308788526499E-3</v>
      </c>
      <c r="AX1508" s="17">
        <v>6.9500311406756804E-2</v>
      </c>
      <c r="AY1508" s="17"/>
      <c r="AZ1508" s="17">
        <v>9.2363771174744397E-2</v>
      </c>
      <c r="BA1508" s="17">
        <v>4.5174799583676997E-2</v>
      </c>
      <c r="BB1508" s="17"/>
      <c r="BC1508" s="17">
        <v>9.2259881965112603E-2</v>
      </c>
      <c r="BD1508" s="17">
        <v>2.6043594897664099E-2</v>
      </c>
      <c r="BE1508" s="17"/>
      <c r="BF1508" s="17">
        <v>2.5643745656779401E-2</v>
      </c>
      <c r="BG1508" s="17">
        <v>7.8982840440614197E-2</v>
      </c>
      <c r="BH1508" s="17"/>
      <c r="BI1508" s="17">
        <v>0.1616393806567</v>
      </c>
      <c r="BJ1508" s="17">
        <v>6.1998540513193701E-2</v>
      </c>
      <c r="BK1508" s="17">
        <v>1.55716939828274E-2</v>
      </c>
      <c r="BL1508" s="17">
        <v>0</v>
      </c>
    </row>
    <row r="1509" spans="2:64" x14ac:dyDescent="0.25">
      <c r="C1509" s="17"/>
      <c r="D1509" s="17"/>
      <c r="E1509" s="17"/>
      <c r="F1509" s="17"/>
      <c r="G1509" s="17"/>
      <c r="H1509" s="17"/>
      <c r="I1509" s="17"/>
      <c r="J1509" s="17"/>
      <c r="K1509" s="17"/>
      <c r="L1509" s="17"/>
      <c r="M1509" s="17"/>
      <c r="N1509" s="17"/>
      <c r="O1509" s="17"/>
      <c r="P1509" s="17"/>
      <c r="Q1509" s="17"/>
      <c r="R1509" s="17"/>
      <c r="S1509" s="17"/>
      <c r="T1509" s="17"/>
      <c r="U1509" s="17"/>
      <c r="V1509" s="17"/>
      <c r="W1509" s="17"/>
      <c r="X1509" s="17"/>
      <c r="Y1509" s="17"/>
      <c r="Z1509" s="17"/>
      <c r="AA1509" s="17"/>
      <c r="AB1509" s="17"/>
      <c r="AC1509" s="17"/>
      <c r="AD1509" s="17"/>
      <c r="AE1509" s="17"/>
      <c r="AF1509" s="17"/>
      <c r="AG1509" s="17"/>
      <c r="AH1509" s="17"/>
      <c r="AI1509" s="17"/>
      <c r="AJ1509" s="17"/>
      <c r="AK1509" s="17"/>
      <c r="AL1509" s="17"/>
      <c r="AM1509" s="17"/>
      <c r="AN1509" s="17"/>
      <c r="AO1509" s="17"/>
      <c r="AP1509" s="17"/>
      <c r="AQ1509" s="17"/>
      <c r="AR1509" s="17"/>
      <c r="AS1509" s="17"/>
      <c r="AT1509" s="17"/>
      <c r="AU1509" s="17"/>
      <c r="AV1509" s="17"/>
      <c r="AW1509" s="17"/>
      <c r="AX1509" s="17"/>
      <c r="AY1509" s="17"/>
      <c r="AZ1509" s="17"/>
      <c r="BA1509" s="17"/>
      <c r="BB1509" s="17"/>
      <c r="BC1509" s="17"/>
      <c r="BD1509" s="17"/>
      <c r="BE1509" s="17"/>
      <c r="BF1509" s="17"/>
      <c r="BG1509" s="17"/>
      <c r="BH1509" s="17"/>
      <c r="BI1509" s="17"/>
      <c r="BJ1509" s="17"/>
      <c r="BK1509" s="17"/>
      <c r="BL1509" s="17"/>
    </row>
    <row r="1510" spans="2:64" x14ac:dyDescent="0.25">
      <c r="B1510" s="6" t="s">
        <v>698</v>
      </c>
      <c r="C1510" s="17"/>
      <c r="D1510" s="17"/>
      <c r="E1510" s="17"/>
      <c r="F1510" s="17"/>
      <c r="G1510" s="17"/>
      <c r="H1510" s="17"/>
      <c r="I1510" s="17"/>
      <c r="J1510" s="17"/>
      <c r="K1510" s="17"/>
      <c r="L1510" s="17"/>
      <c r="M1510" s="17"/>
      <c r="N1510" s="17"/>
      <c r="O1510" s="17"/>
      <c r="P1510" s="17"/>
      <c r="Q1510" s="17"/>
      <c r="R1510" s="17"/>
      <c r="S1510" s="17"/>
      <c r="T1510" s="17"/>
      <c r="U1510" s="17"/>
      <c r="V1510" s="17"/>
      <c r="W1510" s="17"/>
      <c r="X1510" s="17"/>
      <c r="Y1510" s="17"/>
      <c r="Z1510" s="17"/>
      <c r="AA1510" s="17"/>
      <c r="AB1510" s="17"/>
      <c r="AC1510" s="17"/>
      <c r="AD1510" s="17"/>
      <c r="AE1510" s="17"/>
      <c r="AF1510" s="17"/>
      <c r="AG1510" s="17"/>
      <c r="AH1510" s="17"/>
      <c r="AI1510" s="17"/>
      <c r="AJ1510" s="17"/>
      <c r="AK1510" s="17"/>
      <c r="AL1510" s="17"/>
      <c r="AM1510" s="17"/>
      <c r="AN1510" s="17"/>
      <c r="AO1510" s="17"/>
      <c r="AP1510" s="17"/>
      <c r="AQ1510" s="17"/>
      <c r="AR1510" s="17"/>
      <c r="AS1510" s="17"/>
      <c r="AT1510" s="17"/>
      <c r="AU1510" s="17"/>
      <c r="AV1510" s="17"/>
      <c r="AW1510" s="17"/>
      <c r="AX1510" s="17"/>
      <c r="AY1510" s="17"/>
      <c r="AZ1510" s="17"/>
      <c r="BA1510" s="17"/>
      <c r="BB1510" s="17"/>
      <c r="BC1510" s="17"/>
      <c r="BD1510" s="17"/>
      <c r="BE1510" s="17"/>
      <c r="BF1510" s="17"/>
      <c r="BG1510" s="17"/>
      <c r="BH1510" s="17"/>
      <c r="BI1510" s="17"/>
      <c r="BJ1510" s="17"/>
      <c r="BK1510" s="17"/>
      <c r="BL1510" s="17"/>
    </row>
    <row r="1511" spans="2:64" x14ac:dyDescent="0.25">
      <c r="B1511" s="24" t="s">
        <v>82</v>
      </c>
      <c r="C1511" s="17"/>
      <c r="D1511" s="17"/>
      <c r="E1511" s="17"/>
      <c r="F1511" s="17"/>
      <c r="G1511" s="17"/>
      <c r="H1511" s="17"/>
      <c r="I1511" s="17"/>
      <c r="J1511" s="17"/>
      <c r="K1511" s="17"/>
      <c r="L1511" s="17"/>
      <c r="M1511" s="17"/>
      <c r="N1511" s="17"/>
      <c r="O1511" s="17"/>
      <c r="P1511" s="17"/>
      <c r="Q1511" s="17"/>
      <c r="R1511" s="17"/>
      <c r="S1511" s="17"/>
      <c r="T1511" s="17"/>
      <c r="U1511" s="17"/>
      <c r="V1511" s="17"/>
      <c r="W1511" s="17"/>
      <c r="X1511" s="17"/>
      <c r="Y1511" s="17"/>
      <c r="Z1511" s="17"/>
      <c r="AA1511" s="17"/>
      <c r="AB1511" s="17"/>
      <c r="AC1511" s="17"/>
      <c r="AD1511" s="17"/>
      <c r="AE1511" s="17"/>
      <c r="AF1511" s="17"/>
      <c r="AG1511" s="17"/>
      <c r="AH1511" s="17"/>
      <c r="AI1511" s="17"/>
      <c r="AJ1511" s="17"/>
      <c r="AK1511" s="17"/>
      <c r="AL1511" s="17"/>
      <c r="AM1511" s="17"/>
      <c r="AN1511" s="17"/>
      <c r="AO1511" s="17"/>
      <c r="AP1511" s="17"/>
      <c r="AQ1511" s="17"/>
      <c r="AR1511" s="17"/>
      <c r="AS1511" s="17"/>
      <c r="AT1511" s="17"/>
      <c r="AU1511" s="17"/>
      <c r="AV1511" s="17"/>
      <c r="AW1511" s="17"/>
      <c r="AX1511" s="17"/>
      <c r="AY1511" s="17"/>
      <c r="AZ1511" s="17"/>
      <c r="BA1511" s="17"/>
      <c r="BB1511" s="17"/>
      <c r="BC1511" s="17"/>
      <c r="BD1511" s="17"/>
      <c r="BE1511" s="17"/>
      <c r="BF1511" s="17"/>
      <c r="BG1511" s="17"/>
      <c r="BH1511" s="17"/>
      <c r="BI1511" s="17"/>
      <c r="BJ1511" s="17"/>
      <c r="BK1511" s="17"/>
      <c r="BL1511" s="17"/>
    </row>
    <row r="1512" spans="2:64" x14ac:dyDescent="0.25">
      <c r="B1512" t="s">
        <v>689</v>
      </c>
      <c r="C1512" s="17">
        <v>0.10356635876486101</v>
      </c>
      <c r="D1512" s="17">
        <v>0.120148090382171</v>
      </c>
      <c r="E1512" s="17">
        <v>0</v>
      </c>
      <c r="F1512" s="17">
        <v>6.3571022689028797E-2</v>
      </c>
      <c r="G1512" s="17">
        <v>6.2903384992742006E-2</v>
      </c>
      <c r="H1512" s="17">
        <v>0.17656972967310999</v>
      </c>
      <c r="I1512" s="17">
        <v>0.130391878881706</v>
      </c>
      <c r="J1512" s="17">
        <v>0.13128080969789199</v>
      </c>
      <c r="K1512" s="17">
        <v>0.108753180982294</v>
      </c>
      <c r="L1512" s="17">
        <v>0.101018132583272</v>
      </c>
      <c r="M1512" s="17">
        <v>0.103707398334329</v>
      </c>
      <c r="N1512" s="17">
        <v>7.3830788624990498E-2</v>
      </c>
      <c r="O1512" s="17">
        <v>8.2185270534892704E-2</v>
      </c>
      <c r="P1512" s="17">
        <v>0.296060964267926</v>
      </c>
      <c r="Q1512" s="17"/>
      <c r="R1512" s="17">
        <v>9.2010613777138803E-2</v>
      </c>
      <c r="S1512" s="17">
        <v>0.10619935442452701</v>
      </c>
      <c r="T1512" s="17">
        <v>0.13049933672661901</v>
      </c>
      <c r="U1512" s="17">
        <v>0.101610153168599</v>
      </c>
      <c r="V1512" s="17"/>
      <c r="W1512" s="17">
        <v>0.118466777427594</v>
      </c>
      <c r="X1512" s="17">
        <v>0.113328715332605</v>
      </c>
      <c r="Y1512" s="17">
        <v>0.13499630959901199</v>
      </c>
      <c r="Z1512" s="17">
        <v>9.3011656657843805E-2</v>
      </c>
      <c r="AA1512" s="17">
        <v>0.136569879945342</v>
      </c>
      <c r="AB1512" s="17">
        <v>9.0992340436523697E-2</v>
      </c>
      <c r="AC1512" s="17">
        <v>8.7454919561630998E-2</v>
      </c>
      <c r="AD1512" s="17">
        <v>0.20897928716453601</v>
      </c>
      <c r="AE1512" s="17">
        <v>8.3511404778457796E-2</v>
      </c>
      <c r="AF1512" s="17">
        <v>9.3213306320819395E-2</v>
      </c>
      <c r="AG1512" s="17"/>
      <c r="AH1512" s="17">
        <v>0.14248654350790099</v>
      </c>
      <c r="AI1512" s="17">
        <v>0.144712141440831</v>
      </c>
      <c r="AJ1512" s="17">
        <v>8.2900949121520504E-2</v>
      </c>
      <c r="AK1512" s="17">
        <v>7.8712295915818395E-2</v>
      </c>
      <c r="AL1512" s="17">
        <v>0.114520236296107</v>
      </c>
      <c r="AM1512" s="17">
        <v>0.148305860373451</v>
      </c>
      <c r="AN1512" s="17">
        <v>8.2356577271846504E-2</v>
      </c>
      <c r="AO1512" s="17"/>
      <c r="AP1512" s="17">
        <v>0.15016824320481101</v>
      </c>
      <c r="AQ1512" s="17">
        <v>2.795808238776E-2</v>
      </c>
      <c r="AR1512" s="17"/>
      <c r="AS1512" s="17">
        <v>0.141634262055577</v>
      </c>
      <c r="AT1512" s="17">
        <v>0.21938479989586299</v>
      </c>
      <c r="AU1512" s="17">
        <v>0.122563343421444</v>
      </c>
      <c r="AV1512" s="17"/>
      <c r="AW1512" s="17">
        <v>0.199106475603475</v>
      </c>
      <c r="AX1512" s="17">
        <v>8.8836275163632905E-2</v>
      </c>
      <c r="AY1512" s="17"/>
      <c r="AZ1512" s="17">
        <v>0.105298187003705</v>
      </c>
      <c r="BA1512" s="17">
        <v>0.102696167158719</v>
      </c>
      <c r="BB1512" s="17"/>
      <c r="BC1512" s="17">
        <v>0.10532035385048701</v>
      </c>
      <c r="BD1512" s="17">
        <v>0.101610153168599</v>
      </c>
      <c r="BE1512" s="17"/>
      <c r="BF1512" s="17">
        <v>0.19505422624267901</v>
      </c>
      <c r="BG1512" s="17">
        <v>5.6862649139296999E-2</v>
      </c>
      <c r="BH1512" s="17"/>
      <c r="BI1512" s="17">
        <v>5.2863770816805697E-2</v>
      </c>
      <c r="BJ1512" s="17">
        <v>6.11753131390744E-2</v>
      </c>
      <c r="BK1512" s="17">
        <v>0.13028852172438801</v>
      </c>
      <c r="BL1512" s="17">
        <v>0.208492769401774</v>
      </c>
    </row>
    <row r="1513" spans="2:64" x14ac:dyDescent="0.25">
      <c r="B1513" t="s">
        <v>690</v>
      </c>
      <c r="C1513" s="17">
        <v>0.25984915119616903</v>
      </c>
      <c r="D1513" s="17">
        <v>0.27114541836245198</v>
      </c>
      <c r="E1513" s="17">
        <v>0.38476667848440999</v>
      </c>
      <c r="F1513" s="17">
        <v>0.16097654179263199</v>
      </c>
      <c r="G1513" s="17">
        <v>0.31400491501614902</v>
      </c>
      <c r="H1513" s="17">
        <v>0.24551931489843501</v>
      </c>
      <c r="I1513" s="17">
        <v>0.27303404258894798</v>
      </c>
      <c r="J1513" s="17">
        <v>0.15108083509373599</v>
      </c>
      <c r="K1513" s="17">
        <v>0.248709444884082</v>
      </c>
      <c r="L1513" s="17">
        <v>0.218858260018051</v>
      </c>
      <c r="M1513" s="17">
        <v>0.27320831710674898</v>
      </c>
      <c r="N1513" s="17">
        <v>0.30340105231947401</v>
      </c>
      <c r="O1513" s="17">
        <v>0.231637975643083</v>
      </c>
      <c r="P1513" s="17">
        <v>0.35196951786603697</v>
      </c>
      <c r="Q1513" s="17"/>
      <c r="R1513" s="17">
        <v>0.13909250943096599</v>
      </c>
      <c r="S1513" s="17">
        <v>0.26888588012574699</v>
      </c>
      <c r="T1513" s="17">
        <v>0.23353161113895099</v>
      </c>
      <c r="U1513" s="17">
        <v>0.327873681108174</v>
      </c>
      <c r="V1513" s="17"/>
      <c r="W1513" s="17">
        <v>0.16781035070898601</v>
      </c>
      <c r="X1513" s="17">
        <v>0.20470022046716099</v>
      </c>
      <c r="Y1513" s="17">
        <v>0.110726589151957</v>
      </c>
      <c r="Z1513" s="17">
        <v>0.29033434732631502</v>
      </c>
      <c r="AA1513" s="17">
        <v>0.20404685495922101</v>
      </c>
      <c r="AB1513" s="17">
        <v>0.396453809709299</v>
      </c>
      <c r="AC1513" s="17">
        <v>0.42690082688417902</v>
      </c>
      <c r="AD1513" s="17">
        <v>0.25206886088326103</v>
      </c>
      <c r="AE1513" s="17">
        <v>0.34287296930910499</v>
      </c>
      <c r="AF1513" s="17">
        <v>0.35282347218117799</v>
      </c>
      <c r="AG1513" s="17"/>
      <c r="AH1513" s="17">
        <v>0.23089276767682401</v>
      </c>
      <c r="AI1513" s="17">
        <v>0.119165185597089</v>
      </c>
      <c r="AJ1513" s="17">
        <v>0.38836770708087398</v>
      </c>
      <c r="AK1513" s="17">
        <v>0.22005879681996399</v>
      </c>
      <c r="AL1513" s="17">
        <v>0.26051240454854402</v>
      </c>
      <c r="AM1513" s="17">
        <v>0.36031596287525702</v>
      </c>
      <c r="AN1513" s="17">
        <v>0.28068607253779398</v>
      </c>
      <c r="AO1513" s="17"/>
      <c r="AP1513" s="17">
        <v>0.32969504389119603</v>
      </c>
      <c r="AQ1513" s="17">
        <v>0.146529107979981</v>
      </c>
      <c r="AR1513" s="17"/>
      <c r="AS1513" s="17">
        <v>0.35031107284813001</v>
      </c>
      <c r="AT1513" s="17">
        <v>0.44236786560722902</v>
      </c>
      <c r="AU1513" s="17">
        <v>0.28089582624617798</v>
      </c>
      <c r="AV1513" s="17"/>
      <c r="AW1513" s="17">
        <v>0.45731607351513098</v>
      </c>
      <c r="AX1513" s="17">
        <v>0.22940430383274299</v>
      </c>
      <c r="AY1513" s="17"/>
      <c r="AZ1513" s="17">
        <v>0.226680428692457</v>
      </c>
      <c r="BA1513" s="17">
        <v>0.27651543672138201</v>
      </c>
      <c r="BB1513" s="17"/>
      <c r="BC1513" s="17">
        <v>0.198856231333539</v>
      </c>
      <c r="BD1513" s="17">
        <v>0.327873681108174</v>
      </c>
      <c r="BE1513" s="17"/>
      <c r="BF1513" s="17">
        <v>0.28951974882301501</v>
      </c>
      <c r="BG1513" s="17">
        <v>0.24470258570958001</v>
      </c>
      <c r="BH1513" s="17"/>
      <c r="BI1513" s="17">
        <v>0.145892849374193</v>
      </c>
      <c r="BJ1513" s="17">
        <v>0.22083298066894999</v>
      </c>
      <c r="BK1513" s="17">
        <v>0.33475201527350001</v>
      </c>
      <c r="BL1513" s="17">
        <v>0.36074385412124799</v>
      </c>
    </row>
    <row r="1514" spans="2:64" x14ac:dyDescent="0.25">
      <c r="B1514" t="s">
        <v>691</v>
      </c>
      <c r="C1514" s="17">
        <v>0.24311980572667199</v>
      </c>
      <c r="D1514" s="17">
        <v>0.26561801186435202</v>
      </c>
      <c r="E1514" s="17">
        <v>0.26300426413188499</v>
      </c>
      <c r="F1514" s="17">
        <v>0.23251577514508001</v>
      </c>
      <c r="G1514" s="17">
        <v>0.293812035807822</v>
      </c>
      <c r="H1514" s="17">
        <v>0.23374706750308299</v>
      </c>
      <c r="I1514" s="17">
        <v>0.30746628857332398</v>
      </c>
      <c r="J1514" s="17">
        <v>0.26774055577690697</v>
      </c>
      <c r="K1514" s="17">
        <v>0.17583843695179299</v>
      </c>
      <c r="L1514" s="17">
        <v>0.294399668547142</v>
      </c>
      <c r="M1514" s="17">
        <v>0.213510802384696</v>
      </c>
      <c r="N1514" s="17">
        <v>0.141094073130938</v>
      </c>
      <c r="O1514" s="17">
        <v>0.264528017537141</v>
      </c>
      <c r="P1514" s="17">
        <v>0</v>
      </c>
      <c r="Q1514" s="17"/>
      <c r="R1514" s="17">
        <v>0.24616436983835399</v>
      </c>
      <c r="S1514" s="17">
        <v>0.26542666026295803</v>
      </c>
      <c r="T1514" s="17">
        <v>0.25858436517033601</v>
      </c>
      <c r="U1514" s="17">
        <v>0.23026048406115901</v>
      </c>
      <c r="V1514" s="17"/>
      <c r="W1514" s="17">
        <v>0.202486879807559</v>
      </c>
      <c r="X1514" s="17">
        <v>0.24070776856373</v>
      </c>
      <c r="Y1514" s="17">
        <v>0.285171527267509</v>
      </c>
      <c r="Z1514" s="17">
        <v>0.28089571869457702</v>
      </c>
      <c r="AA1514" s="17">
        <v>0.307982432742197</v>
      </c>
      <c r="AB1514" s="17">
        <v>0.21138761179415999</v>
      </c>
      <c r="AC1514" s="17">
        <v>0.19963219714411401</v>
      </c>
      <c r="AD1514" s="17">
        <v>0.15012597938962999</v>
      </c>
      <c r="AE1514" s="17">
        <v>0.28367644964840799</v>
      </c>
      <c r="AF1514" s="17">
        <v>0.23142404133427</v>
      </c>
      <c r="AG1514" s="17"/>
      <c r="AH1514" s="17">
        <v>0.21883787248696501</v>
      </c>
      <c r="AI1514" s="17">
        <v>0.323668132399617</v>
      </c>
      <c r="AJ1514" s="17">
        <v>0.24388044203815701</v>
      </c>
      <c r="AK1514" s="17">
        <v>0.31271187063280798</v>
      </c>
      <c r="AL1514" s="17">
        <v>0.27334399010373001</v>
      </c>
      <c r="AM1514" s="17">
        <v>0.142737834780475</v>
      </c>
      <c r="AN1514" s="17">
        <v>0.168459150309267</v>
      </c>
      <c r="AO1514" s="17"/>
      <c r="AP1514" s="17">
        <v>0.220651093426939</v>
      </c>
      <c r="AQ1514" s="17">
        <v>0.27957370946493898</v>
      </c>
      <c r="AR1514" s="17"/>
      <c r="AS1514" s="17">
        <v>0.230654293638136</v>
      </c>
      <c r="AT1514" s="17">
        <v>0.18052106774587501</v>
      </c>
      <c r="AU1514" s="17">
        <v>0.22652989185581199</v>
      </c>
      <c r="AV1514" s="17"/>
      <c r="AW1514" s="17">
        <v>0.14651232621371699</v>
      </c>
      <c r="AX1514" s="17">
        <v>0.258014452047165</v>
      </c>
      <c r="AY1514" s="17"/>
      <c r="AZ1514" s="17">
        <v>0.24371820813096201</v>
      </c>
      <c r="BA1514" s="17">
        <v>0.24281912651517201</v>
      </c>
      <c r="BB1514" s="17"/>
      <c r="BC1514" s="17">
        <v>0.25464987549484203</v>
      </c>
      <c r="BD1514" s="17">
        <v>0.23026048406115901</v>
      </c>
      <c r="BE1514" s="17"/>
      <c r="BF1514" s="17">
        <v>0.18383731419172999</v>
      </c>
      <c r="BG1514" s="17">
        <v>0.27338296899473202</v>
      </c>
      <c r="BH1514" s="17"/>
      <c r="BI1514" s="17">
        <v>0.28245390076066401</v>
      </c>
      <c r="BJ1514" s="17">
        <v>0.248322311139443</v>
      </c>
      <c r="BK1514" s="17">
        <v>0.22380331978790499</v>
      </c>
      <c r="BL1514" s="17">
        <v>0.20556044112751901</v>
      </c>
    </row>
    <row r="1515" spans="2:64" x14ac:dyDescent="0.25">
      <c r="B1515" t="s">
        <v>692</v>
      </c>
      <c r="C1515" s="17">
        <v>0.19894088570447799</v>
      </c>
      <c r="D1515" s="17">
        <v>0.20330464240884599</v>
      </c>
      <c r="E1515" s="17">
        <v>0.16162975724541701</v>
      </c>
      <c r="F1515" s="17">
        <v>0.326354949730086</v>
      </c>
      <c r="G1515" s="17">
        <v>0.13072768305867599</v>
      </c>
      <c r="H1515" s="17">
        <v>0.181606537357138</v>
      </c>
      <c r="I1515" s="17">
        <v>0.17590818211200901</v>
      </c>
      <c r="J1515" s="17">
        <v>0.20530197490014501</v>
      </c>
      <c r="K1515" s="17">
        <v>0.212515506084518</v>
      </c>
      <c r="L1515" s="17">
        <v>0.17586604594024299</v>
      </c>
      <c r="M1515" s="17">
        <v>0.167520968555775</v>
      </c>
      <c r="N1515" s="17">
        <v>0.21398534619199</v>
      </c>
      <c r="O1515" s="17">
        <v>0.23414946535790601</v>
      </c>
      <c r="P1515" s="17">
        <v>0</v>
      </c>
      <c r="Q1515" s="17"/>
      <c r="R1515" s="17">
        <v>0.230228531346751</v>
      </c>
      <c r="S1515" s="17">
        <v>0.187963486668489</v>
      </c>
      <c r="T1515" s="17">
        <v>0.173008333376408</v>
      </c>
      <c r="U1515" s="17">
        <v>0.19285317636461399</v>
      </c>
      <c r="V1515" s="17"/>
      <c r="W1515" s="17">
        <v>0.24771075243190399</v>
      </c>
      <c r="X1515" s="17">
        <v>0.23590137547463499</v>
      </c>
      <c r="Y1515" s="17">
        <v>0.201115668039478</v>
      </c>
      <c r="Z1515" s="17">
        <v>0.23468489851028701</v>
      </c>
      <c r="AA1515" s="17">
        <v>0.17133125332751201</v>
      </c>
      <c r="AB1515" s="17">
        <v>0.13547815313428299</v>
      </c>
      <c r="AC1515" s="17">
        <v>0.18924282552103999</v>
      </c>
      <c r="AD1515" s="17">
        <v>0.143827635634622</v>
      </c>
      <c r="AE1515" s="17">
        <v>0.14408385917907399</v>
      </c>
      <c r="AF1515" s="17">
        <v>0.187797308476879</v>
      </c>
      <c r="AG1515" s="17"/>
      <c r="AH1515" s="17">
        <v>0.179346558458993</v>
      </c>
      <c r="AI1515" s="17">
        <v>0.25617454346215301</v>
      </c>
      <c r="AJ1515" s="17">
        <v>0.180998273369264</v>
      </c>
      <c r="AK1515" s="17">
        <v>0.188099798547845</v>
      </c>
      <c r="AL1515" s="17">
        <v>0.17046430640334001</v>
      </c>
      <c r="AM1515" s="17">
        <v>0.20904906537530399</v>
      </c>
      <c r="AN1515" s="17">
        <v>0.26354128524480003</v>
      </c>
      <c r="AO1515" s="17"/>
      <c r="AP1515" s="17">
        <v>0.18988019752270499</v>
      </c>
      <c r="AQ1515" s="17">
        <v>0.213641214338119</v>
      </c>
      <c r="AR1515" s="17"/>
      <c r="AS1515" s="17">
        <v>0.186078209054621</v>
      </c>
      <c r="AT1515" s="17">
        <v>8.2289140290621093E-2</v>
      </c>
      <c r="AU1515" s="17">
        <v>0.241585760984628</v>
      </c>
      <c r="AV1515" s="17"/>
      <c r="AW1515" s="17">
        <v>0.11591047776629999</v>
      </c>
      <c r="AX1515" s="17">
        <v>0.21174226057027801</v>
      </c>
      <c r="AY1515" s="17"/>
      <c r="AZ1515" s="17">
        <v>0.193039462186547</v>
      </c>
      <c r="BA1515" s="17">
        <v>0.20190617353984799</v>
      </c>
      <c r="BB1515" s="17"/>
      <c r="BC1515" s="17">
        <v>0.20439931619115001</v>
      </c>
      <c r="BD1515" s="17">
        <v>0.19285317636461399</v>
      </c>
      <c r="BE1515" s="17"/>
      <c r="BF1515" s="17">
        <v>0.18105097793934499</v>
      </c>
      <c r="BG1515" s="17">
        <v>0.20807351804715901</v>
      </c>
      <c r="BH1515" s="17"/>
      <c r="BI1515" s="17">
        <v>0.18512093954761599</v>
      </c>
      <c r="BJ1515" s="17">
        <v>0.25303890704554799</v>
      </c>
      <c r="BK1515" s="17">
        <v>0.19031368453102199</v>
      </c>
      <c r="BL1515" s="17">
        <v>0.130608845526103</v>
      </c>
    </row>
    <row r="1516" spans="2:64" x14ac:dyDescent="0.25">
      <c r="B1516" t="s">
        <v>693</v>
      </c>
      <c r="C1516" s="17">
        <v>0.139656595466259</v>
      </c>
      <c r="D1516" s="17">
        <v>0.121896006148089</v>
      </c>
      <c r="E1516" s="17">
        <v>0.12518034933470901</v>
      </c>
      <c r="F1516" s="17">
        <v>0.15301068795414399</v>
      </c>
      <c r="G1516" s="17">
        <v>0.198551981124611</v>
      </c>
      <c r="H1516" s="17">
        <v>9.05823506869982E-2</v>
      </c>
      <c r="I1516" s="17">
        <v>8.3175552494002797E-2</v>
      </c>
      <c r="J1516" s="17">
        <v>0.126324553620179</v>
      </c>
      <c r="K1516" s="17">
        <v>0.19007763638623301</v>
      </c>
      <c r="L1516" s="17">
        <v>0.15081972356840501</v>
      </c>
      <c r="M1516" s="17">
        <v>0.15364492449108799</v>
      </c>
      <c r="N1516" s="17">
        <v>0.197050553668217</v>
      </c>
      <c r="O1516" s="17">
        <v>0.12204112885117099</v>
      </c>
      <c r="P1516" s="17">
        <v>0</v>
      </c>
      <c r="Q1516" s="17"/>
      <c r="R1516" s="17">
        <v>0.184502540761842</v>
      </c>
      <c r="S1516" s="17">
        <v>8.4745163133964893E-2</v>
      </c>
      <c r="T1516" s="17">
        <v>0.16123243980146501</v>
      </c>
      <c r="U1516" s="17">
        <v>0.12763659857875001</v>
      </c>
      <c r="V1516" s="17"/>
      <c r="W1516" s="17">
        <v>0.14592835944294899</v>
      </c>
      <c r="X1516" s="17">
        <v>0.152078158154794</v>
      </c>
      <c r="Y1516" s="17">
        <v>0.21008828473395599</v>
      </c>
      <c r="Z1516" s="17">
        <v>6.1998960128925903E-2</v>
      </c>
      <c r="AA1516" s="17">
        <v>9.5715759105897899E-2</v>
      </c>
      <c r="AB1516" s="17">
        <v>0.127212374843679</v>
      </c>
      <c r="AC1516" s="17">
        <v>4.7560713717327702E-2</v>
      </c>
      <c r="AD1516" s="17">
        <v>0.19691515934666001</v>
      </c>
      <c r="AE1516" s="17">
        <v>0.145855317084955</v>
      </c>
      <c r="AF1516" s="17">
        <v>0.121047680051507</v>
      </c>
      <c r="AG1516" s="17"/>
      <c r="AH1516" s="17">
        <v>0.154676395476427</v>
      </c>
      <c r="AI1516" s="17">
        <v>9.34556969653665E-2</v>
      </c>
      <c r="AJ1516" s="17">
        <v>6.9135859748261294E-2</v>
      </c>
      <c r="AK1516" s="17">
        <v>0.14840836444983099</v>
      </c>
      <c r="AL1516" s="17">
        <v>0.12952855642094199</v>
      </c>
      <c r="AM1516" s="17">
        <v>0.112995137619158</v>
      </c>
      <c r="AN1516" s="17">
        <v>0.16894324813032099</v>
      </c>
      <c r="AO1516" s="17"/>
      <c r="AP1516" s="17">
        <v>8.7144181392488307E-2</v>
      </c>
      <c r="AQ1516" s="17">
        <v>0.224854290028043</v>
      </c>
      <c r="AR1516" s="17"/>
      <c r="AS1516" s="17">
        <v>5.96982031905492E-2</v>
      </c>
      <c r="AT1516" s="17">
        <v>7.5437126460411397E-2</v>
      </c>
      <c r="AU1516" s="17">
        <v>0.108347579066964</v>
      </c>
      <c r="AV1516" s="17"/>
      <c r="AW1516" s="17">
        <v>7.0142891747170796E-2</v>
      </c>
      <c r="AX1516" s="17">
        <v>0.15037400613200899</v>
      </c>
      <c r="AY1516" s="17"/>
      <c r="AZ1516" s="17">
        <v>0.15463063696035001</v>
      </c>
      <c r="BA1516" s="17">
        <v>0.13213258995235999</v>
      </c>
      <c r="BB1516" s="17"/>
      <c r="BC1516" s="17">
        <v>0.150434100402453</v>
      </c>
      <c r="BD1516" s="17">
        <v>0.12763659857875001</v>
      </c>
      <c r="BE1516" s="17"/>
      <c r="BF1516" s="17">
        <v>0.119970561007014</v>
      </c>
      <c r="BG1516" s="17">
        <v>0.1497061338631</v>
      </c>
      <c r="BH1516" s="17"/>
      <c r="BI1516" s="17">
        <v>0.18974483501731501</v>
      </c>
      <c r="BJ1516" s="17">
        <v>0.157930948082806</v>
      </c>
      <c r="BK1516" s="17">
        <v>0.108402064405415</v>
      </c>
      <c r="BL1516" s="17">
        <v>9.4594089823355904E-2</v>
      </c>
    </row>
    <row r="1517" spans="2:64" x14ac:dyDescent="0.25">
      <c r="B1517" t="s">
        <v>80</v>
      </c>
      <c r="C1517" s="17">
        <v>5.4867203141561398E-2</v>
      </c>
      <c r="D1517" s="17">
        <v>1.7887830834090301E-2</v>
      </c>
      <c r="E1517" s="17">
        <v>6.5418950803578901E-2</v>
      </c>
      <c r="F1517" s="17">
        <v>6.3571022689028797E-2</v>
      </c>
      <c r="G1517" s="17">
        <v>0</v>
      </c>
      <c r="H1517" s="17">
        <v>7.1974999881234902E-2</v>
      </c>
      <c r="I1517" s="17">
        <v>3.0024055350009501E-2</v>
      </c>
      <c r="J1517" s="17">
        <v>0.11827127091113999</v>
      </c>
      <c r="K1517" s="17">
        <v>6.4105794711080202E-2</v>
      </c>
      <c r="L1517" s="17">
        <v>5.9038169342886998E-2</v>
      </c>
      <c r="M1517" s="17">
        <v>8.8407589127362796E-2</v>
      </c>
      <c r="N1517" s="17">
        <v>7.0638186064390901E-2</v>
      </c>
      <c r="O1517" s="17">
        <v>6.5458142075805803E-2</v>
      </c>
      <c r="P1517" s="17">
        <v>0.35196951786603697</v>
      </c>
      <c r="Q1517" s="17"/>
      <c r="R1517" s="17">
        <v>0.10800143484494699</v>
      </c>
      <c r="S1517" s="17">
        <v>8.6779455384313406E-2</v>
      </c>
      <c r="T1517" s="17">
        <v>4.3143913786220997E-2</v>
      </c>
      <c r="U1517" s="17">
        <v>1.9765906718703999E-2</v>
      </c>
      <c r="V1517" s="17"/>
      <c r="W1517" s="17">
        <v>0.117596880181009</v>
      </c>
      <c r="X1517" s="17">
        <v>5.3283762007074999E-2</v>
      </c>
      <c r="Y1517" s="17">
        <v>5.7901621208087603E-2</v>
      </c>
      <c r="Z1517" s="17">
        <v>3.9074418682051998E-2</v>
      </c>
      <c r="AA1517" s="17">
        <v>8.4353819919829501E-2</v>
      </c>
      <c r="AB1517" s="17">
        <v>3.8475710082054797E-2</v>
      </c>
      <c r="AC1517" s="17">
        <v>4.92085171717088E-2</v>
      </c>
      <c r="AD1517" s="17">
        <v>4.8083077581290698E-2</v>
      </c>
      <c r="AE1517" s="17">
        <v>0</v>
      </c>
      <c r="AF1517" s="17">
        <v>1.36941916353461E-2</v>
      </c>
      <c r="AG1517" s="17"/>
      <c r="AH1517" s="17">
        <v>7.3759862392888897E-2</v>
      </c>
      <c r="AI1517" s="17">
        <v>6.2824300134942598E-2</v>
      </c>
      <c r="AJ1517" s="17">
        <v>3.4716768641924099E-2</v>
      </c>
      <c r="AK1517" s="17">
        <v>5.2008873633733403E-2</v>
      </c>
      <c r="AL1517" s="17">
        <v>5.1630506227336399E-2</v>
      </c>
      <c r="AM1517" s="17">
        <v>2.6596138976354999E-2</v>
      </c>
      <c r="AN1517" s="17">
        <v>3.60136665059708E-2</v>
      </c>
      <c r="AO1517" s="17"/>
      <c r="AP1517" s="17">
        <v>2.2461240561861599E-2</v>
      </c>
      <c r="AQ1517" s="17">
        <v>0.107443595801158</v>
      </c>
      <c r="AR1517" s="17"/>
      <c r="AS1517" s="17">
        <v>3.1623959212987399E-2</v>
      </c>
      <c r="AT1517" s="17">
        <v>0</v>
      </c>
      <c r="AU1517" s="17">
        <v>2.00775984249736E-2</v>
      </c>
      <c r="AV1517" s="17"/>
      <c r="AW1517" s="17">
        <v>1.10117551542071E-2</v>
      </c>
      <c r="AX1517" s="17">
        <v>6.1628702254172503E-2</v>
      </c>
      <c r="AY1517" s="17"/>
      <c r="AZ1517" s="17">
        <v>7.6633077025979102E-2</v>
      </c>
      <c r="BA1517" s="17">
        <v>4.3930506112519203E-2</v>
      </c>
      <c r="BB1517" s="17"/>
      <c r="BC1517" s="17">
        <v>8.6340122727529195E-2</v>
      </c>
      <c r="BD1517" s="17">
        <v>1.9765906718703999E-2</v>
      </c>
      <c r="BE1517" s="17"/>
      <c r="BF1517" s="17">
        <v>3.05671717962171E-2</v>
      </c>
      <c r="BG1517" s="17">
        <v>6.7272144246131801E-2</v>
      </c>
      <c r="BH1517" s="17"/>
      <c r="BI1517" s="17">
        <v>0.14392370448340699</v>
      </c>
      <c r="BJ1517" s="17">
        <v>5.8699539924177299E-2</v>
      </c>
      <c r="BK1517" s="17">
        <v>1.24403942777694E-2</v>
      </c>
      <c r="BL1517" s="17">
        <v>0</v>
      </c>
    </row>
    <row r="1518" spans="2:64" x14ac:dyDescent="0.25">
      <c r="C1518" s="17"/>
      <c r="D1518" s="17"/>
      <c r="E1518" s="17"/>
      <c r="F1518" s="17"/>
      <c r="G1518" s="17"/>
      <c r="H1518" s="17"/>
      <c r="I1518" s="17"/>
      <c r="J1518" s="17"/>
      <c r="K1518" s="17"/>
      <c r="L1518" s="17"/>
      <c r="M1518" s="17"/>
      <c r="N1518" s="17"/>
      <c r="O1518" s="17"/>
      <c r="P1518" s="17"/>
      <c r="Q1518" s="17"/>
      <c r="R1518" s="17"/>
      <c r="S1518" s="17"/>
      <c r="T1518" s="17"/>
      <c r="U1518" s="17"/>
      <c r="V1518" s="17"/>
      <c r="W1518" s="17"/>
      <c r="X1518" s="17"/>
      <c r="Y1518" s="17"/>
      <c r="Z1518" s="17"/>
      <c r="AA1518" s="17"/>
      <c r="AB1518" s="17"/>
      <c r="AC1518" s="17"/>
      <c r="AD1518" s="17"/>
      <c r="AE1518" s="17"/>
      <c r="AF1518" s="17"/>
      <c r="AG1518" s="17"/>
      <c r="AH1518" s="17"/>
      <c r="AI1518" s="17"/>
      <c r="AJ1518" s="17"/>
      <c r="AK1518" s="17"/>
      <c r="AL1518" s="17"/>
      <c r="AM1518" s="17"/>
      <c r="AN1518" s="17"/>
      <c r="AO1518" s="17"/>
      <c r="AP1518" s="17"/>
      <c r="AQ1518" s="17"/>
      <c r="AR1518" s="17"/>
      <c r="AS1518" s="17"/>
      <c r="AT1518" s="17"/>
      <c r="AU1518" s="17"/>
      <c r="AV1518" s="17"/>
      <c r="AW1518" s="17"/>
      <c r="AX1518" s="17"/>
      <c r="AY1518" s="17"/>
      <c r="AZ1518" s="17"/>
      <c r="BA1518" s="17"/>
      <c r="BB1518" s="17"/>
      <c r="BC1518" s="17"/>
      <c r="BD1518" s="17"/>
      <c r="BE1518" s="17"/>
      <c r="BF1518" s="17"/>
      <c r="BG1518" s="17"/>
      <c r="BH1518" s="17"/>
      <c r="BI1518" s="17"/>
      <c r="BJ1518" s="17"/>
      <c r="BK1518" s="17"/>
      <c r="BL1518" s="17"/>
    </row>
    <row r="1519" spans="2:64" x14ac:dyDescent="0.25">
      <c r="C1519" s="17"/>
      <c r="D1519" s="17"/>
      <c r="E1519" s="17"/>
      <c r="F1519" s="17"/>
      <c r="G1519" s="17"/>
      <c r="H1519" s="17"/>
      <c r="I1519" s="17"/>
      <c r="J1519" s="17"/>
      <c r="K1519" s="17"/>
      <c r="L1519" s="17"/>
      <c r="M1519" s="17"/>
      <c r="N1519" s="17"/>
      <c r="O1519" s="17"/>
      <c r="P1519" s="17"/>
      <c r="Q1519" s="17"/>
      <c r="R1519" s="17"/>
      <c r="S1519" s="17"/>
      <c r="T1519" s="17"/>
      <c r="U1519" s="17"/>
      <c r="V1519" s="17"/>
      <c r="W1519" s="17"/>
      <c r="X1519" s="17"/>
      <c r="Y1519" s="17"/>
      <c r="Z1519" s="17"/>
      <c r="AA1519" s="17"/>
      <c r="AB1519" s="17"/>
      <c r="AC1519" s="17"/>
      <c r="AD1519" s="17"/>
      <c r="AE1519" s="17"/>
      <c r="AF1519" s="17"/>
      <c r="AG1519" s="17"/>
      <c r="AH1519" s="17"/>
      <c r="AI1519" s="17"/>
      <c r="AJ1519" s="17"/>
      <c r="AK1519" s="17"/>
      <c r="AL1519" s="17"/>
      <c r="AM1519" s="17"/>
      <c r="AN1519" s="17"/>
      <c r="AO1519" s="17"/>
      <c r="AP1519" s="17"/>
      <c r="AQ1519" s="17"/>
      <c r="AR1519" s="17"/>
      <c r="AS1519" s="17"/>
      <c r="AT1519" s="17"/>
      <c r="AU1519" s="17"/>
      <c r="AV1519" s="17"/>
      <c r="AW1519" s="17"/>
      <c r="AX1519" s="17"/>
      <c r="AY1519" s="17"/>
      <c r="AZ1519" s="17"/>
      <c r="BA1519" s="17"/>
      <c r="BB1519" s="17"/>
      <c r="BC1519" s="17"/>
      <c r="BD1519" s="17"/>
      <c r="BE1519" s="17"/>
      <c r="BF1519" s="17"/>
      <c r="BG1519" s="17"/>
      <c r="BH1519" s="17"/>
      <c r="BI1519" s="17"/>
      <c r="BJ1519" s="17"/>
      <c r="BK1519" s="17"/>
      <c r="BL1519" s="17"/>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45" x14ac:dyDescent="0.25">
      <c r="B9" s="18" t="s">
        <v>77</v>
      </c>
      <c r="C9" s="17">
        <v>0.63842179601320104</v>
      </c>
      <c r="D9" s="17">
        <v>0.77250592174911203</v>
      </c>
      <c r="E9" s="17">
        <v>0.57536597862269701</v>
      </c>
      <c r="F9" s="17">
        <v>0.62624030091951399</v>
      </c>
      <c r="G9" s="17">
        <v>0.43886702690719398</v>
      </c>
      <c r="H9" s="17">
        <v>0.61151476402086402</v>
      </c>
      <c r="I9" s="17">
        <v>0.67883660121768497</v>
      </c>
      <c r="J9" s="17">
        <v>0.55927767825476904</v>
      </c>
      <c r="K9" s="17">
        <v>0.49954646640210598</v>
      </c>
      <c r="L9" s="17">
        <v>0.55003775347162198</v>
      </c>
      <c r="M9" s="17">
        <v>0.65159989941598095</v>
      </c>
      <c r="N9" s="17">
        <v>0.66992229234046696</v>
      </c>
      <c r="O9" s="17">
        <v>0.55761011830150997</v>
      </c>
      <c r="P9" s="17">
        <v>0.296060964267926</v>
      </c>
      <c r="Q9" s="17"/>
      <c r="R9" s="17">
        <v>0.44319194544083401</v>
      </c>
      <c r="S9" s="17">
        <v>0.56673499493306101</v>
      </c>
      <c r="T9" s="17">
        <v>0.66452729722379</v>
      </c>
      <c r="U9" s="17">
        <v>0.75744341624130296</v>
      </c>
      <c r="V9" s="17"/>
      <c r="W9" s="17">
        <v>0.44190914260037001</v>
      </c>
      <c r="X9" s="17">
        <v>0.54222096332562797</v>
      </c>
      <c r="Y9" s="17">
        <v>0.66004734872691495</v>
      </c>
      <c r="Z9" s="17">
        <v>0.55955349589319103</v>
      </c>
      <c r="AA9" s="17">
        <v>0.61483660064247003</v>
      </c>
      <c r="AB9" s="17">
        <v>0.67131161389417304</v>
      </c>
      <c r="AC9" s="17">
        <v>0.72141887872307497</v>
      </c>
      <c r="AD9" s="17">
        <v>0.77507375901076103</v>
      </c>
      <c r="AE9" s="17">
        <v>0.82877668919575798</v>
      </c>
      <c r="AF9" s="17">
        <v>0.80911876841045505</v>
      </c>
      <c r="AG9" s="17"/>
      <c r="AH9" s="17">
        <v>0.58895038750662898</v>
      </c>
      <c r="AI9" s="17">
        <v>0.53746583562084305</v>
      </c>
      <c r="AJ9" s="17">
        <v>0.70639728937082902</v>
      </c>
      <c r="AK9" s="17">
        <v>0.57947522385150496</v>
      </c>
      <c r="AL9" s="17">
        <v>0.72210545671664195</v>
      </c>
      <c r="AM9" s="17">
        <v>0.75051890642666297</v>
      </c>
      <c r="AN9" s="17">
        <v>0.67409258064535105</v>
      </c>
      <c r="AO9" s="17"/>
      <c r="AP9" s="17">
        <v>0.816783073621828</v>
      </c>
      <c r="AQ9" s="17">
        <v>0.34904318108222998</v>
      </c>
      <c r="AR9" s="17"/>
      <c r="AS9" s="17">
        <v>0.80957173171938501</v>
      </c>
      <c r="AT9" s="17">
        <v>0.95437602461669502</v>
      </c>
      <c r="AU9" s="17">
        <v>0.78576029897014499</v>
      </c>
      <c r="AV9" s="17"/>
      <c r="AW9" s="17">
        <v>0.96060530666622701</v>
      </c>
      <c r="AX9" s="17">
        <v>0.58874852572745495</v>
      </c>
      <c r="AY9" s="17"/>
      <c r="AZ9" s="17">
        <v>0.53630803060185395</v>
      </c>
      <c r="BA9" s="17">
        <v>0.68973089211147998</v>
      </c>
      <c r="BB9" s="17"/>
      <c r="BC9" s="17">
        <v>0.531703290881541</v>
      </c>
      <c r="BD9" s="17">
        <v>0.75744341624130296</v>
      </c>
      <c r="BE9" s="17"/>
      <c r="BF9" s="17">
        <v>0.78277571764272902</v>
      </c>
      <c r="BG9" s="17">
        <v>0.56473045501947305</v>
      </c>
      <c r="BH9" s="17"/>
      <c r="BI9" s="17">
        <v>0.374394762588527</v>
      </c>
      <c r="BJ9" s="17">
        <v>0.57912978573699703</v>
      </c>
      <c r="BK9" s="17">
        <v>0.769135328227327</v>
      </c>
      <c r="BL9" s="17">
        <v>0.88766710754794997</v>
      </c>
    </row>
    <row r="10" spans="2:64" ht="45" x14ac:dyDescent="0.25">
      <c r="B10" s="18" t="s">
        <v>78</v>
      </c>
      <c r="C10" s="17">
        <v>0.200692966209082</v>
      </c>
      <c r="D10" s="17">
        <v>0.147334410506512</v>
      </c>
      <c r="E10" s="17">
        <v>0.15597220497296799</v>
      </c>
      <c r="F10" s="17">
        <v>0.12794203393197701</v>
      </c>
      <c r="G10" s="17">
        <v>0.18284458381059401</v>
      </c>
      <c r="H10" s="17">
        <v>0.236316179126737</v>
      </c>
      <c r="I10" s="17">
        <v>0.20882911683497901</v>
      </c>
      <c r="J10" s="17">
        <v>0.215130966198467</v>
      </c>
      <c r="K10" s="17">
        <v>0.29060572302223497</v>
      </c>
      <c r="L10" s="17">
        <v>0.23423760234978999</v>
      </c>
      <c r="M10" s="17">
        <v>0.21584036104952101</v>
      </c>
      <c r="N10" s="17">
        <v>0.20283778396805599</v>
      </c>
      <c r="O10" s="17">
        <v>0.235897833379971</v>
      </c>
      <c r="P10" s="17">
        <v>0.70393903573207395</v>
      </c>
      <c r="Q10" s="17"/>
      <c r="R10" s="17">
        <v>0.251237920595905</v>
      </c>
      <c r="S10" s="17">
        <v>0.26093852747309998</v>
      </c>
      <c r="T10" s="17">
        <v>0.23726622844247899</v>
      </c>
      <c r="U10" s="17">
        <v>0.14498244883179601</v>
      </c>
      <c r="V10" s="17"/>
      <c r="W10" s="17">
        <v>0.25814335487941298</v>
      </c>
      <c r="X10" s="17">
        <v>0.219190369612181</v>
      </c>
      <c r="Y10" s="17">
        <v>0.16431704965942401</v>
      </c>
      <c r="Z10" s="17">
        <v>0.31217793269845201</v>
      </c>
      <c r="AA10" s="17">
        <v>0.23435204460702999</v>
      </c>
      <c r="AB10" s="17">
        <v>0.220759894706442</v>
      </c>
      <c r="AC10" s="17">
        <v>0.18048479791229199</v>
      </c>
      <c r="AD10" s="17">
        <v>8.8903899060712999E-2</v>
      </c>
      <c r="AE10" s="17">
        <v>0.136920387911762</v>
      </c>
      <c r="AF10" s="17">
        <v>0.12916423702680099</v>
      </c>
      <c r="AG10" s="17"/>
      <c r="AH10" s="17">
        <v>0.19798602304636601</v>
      </c>
      <c r="AI10" s="17">
        <v>0.25773783197630101</v>
      </c>
      <c r="AJ10" s="17">
        <v>0.16394833579851101</v>
      </c>
      <c r="AK10" s="17">
        <v>0.240974830894434</v>
      </c>
      <c r="AL10" s="17">
        <v>0.14440489582892599</v>
      </c>
      <c r="AM10" s="17">
        <v>0.19354807177017899</v>
      </c>
      <c r="AN10" s="17">
        <v>0.17604990120837599</v>
      </c>
      <c r="AO10" s="17"/>
      <c r="AP10" s="17">
        <v>0.14897438435836599</v>
      </c>
      <c r="AQ10" s="17">
        <v>0.28460272388077901</v>
      </c>
      <c r="AR10" s="17"/>
      <c r="AS10" s="17">
        <v>0.15799040540513201</v>
      </c>
      <c r="AT10" s="17">
        <v>3.82762109013534E-2</v>
      </c>
      <c r="AU10" s="17">
        <v>0.17558418464047701</v>
      </c>
      <c r="AV10" s="17"/>
      <c r="AW10" s="17">
        <v>3.2887779086957503E-2</v>
      </c>
      <c r="AX10" s="17">
        <v>0.226564657775086</v>
      </c>
      <c r="AY10" s="17"/>
      <c r="AZ10" s="17">
        <v>0.21728940458988</v>
      </c>
      <c r="BA10" s="17">
        <v>0.19235375505239499</v>
      </c>
      <c r="BB10" s="17"/>
      <c r="BC10" s="17">
        <v>0.250644757515747</v>
      </c>
      <c r="BD10" s="17">
        <v>0.14498244883179601</v>
      </c>
      <c r="BE10" s="17"/>
      <c r="BF10" s="17">
        <v>0.148799924015771</v>
      </c>
      <c r="BG10" s="17">
        <v>0.22718388397772599</v>
      </c>
      <c r="BH10" s="17"/>
      <c r="BI10" s="17">
        <v>0.27139330948083801</v>
      </c>
      <c r="BJ10" s="17">
        <v>0.22326072257759599</v>
      </c>
      <c r="BK10" s="17">
        <v>0.18059320831543699</v>
      </c>
      <c r="BL10" s="17">
        <v>8.7640291900855496E-2</v>
      </c>
    </row>
    <row r="11" spans="2:64" ht="30" x14ac:dyDescent="0.25">
      <c r="B11" s="18" t="s">
        <v>79</v>
      </c>
      <c r="C11" s="17">
        <v>0.14755871978080001</v>
      </c>
      <c r="D11" s="17">
        <v>8.0159667744376203E-2</v>
      </c>
      <c r="E11" s="17">
        <v>0.23312356486632099</v>
      </c>
      <c r="F11" s="17">
        <v>0.245817665148509</v>
      </c>
      <c r="G11" s="17">
        <v>0.347309025833061</v>
      </c>
      <c r="H11" s="17">
        <v>0.15216905685240001</v>
      </c>
      <c r="I11" s="17">
        <v>0.112334281947336</v>
      </c>
      <c r="J11" s="17">
        <v>0.22559135554676399</v>
      </c>
      <c r="K11" s="17">
        <v>0.15930049577897601</v>
      </c>
      <c r="L11" s="17">
        <v>0.19562942720181001</v>
      </c>
      <c r="M11" s="17">
        <v>0.13255973953449801</v>
      </c>
      <c r="N11" s="17">
        <v>0.11834477658137001</v>
      </c>
      <c r="O11" s="17">
        <v>0.15255496598063101</v>
      </c>
      <c r="P11" s="17">
        <v>0</v>
      </c>
      <c r="Q11" s="17"/>
      <c r="R11" s="17">
        <v>0.28178619768739699</v>
      </c>
      <c r="S11" s="17">
        <v>0.162776658264395</v>
      </c>
      <c r="T11" s="17">
        <v>8.5106769404473495E-2</v>
      </c>
      <c r="U11" s="17">
        <v>8.8513053012200804E-2</v>
      </c>
      <c r="V11" s="17"/>
      <c r="W11" s="17">
        <v>0.293025385033093</v>
      </c>
      <c r="X11" s="17">
        <v>0.20140404706232201</v>
      </c>
      <c r="Y11" s="17">
        <v>0.15967412977334999</v>
      </c>
      <c r="Z11" s="17">
        <v>0.10119786990239001</v>
      </c>
      <c r="AA11" s="17">
        <v>0.1508113547505</v>
      </c>
      <c r="AB11" s="17">
        <v>0.107928491399384</v>
      </c>
      <c r="AC11" s="17">
        <v>9.80963233646336E-2</v>
      </c>
      <c r="AD11" s="17">
        <v>0.114732120422261</v>
      </c>
      <c r="AE11" s="17">
        <v>3.4302922892479902E-2</v>
      </c>
      <c r="AF11" s="17">
        <v>5.2499011208717E-2</v>
      </c>
      <c r="AG11" s="17"/>
      <c r="AH11" s="17">
        <v>0.202164979705271</v>
      </c>
      <c r="AI11" s="17">
        <v>0.16011873274039001</v>
      </c>
      <c r="AJ11" s="17">
        <v>0.12965437483066</v>
      </c>
      <c r="AK11" s="17">
        <v>0.161960259076876</v>
      </c>
      <c r="AL11" s="17">
        <v>0.110531217807188</v>
      </c>
      <c r="AM11" s="17">
        <v>4.8992595853171297E-2</v>
      </c>
      <c r="AN11" s="17">
        <v>0.14985751814627199</v>
      </c>
      <c r="AO11" s="17"/>
      <c r="AP11" s="17">
        <v>2.9692570940632702E-2</v>
      </c>
      <c r="AQ11" s="17">
        <v>0.33878824760161802</v>
      </c>
      <c r="AR11" s="17"/>
      <c r="AS11" s="17">
        <v>2.7915092609302899E-2</v>
      </c>
      <c r="AT11" s="17">
        <v>7.3477644819519199E-3</v>
      </c>
      <c r="AU11" s="17">
        <v>3.4518808235862598E-2</v>
      </c>
      <c r="AV11" s="17"/>
      <c r="AW11" s="17">
        <v>6.5069142468157804E-3</v>
      </c>
      <c r="AX11" s="17">
        <v>0.16930565663173</v>
      </c>
      <c r="AY11" s="17"/>
      <c r="AZ11" s="17">
        <v>0.22944182981113301</v>
      </c>
      <c r="BA11" s="17">
        <v>0.10641491958454</v>
      </c>
      <c r="BB11" s="17"/>
      <c r="BC11" s="17">
        <v>0.20050091028342401</v>
      </c>
      <c r="BD11" s="17">
        <v>8.8513053012200804E-2</v>
      </c>
      <c r="BE11" s="17"/>
      <c r="BF11" s="17">
        <v>6.0649338998886602E-2</v>
      </c>
      <c r="BG11" s="17">
        <v>0.19192515432208199</v>
      </c>
      <c r="BH11" s="17"/>
      <c r="BI11" s="17">
        <v>0.32865277498088902</v>
      </c>
      <c r="BJ11" s="17">
        <v>0.18489143972786501</v>
      </c>
      <c r="BK11" s="17">
        <v>3.9182295931147103E-2</v>
      </c>
      <c r="BL11" s="17">
        <v>2.4692600551194401E-2</v>
      </c>
    </row>
    <row r="12" spans="2:64" x14ac:dyDescent="0.25">
      <c r="B12" s="18" t="s">
        <v>80</v>
      </c>
      <c r="C12" s="19">
        <v>1.33265179969167E-2</v>
      </c>
      <c r="D12" s="19">
        <v>0</v>
      </c>
      <c r="E12" s="19">
        <v>3.5538251538014001E-2</v>
      </c>
      <c r="F12" s="19">
        <v>0</v>
      </c>
      <c r="G12" s="19">
        <v>3.0979363449151399E-2</v>
      </c>
      <c r="H12" s="19">
        <v>0</v>
      </c>
      <c r="I12" s="19">
        <v>0</v>
      </c>
      <c r="J12" s="19">
        <v>0</v>
      </c>
      <c r="K12" s="19">
        <v>5.0547314796682702E-2</v>
      </c>
      <c r="L12" s="19">
        <v>2.0095216976777401E-2</v>
      </c>
      <c r="M12" s="19">
        <v>0</v>
      </c>
      <c r="N12" s="19">
        <v>8.8951471101066104E-3</v>
      </c>
      <c r="O12" s="19">
        <v>5.3937082337888298E-2</v>
      </c>
      <c r="P12" s="19">
        <v>0</v>
      </c>
      <c r="Q12" s="19"/>
      <c r="R12" s="19">
        <v>2.37839362758639E-2</v>
      </c>
      <c r="S12" s="19">
        <v>9.5498193294431908E-3</v>
      </c>
      <c r="T12" s="19">
        <v>1.30997049292568E-2</v>
      </c>
      <c r="U12" s="19">
        <v>9.0610819147003505E-3</v>
      </c>
      <c r="V12" s="19"/>
      <c r="W12" s="19">
        <v>6.9221174871234598E-3</v>
      </c>
      <c r="X12" s="19">
        <v>3.7184619999869897E-2</v>
      </c>
      <c r="Y12" s="19">
        <v>1.5961471840311599E-2</v>
      </c>
      <c r="Z12" s="19">
        <v>2.7070701505967298E-2</v>
      </c>
      <c r="AA12" s="19">
        <v>0</v>
      </c>
      <c r="AB12" s="19">
        <v>0</v>
      </c>
      <c r="AC12" s="19">
        <v>0</v>
      </c>
      <c r="AD12" s="19">
        <v>2.12902215062655E-2</v>
      </c>
      <c r="AE12" s="19">
        <v>0</v>
      </c>
      <c r="AF12" s="19">
        <v>9.2179833540268399E-3</v>
      </c>
      <c r="AG12" s="19"/>
      <c r="AH12" s="19">
        <v>1.08986097417345E-2</v>
      </c>
      <c r="AI12" s="19">
        <v>4.4677599662467003E-2</v>
      </c>
      <c r="AJ12" s="19">
        <v>0</v>
      </c>
      <c r="AK12" s="19">
        <v>1.7589686177184701E-2</v>
      </c>
      <c r="AL12" s="19">
        <v>2.2958429647243601E-2</v>
      </c>
      <c r="AM12" s="19">
        <v>6.9404259499861697E-3</v>
      </c>
      <c r="AN12" s="19">
        <v>0</v>
      </c>
      <c r="AO12" s="19"/>
      <c r="AP12" s="19">
        <v>4.5499710791732598E-3</v>
      </c>
      <c r="AQ12" s="19">
        <v>2.7565847435373599E-2</v>
      </c>
      <c r="AR12" s="19"/>
      <c r="AS12" s="19">
        <v>4.5227702661808202E-3</v>
      </c>
      <c r="AT12" s="19">
        <v>0</v>
      </c>
      <c r="AU12" s="19">
        <v>4.1367081535153101E-3</v>
      </c>
      <c r="AV12" s="19"/>
      <c r="AW12" s="19">
        <v>0</v>
      </c>
      <c r="AX12" s="19">
        <v>1.53811598657292E-2</v>
      </c>
      <c r="AY12" s="19"/>
      <c r="AZ12" s="19">
        <v>1.6960734997132399E-2</v>
      </c>
      <c r="BA12" s="19">
        <v>1.1500433251584801E-2</v>
      </c>
      <c r="BB12" s="19"/>
      <c r="BC12" s="19">
        <v>1.71510413192879E-2</v>
      </c>
      <c r="BD12" s="19">
        <v>9.0610819147003505E-3</v>
      </c>
      <c r="BE12" s="19"/>
      <c r="BF12" s="19">
        <v>7.7750193426127196E-3</v>
      </c>
      <c r="BG12" s="19">
        <v>1.6160506680718899E-2</v>
      </c>
      <c r="BH12" s="19"/>
      <c r="BI12" s="19">
        <v>2.55591529497467E-2</v>
      </c>
      <c r="BJ12" s="19">
        <v>1.27180519575418E-2</v>
      </c>
      <c r="BK12" s="19">
        <v>1.1089167526088999E-2</v>
      </c>
      <c r="BL12" s="19">
        <v>0</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L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85</v>
      </c>
      <c r="C9" s="17">
        <v>0.45545552161136799</v>
      </c>
      <c r="D9" s="17">
        <v>0.54601003473356902</v>
      </c>
      <c r="E9" s="17">
        <v>0.371211956649247</v>
      </c>
      <c r="F9" s="17">
        <v>0.42272591461811798</v>
      </c>
      <c r="G9" s="17">
        <v>0.44213364933738902</v>
      </c>
      <c r="H9" s="17">
        <v>0.47958005190150299</v>
      </c>
      <c r="I9" s="17">
        <v>0.48142195883907102</v>
      </c>
      <c r="J9" s="17">
        <v>0.45458738056181303</v>
      </c>
      <c r="K9" s="17">
        <v>0.335138932730769</v>
      </c>
      <c r="L9" s="17">
        <v>0.37842833725334601</v>
      </c>
      <c r="M9" s="17">
        <v>0.43139701262046198</v>
      </c>
      <c r="N9" s="17">
        <v>0.47406042313150398</v>
      </c>
      <c r="O9" s="17">
        <v>0.38913982012342002</v>
      </c>
      <c r="P9" s="17">
        <v>0</v>
      </c>
      <c r="Q9" s="17"/>
      <c r="R9" s="17">
        <v>0.20801699096962001</v>
      </c>
      <c r="S9" s="17">
        <v>0.42926737645528601</v>
      </c>
      <c r="T9" s="17">
        <v>0.471752132026729</v>
      </c>
      <c r="U9" s="17">
        <v>0.59022795535674</v>
      </c>
      <c r="V9" s="17"/>
      <c r="W9" s="17">
        <v>0.22273277975875699</v>
      </c>
      <c r="X9" s="17">
        <v>0.292172319517148</v>
      </c>
      <c r="Y9" s="17">
        <v>0.42283063247040498</v>
      </c>
      <c r="Z9" s="17">
        <v>0.46731622238624099</v>
      </c>
      <c r="AA9" s="17">
        <v>0.39634280059948601</v>
      </c>
      <c r="AB9" s="17">
        <v>0.44941110032616499</v>
      </c>
      <c r="AC9" s="17">
        <v>0.602729220620141</v>
      </c>
      <c r="AD9" s="17">
        <v>0.64482073954082797</v>
      </c>
      <c r="AE9" s="17">
        <v>0.66897379525922795</v>
      </c>
      <c r="AF9" s="17">
        <v>0.64721333792960001</v>
      </c>
      <c r="AG9" s="17"/>
      <c r="AH9" s="17">
        <v>0.345909319337175</v>
      </c>
      <c r="AI9" s="17">
        <v>0.458794158535483</v>
      </c>
      <c r="AJ9" s="17">
        <v>0.44650329551261297</v>
      </c>
      <c r="AK9" s="17">
        <v>0.31891932219542801</v>
      </c>
      <c r="AL9" s="17">
        <v>0.579771650723096</v>
      </c>
      <c r="AM9" s="17">
        <v>0.62228811933166595</v>
      </c>
      <c r="AN9" s="17">
        <v>0.56800964253804698</v>
      </c>
      <c r="AO9" s="17"/>
      <c r="AP9" s="17">
        <v>0.73617988940158996</v>
      </c>
      <c r="AQ9" s="17">
        <v>0</v>
      </c>
      <c r="AR9" s="17"/>
      <c r="AS9" s="17">
        <v>0.75306251468584895</v>
      </c>
      <c r="AT9" s="17">
        <v>0.89216177883327896</v>
      </c>
      <c r="AU9" s="17">
        <v>0.68530882397145698</v>
      </c>
      <c r="AV9" s="17"/>
      <c r="AW9" s="17">
        <v>0.89940595105700305</v>
      </c>
      <c r="AX9" s="17">
        <v>0.387008599450054</v>
      </c>
      <c r="AY9" s="17"/>
      <c r="AZ9" s="17">
        <v>0.36491574701985402</v>
      </c>
      <c r="BA9" s="17">
        <v>0.50094903540472102</v>
      </c>
      <c r="BB9" s="17"/>
      <c r="BC9" s="17">
        <v>0.33461434473360602</v>
      </c>
      <c r="BD9" s="17">
        <v>0.59022795535674</v>
      </c>
      <c r="BE9" s="17"/>
      <c r="BF9" s="17">
        <v>0.64326952223490097</v>
      </c>
      <c r="BG9" s="17">
        <v>0.35957821251501298</v>
      </c>
      <c r="BH9" s="17"/>
      <c r="BI9" s="17">
        <v>0.155388036886907</v>
      </c>
      <c r="BJ9" s="17">
        <v>0.36874175653721403</v>
      </c>
      <c r="BK9" s="17">
        <v>0.60892350782935001</v>
      </c>
      <c r="BL9" s="17">
        <v>0.77958556321073902</v>
      </c>
    </row>
    <row r="10" spans="2:64" ht="30" x14ac:dyDescent="0.25">
      <c r="B10" s="18" t="s">
        <v>86</v>
      </c>
      <c r="C10" s="17">
        <v>0.16321870213249001</v>
      </c>
      <c r="D10" s="17">
        <v>0.212606901201842</v>
      </c>
      <c r="E10" s="17">
        <v>0.150314652700519</v>
      </c>
      <c r="F10" s="17">
        <v>0.15717798843731301</v>
      </c>
      <c r="G10" s="17">
        <v>8.8017177274261602E-2</v>
      </c>
      <c r="H10" s="17">
        <v>0.15182661873695</v>
      </c>
      <c r="I10" s="17">
        <v>0.17798603308476199</v>
      </c>
      <c r="J10" s="17">
        <v>0.17767134709867199</v>
      </c>
      <c r="K10" s="17">
        <v>0.14574201586457899</v>
      </c>
      <c r="L10" s="17">
        <v>0.14255363359043299</v>
      </c>
      <c r="M10" s="17">
        <v>0.107305482213987</v>
      </c>
      <c r="N10" s="17">
        <v>0.15738360856490399</v>
      </c>
      <c r="O10" s="17">
        <v>0.153711692617507</v>
      </c>
      <c r="P10" s="17">
        <v>0.35196951786603697</v>
      </c>
      <c r="Q10" s="17"/>
      <c r="R10" s="17">
        <v>8.7405269602338007E-2</v>
      </c>
      <c r="S10" s="17">
        <v>0.24527973893132399</v>
      </c>
      <c r="T10" s="17">
        <v>0.200708328109759</v>
      </c>
      <c r="U10" s="17">
        <v>0.16711884715569</v>
      </c>
      <c r="V10" s="17"/>
      <c r="W10" s="17">
        <v>0.11749428019742</v>
      </c>
      <c r="X10" s="17">
        <v>0.16254866855464301</v>
      </c>
      <c r="Y10" s="17">
        <v>0.112584430633761</v>
      </c>
      <c r="Z10" s="17">
        <v>0.20738158286198399</v>
      </c>
      <c r="AA10" s="17">
        <v>0.25376759547195199</v>
      </c>
      <c r="AB10" s="17">
        <v>0.208508179475419</v>
      </c>
      <c r="AC10" s="17">
        <v>0.15096184177824101</v>
      </c>
      <c r="AD10" s="17">
        <v>0.174202620562731</v>
      </c>
      <c r="AE10" s="17">
        <v>9.92856193676626E-2</v>
      </c>
      <c r="AF10" s="17">
        <v>0.160753127136156</v>
      </c>
      <c r="AG10" s="17"/>
      <c r="AH10" s="17">
        <v>0.11370914294980899</v>
      </c>
      <c r="AI10" s="17">
        <v>0.215320952483288</v>
      </c>
      <c r="AJ10" s="17">
        <v>0.18923204552963299</v>
      </c>
      <c r="AK10" s="17">
        <v>0.197545111051487</v>
      </c>
      <c r="AL10" s="17">
        <v>0.176045615704054</v>
      </c>
      <c r="AM10" s="17">
        <v>0.16159500743386801</v>
      </c>
      <c r="AN10" s="17">
        <v>0.13297218271475</v>
      </c>
      <c r="AO10" s="17"/>
      <c r="AP10" s="17">
        <v>0.26382011059841098</v>
      </c>
      <c r="AQ10" s="17">
        <v>0</v>
      </c>
      <c r="AR10" s="17"/>
      <c r="AS10" s="17">
        <v>0.246937485314151</v>
      </c>
      <c r="AT10" s="17">
        <v>0.107838221166721</v>
      </c>
      <c r="AU10" s="17">
        <v>0.31469117602854302</v>
      </c>
      <c r="AV10" s="17"/>
      <c r="AW10" s="17">
        <v>0.10059404894299701</v>
      </c>
      <c r="AX10" s="17">
        <v>0.172873980014737</v>
      </c>
      <c r="AY10" s="17"/>
      <c r="AZ10" s="17">
        <v>0.15176010940061899</v>
      </c>
      <c r="BA10" s="17">
        <v>0.168976300368754</v>
      </c>
      <c r="BB10" s="17"/>
      <c r="BC10" s="17">
        <v>0.15972171019207801</v>
      </c>
      <c r="BD10" s="17">
        <v>0.16711884715569</v>
      </c>
      <c r="BE10" s="17"/>
      <c r="BF10" s="17">
        <v>0.14522121511210301</v>
      </c>
      <c r="BG10" s="17">
        <v>0.17240625268933099</v>
      </c>
      <c r="BH10" s="17"/>
      <c r="BI10" s="17">
        <v>8.2259412744114593E-2</v>
      </c>
      <c r="BJ10" s="17">
        <v>0.17936983528747399</v>
      </c>
      <c r="BK10" s="17">
        <v>0.211203140213781</v>
      </c>
      <c r="BL10" s="17">
        <v>0.146727574276801</v>
      </c>
    </row>
    <row r="11" spans="2:64" x14ac:dyDescent="0.25">
      <c r="B11" s="18" t="s">
        <v>87</v>
      </c>
      <c r="C11" s="17">
        <v>8.4031405466632306E-2</v>
      </c>
      <c r="D11" s="17">
        <v>5.5937766321932501E-2</v>
      </c>
      <c r="E11" s="17">
        <v>0.21022887879077501</v>
      </c>
      <c r="F11" s="17">
        <v>8.9806055568034601E-2</v>
      </c>
      <c r="G11" s="17">
        <v>0.12978302496423699</v>
      </c>
      <c r="H11" s="17">
        <v>4.7887996560508898E-2</v>
      </c>
      <c r="I11" s="17">
        <v>6.1291264412046298E-2</v>
      </c>
      <c r="J11" s="17">
        <v>2.95469375135093E-2</v>
      </c>
      <c r="K11" s="17">
        <v>0.15873395282161301</v>
      </c>
      <c r="L11" s="17">
        <v>0.106981488815756</v>
      </c>
      <c r="M11" s="17">
        <v>8.7138148773875199E-2</v>
      </c>
      <c r="N11" s="17">
        <v>6.0288713512522803E-2</v>
      </c>
      <c r="O11" s="17">
        <v>0.119825894942728</v>
      </c>
      <c r="P11" s="17">
        <v>0.35196951786603697</v>
      </c>
      <c r="Q11" s="17"/>
      <c r="R11" s="17">
        <v>7.0274954341197099E-2</v>
      </c>
      <c r="S11" s="17">
        <v>9.0559533885396795E-2</v>
      </c>
      <c r="T11" s="17">
        <v>8.4139929300587904E-2</v>
      </c>
      <c r="U11" s="17">
        <v>8.9196886605988804E-2</v>
      </c>
      <c r="V11" s="17"/>
      <c r="W11" s="17">
        <v>6.3483604489058099E-2</v>
      </c>
      <c r="X11" s="17">
        <v>4.8448839449297398E-2</v>
      </c>
      <c r="Y11" s="17">
        <v>6.5532918331202394E-2</v>
      </c>
      <c r="Z11" s="17">
        <v>0.12364994730154499</v>
      </c>
      <c r="AA11" s="17">
        <v>0.123235308869759</v>
      </c>
      <c r="AB11" s="17">
        <v>6.6061091043895501E-2</v>
      </c>
      <c r="AC11" s="17">
        <v>0.12850427573670001</v>
      </c>
      <c r="AD11" s="17">
        <v>5.21585947799428E-2</v>
      </c>
      <c r="AE11" s="17">
        <v>5.4143485832336503E-2</v>
      </c>
      <c r="AF11" s="17">
        <v>6.8986149121408005E-2</v>
      </c>
      <c r="AG11" s="17"/>
      <c r="AH11" s="17">
        <v>8.5891168123941097E-2</v>
      </c>
      <c r="AI11" s="17">
        <v>9.2791223582978505E-2</v>
      </c>
      <c r="AJ11" s="17">
        <v>7.2086795969400097E-2</v>
      </c>
      <c r="AK11" s="17">
        <v>0.104704220024166</v>
      </c>
      <c r="AL11" s="17">
        <v>5.8593502958499702E-2</v>
      </c>
      <c r="AM11" s="17">
        <v>8.1222543265112801E-2</v>
      </c>
      <c r="AN11" s="17">
        <v>2.7819426220168499E-2</v>
      </c>
      <c r="AO11" s="17"/>
      <c r="AP11" s="17">
        <v>0</v>
      </c>
      <c r="AQ11" s="17">
        <v>0.220366444386878</v>
      </c>
      <c r="AR11" s="17"/>
      <c r="AS11" s="17">
        <v>0</v>
      </c>
      <c r="AT11" s="17">
        <v>0</v>
      </c>
      <c r="AU11" s="17">
        <v>0</v>
      </c>
      <c r="AV11" s="17"/>
      <c r="AW11" s="17">
        <v>0</v>
      </c>
      <c r="AX11" s="17">
        <v>9.6987111076068305E-2</v>
      </c>
      <c r="AY11" s="17"/>
      <c r="AZ11" s="17">
        <v>9.0851241167468302E-2</v>
      </c>
      <c r="BA11" s="17">
        <v>8.0604643130143497E-2</v>
      </c>
      <c r="BB11" s="17"/>
      <c r="BC11" s="17">
        <v>7.9399873611987304E-2</v>
      </c>
      <c r="BD11" s="17">
        <v>8.9196886605988804E-2</v>
      </c>
      <c r="BE11" s="17"/>
      <c r="BF11" s="17">
        <v>5.9203972867832501E-2</v>
      </c>
      <c r="BG11" s="17">
        <v>9.6705580029983598E-2</v>
      </c>
      <c r="BH11" s="17"/>
      <c r="BI11" s="17">
        <v>0.104770889064299</v>
      </c>
      <c r="BJ11" s="17">
        <v>0.126143136989493</v>
      </c>
      <c r="BK11" s="17">
        <v>6.0542785775141703E-2</v>
      </c>
      <c r="BL11" s="17">
        <v>1.55632583191486E-2</v>
      </c>
    </row>
    <row r="12" spans="2:64" ht="30" x14ac:dyDescent="0.25">
      <c r="B12" s="18" t="s">
        <v>88</v>
      </c>
      <c r="C12" s="17">
        <v>0.13154318043788699</v>
      </c>
      <c r="D12" s="17">
        <v>0.101342406488001</v>
      </c>
      <c r="E12" s="17">
        <v>0.100957202341593</v>
      </c>
      <c r="F12" s="17">
        <v>0.15717798843731301</v>
      </c>
      <c r="G12" s="17">
        <v>9.3882748441893302E-2</v>
      </c>
      <c r="H12" s="17">
        <v>0.14613269458969499</v>
      </c>
      <c r="I12" s="17">
        <v>0.14556967171615301</v>
      </c>
      <c r="J12" s="17">
        <v>0.112194261532679</v>
      </c>
      <c r="K12" s="17">
        <v>0.16352721951480101</v>
      </c>
      <c r="L12" s="17">
        <v>0.16841899686931899</v>
      </c>
      <c r="M12" s="17">
        <v>0.13296053456989701</v>
      </c>
      <c r="N12" s="17">
        <v>0.155007583412065</v>
      </c>
      <c r="O12" s="17">
        <v>0.13361173338552901</v>
      </c>
      <c r="P12" s="17">
        <v>0</v>
      </c>
      <c r="Q12" s="17"/>
      <c r="R12" s="17">
        <v>0.17917807783679299</v>
      </c>
      <c r="S12" s="17">
        <v>0.12919073261490699</v>
      </c>
      <c r="T12" s="17">
        <v>0.14800485142002301</v>
      </c>
      <c r="U12" s="17">
        <v>0.10269212442055201</v>
      </c>
      <c r="V12" s="17"/>
      <c r="W12" s="17">
        <v>0.19648892432509099</v>
      </c>
      <c r="X12" s="17">
        <v>0.168693495654544</v>
      </c>
      <c r="Y12" s="17">
        <v>0.13233402038294101</v>
      </c>
      <c r="Z12" s="17">
        <v>8.2525239722386706E-2</v>
      </c>
      <c r="AA12" s="17">
        <v>0.15081796339582301</v>
      </c>
      <c r="AB12" s="17">
        <v>0.14022490540576499</v>
      </c>
      <c r="AC12" s="17">
        <v>7.7399553536398297E-2</v>
      </c>
      <c r="AD12" s="17">
        <v>8.4711089907653497E-2</v>
      </c>
      <c r="AE12" s="17">
        <v>0.124230623940684</v>
      </c>
      <c r="AF12" s="17">
        <v>5.3487602840884801E-2</v>
      </c>
      <c r="AG12" s="17"/>
      <c r="AH12" s="17">
        <v>0.122100861480962</v>
      </c>
      <c r="AI12" s="17">
        <v>5.6391180543412397E-2</v>
      </c>
      <c r="AJ12" s="17">
        <v>0.14142783425917799</v>
      </c>
      <c r="AK12" s="17">
        <v>0.17681118854847599</v>
      </c>
      <c r="AL12" s="17">
        <v>9.0531105969946596E-2</v>
      </c>
      <c r="AM12" s="17">
        <v>6.4226690021472604E-2</v>
      </c>
      <c r="AN12" s="17">
        <v>0.130309325751163</v>
      </c>
      <c r="AO12" s="17"/>
      <c r="AP12" s="17">
        <v>0</v>
      </c>
      <c r="AQ12" s="17">
        <v>0.34496272905906999</v>
      </c>
      <c r="AR12" s="17"/>
      <c r="AS12" s="17">
        <v>0</v>
      </c>
      <c r="AT12" s="17">
        <v>0</v>
      </c>
      <c r="AU12" s="17">
        <v>0</v>
      </c>
      <c r="AV12" s="17"/>
      <c r="AW12" s="17">
        <v>0</v>
      </c>
      <c r="AX12" s="17">
        <v>0.15182410649426401</v>
      </c>
      <c r="AY12" s="17"/>
      <c r="AZ12" s="17">
        <v>0.17488265669219999</v>
      </c>
      <c r="BA12" s="17">
        <v>0.10976639703337999</v>
      </c>
      <c r="BB12" s="17"/>
      <c r="BC12" s="17">
        <v>0.157411939103237</v>
      </c>
      <c r="BD12" s="17">
        <v>0.10269212442055201</v>
      </c>
      <c r="BE12" s="17"/>
      <c r="BF12" s="17">
        <v>8.14171476938121E-2</v>
      </c>
      <c r="BG12" s="17">
        <v>0.157132056236401</v>
      </c>
      <c r="BH12" s="17"/>
      <c r="BI12" s="17">
        <v>0.234236801647211</v>
      </c>
      <c r="BJ12" s="17">
        <v>0.16488414821299899</v>
      </c>
      <c r="BK12" s="17">
        <v>7.2575794708102298E-2</v>
      </c>
      <c r="BL12" s="17">
        <v>3.0974685483869901E-2</v>
      </c>
    </row>
    <row r="13" spans="2:64" x14ac:dyDescent="0.25">
      <c r="B13" s="18" t="s">
        <v>89</v>
      </c>
      <c r="C13" s="19">
        <v>0.165751190351623</v>
      </c>
      <c r="D13" s="19">
        <v>8.4102891254654893E-2</v>
      </c>
      <c r="E13" s="19">
        <v>0.167287309517866</v>
      </c>
      <c r="F13" s="19">
        <v>0.173112052939221</v>
      </c>
      <c r="G13" s="19">
        <v>0.246183399982218</v>
      </c>
      <c r="H13" s="19">
        <v>0.174572638211343</v>
      </c>
      <c r="I13" s="19">
        <v>0.13373107194796899</v>
      </c>
      <c r="J13" s="19">
        <v>0.226000073293327</v>
      </c>
      <c r="K13" s="19">
        <v>0.19685787906823801</v>
      </c>
      <c r="L13" s="19">
        <v>0.203617543471146</v>
      </c>
      <c r="M13" s="19">
        <v>0.24119882182177901</v>
      </c>
      <c r="N13" s="19">
        <v>0.15325967137900501</v>
      </c>
      <c r="O13" s="19">
        <v>0.203710858930817</v>
      </c>
      <c r="P13" s="19">
        <v>0.296060964267926</v>
      </c>
      <c r="Q13" s="19"/>
      <c r="R13" s="19">
        <v>0.455124707250052</v>
      </c>
      <c r="S13" s="19">
        <v>0.105702618113087</v>
      </c>
      <c r="T13" s="19">
        <v>9.5394759142901506E-2</v>
      </c>
      <c r="U13" s="19">
        <v>5.07641864610291E-2</v>
      </c>
      <c r="V13" s="19"/>
      <c r="W13" s="19">
        <v>0.39980041122967303</v>
      </c>
      <c r="X13" s="19">
        <v>0.32813667682436798</v>
      </c>
      <c r="Y13" s="19">
        <v>0.26671799818169101</v>
      </c>
      <c r="Z13" s="19">
        <v>0.119127007727843</v>
      </c>
      <c r="AA13" s="19">
        <v>7.5836331662978596E-2</v>
      </c>
      <c r="AB13" s="19">
        <v>0.13579472374875401</v>
      </c>
      <c r="AC13" s="19">
        <v>4.0405108328519401E-2</v>
      </c>
      <c r="AD13" s="19">
        <v>4.4106955208844903E-2</v>
      </c>
      <c r="AE13" s="19">
        <v>5.3366475600088399E-2</v>
      </c>
      <c r="AF13" s="19">
        <v>6.9559782971951006E-2</v>
      </c>
      <c r="AG13" s="19"/>
      <c r="AH13" s="19">
        <v>0.33238950810811302</v>
      </c>
      <c r="AI13" s="19">
        <v>0.176702484854838</v>
      </c>
      <c r="AJ13" s="19">
        <v>0.15075002872917601</v>
      </c>
      <c r="AK13" s="19">
        <v>0.202020158180443</v>
      </c>
      <c r="AL13" s="19">
        <v>9.5058124644403705E-2</v>
      </c>
      <c r="AM13" s="19">
        <v>7.0667639947880903E-2</v>
      </c>
      <c r="AN13" s="19">
        <v>0.14088942277587299</v>
      </c>
      <c r="AO13" s="19"/>
      <c r="AP13" s="19">
        <v>0</v>
      </c>
      <c r="AQ13" s="19">
        <v>0.43467082655405198</v>
      </c>
      <c r="AR13" s="19"/>
      <c r="AS13" s="19">
        <v>0</v>
      </c>
      <c r="AT13" s="19">
        <v>0</v>
      </c>
      <c r="AU13" s="19">
        <v>0</v>
      </c>
      <c r="AV13" s="19"/>
      <c r="AW13" s="19">
        <v>0</v>
      </c>
      <c r="AX13" s="19">
        <v>0.19130620296487599</v>
      </c>
      <c r="AY13" s="19"/>
      <c r="AZ13" s="19">
        <v>0.21759024571985899</v>
      </c>
      <c r="BA13" s="19">
        <v>0.13970362406300099</v>
      </c>
      <c r="BB13" s="19"/>
      <c r="BC13" s="19">
        <v>0.268852132359092</v>
      </c>
      <c r="BD13" s="19">
        <v>5.07641864610291E-2</v>
      </c>
      <c r="BE13" s="19"/>
      <c r="BF13" s="19">
        <v>7.0888142091351303E-2</v>
      </c>
      <c r="BG13" s="19">
        <v>0.21417789852926999</v>
      </c>
      <c r="BH13" s="19"/>
      <c r="BI13" s="19">
        <v>0.42334485965746799</v>
      </c>
      <c r="BJ13" s="19">
        <v>0.16086112297281999</v>
      </c>
      <c r="BK13" s="19">
        <v>4.67547714736255E-2</v>
      </c>
      <c r="BL13" s="19">
        <v>2.7148918709440899E-2</v>
      </c>
    </row>
    <row r="14" spans="2:64" x14ac:dyDescent="0.25">
      <c r="B14" s="16"/>
    </row>
    <row r="15" spans="2:64" x14ac:dyDescent="0.25">
      <c r="B15" t="s">
        <v>83</v>
      </c>
    </row>
    <row r="16" spans="2:64" x14ac:dyDescent="0.25">
      <c r="B16" t="s">
        <v>84</v>
      </c>
    </row>
    <row r="18" spans="2:2" x14ac:dyDescent="0.2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L25"/>
  <sheetViews>
    <sheetView showGridLines="0" topLeftCell="A10" workbookViewId="0">
      <pane xSplit="2" topLeftCell="C1" activePane="topRight" state="frozen"/>
      <selection pane="topRight" activeCell="B21" sqref="B21"/>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105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647</v>
      </c>
      <c r="D7" s="10">
        <v>203</v>
      </c>
      <c r="E7" s="10">
        <v>17</v>
      </c>
      <c r="F7" s="10">
        <v>21</v>
      </c>
      <c r="G7" s="10">
        <v>17</v>
      </c>
      <c r="H7" s="10">
        <v>52</v>
      </c>
      <c r="I7" s="10">
        <v>53</v>
      </c>
      <c r="J7" s="10">
        <v>34</v>
      </c>
      <c r="K7" s="10">
        <v>20</v>
      </c>
      <c r="L7" s="10">
        <v>46</v>
      </c>
      <c r="M7" s="10">
        <v>47</v>
      </c>
      <c r="N7" s="10">
        <v>83</v>
      </c>
      <c r="O7" s="10">
        <v>53</v>
      </c>
      <c r="P7" s="10">
        <v>1</v>
      </c>
      <c r="Q7" s="10"/>
      <c r="R7" s="10">
        <v>67</v>
      </c>
      <c r="S7" s="10">
        <v>79</v>
      </c>
      <c r="T7" s="10">
        <v>108</v>
      </c>
      <c r="U7" s="10">
        <v>393</v>
      </c>
      <c r="V7" s="10"/>
      <c r="W7" s="10">
        <v>51</v>
      </c>
      <c r="X7" s="10">
        <v>29</v>
      </c>
      <c r="Y7" s="10">
        <v>27</v>
      </c>
      <c r="Z7" s="10">
        <v>55</v>
      </c>
      <c r="AA7" s="10">
        <v>46</v>
      </c>
      <c r="AB7" s="10">
        <v>40</v>
      </c>
      <c r="AC7" s="10">
        <v>46</v>
      </c>
      <c r="AD7" s="10">
        <v>61</v>
      </c>
      <c r="AE7" s="10">
        <v>62</v>
      </c>
      <c r="AF7" s="10">
        <v>197</v>
      </c>
      <c r="AG7" s="10"/>
      <c r="AH7" s="10">
        <v>49</v>
      </c>
      <c r="AI7" s="10">
        <v>32</v>
      </c>
      <c r="AJ7" s="10">
        <v>59</v>
      </c>
      <c r="AK7" s="10">
        <v>112</v>
      </c>
      <c r="AL7" s="10">
        <v>142</v>
      </c>
      <c r="AM7" s="10">
        <v>145</v>
      </c>
      <c r="AN7" s="10">
        <v>81</v>
      </c>
      <c r="AO7" s="10"/>
      <c r="AP7" s="10">
        <v>647</v>
      </c>
      <c r="AQ7" s="10" t="s">
        <v>103</v>
      </c>
      <c r="AR7" s="10"/>
      <c r="AS7" s="10">
        <v>193</v>
      </c>
      <c r="AT7" s="10">
        <v>149</v>
      </c>
      <c r="AU7" s="10">
        <v>283</v>
      </c>
      <c r="AV7" s="10"/>
      <c r="AW7" s="10">
        <v>147</v>
      </c>
      <c r="AX7" s="10">
        <v>500</v>
      </c>
      <c r="AY7" s="10"/>
      <c r="AZ7" s="10">
        <v>174</v>
      </c>
      <c r="BA7" s="10">
        <v>473</v>
      </c>
      <c r="BB7" s="10"/>
      <c r="BC7" s="10">
        <v>254</v>
      </c>
      <c r="BD7" s="10">
        <v>393</v>
      </c>
      <c r="BE7" s="10"/>
      <c r="BF7" s="10">
        <v>282</v>
      </c>
      <c r="BG7" s="10">
        <v>365</v>
      </c>
      <c r="BH7" s="10"/>
      <c r="BI7" s="10">
        <v>53</v>
      </c>
      <c r="BJ7" s="10">
        <v>170</v>
      </c>
      <c r="BK7" s="10">
        <v>285</v>
      </c>
      <c r="BL7" s="10">
        <v>135</v>
      </c>
    </row>
    <row r="8" spans="2:64" ht="30" customHeight="1" x14ac:dyDescent="0.25">
      <c r="B8" s="11" t="s">
        <v>31</v>
      </c>
      <c r="C8" s="11">
        <v>629</v>
      </c>
      <c r="D8" s="11">
        <v>183</v>
      </c>
      <c r="E8" s="11">
        <v>17</v>
      </c>
      <c r="F8" s="11">
        <v>22</v>
      </c>
      <c r="G8" s="11">
        <v>22</v>
      </c>
      <c r="H8" s="11">
        <v>42</v>
      </c>
      <c r="I8" s="11">
        <v>49</v>
      </c>
      <c r="J8" s="11">
        <v>32</v>
      </c>
      <c r="K8" s="11">
        <v>22</v>
      </c>
      <c r="L8" s="11">
        <v>47</v>
      </c>
      <c r="M8" s="11">
        <v>51</v>
      </c>
      <c r="N8" s="11">
        <v>83</v>
      </c>
      <c r="O8" s="11">
        <v>58</v>
      </c>
      <c r="P8" s="11">
        <v>1</v>
      </c>
      <c r="Q8" s="11"/>
      <c r="R8" s="11">
        <v>75</v>
      </c>
      <c r="S8" s="11">
        <v>103</v>
      </c>
      <c r="T8" s="11">
        <v>87</v>
      </c>
      <c r="U8" s="11">
        <v>364</v>
      </c>
      <c r="V8" s="11"/>
      <c r="W8" s="11">
        <v>58</v>
      </c>
      <c r="X8" s="11">
        <v>30</v>
      </c>
      <c r="Y8" s="11">
        <v>28</v>
      </c>
      <c r="Z8" s="11">
        <v>57</v>
      </c>
      <c r="AA8" s="11">
        <v>46</v>
      </c>
      <c r="AB8" s="11">
        <v>40</v>
      </c>
      <c r="AC8" s="11">
        <v>45</v>
      </c>
      <c r="AD8" s="11">
        <v>56</v>
      </c>
      <c r="AE8" s="11">
        <v>56</v>
      </c>
      <c r="AF8" s="11">
        <v>182</v>
      </c>
      <c r="AG8" s="11"/>
      <c r="AH8" s="11">
        <v>52</v>
      </c>
      <c r="AI8" s="11">
        <v>32</v>
      </c>
      <c r="AJ8" s="11">
        <v>56</v>
      </c>
      <c r="AK8" s="11">
        <v>114</v>
      </c>
      <c r="AL8" s="11">
        <v>134</v>
      </c>
      <c r="AM8" s="11">
        <v>139</v>
      </c>
      <c r="AN8" s="11">
        <v>77</v>
      </c>
      <c r="AO8" s="11"/>
      <c r="AP8" s="11">
        <v>629</v>
      </c>
      <c r="AQ8" s="11" t="s">
        <v>103</v>
      </c>
      <c r="AR8" s="11"/>
      <c r="AS8" s="11">
        <v>183</v>
      </c>
      <c r="AT8" s="11">
        <v>140</v>
      </c>
      <c r="AU8" s="11">
        <v>284</v>
      </c>
      <c r="AV8" s="11"/>
      <c r="AW8" s="11">
        <v>136</v>
      </c>
      <c r="AX8" s="11">
        <v>493</v>
      </c>
      <c r="AY8" s="11"/>
      <c r="AZ8" s="11">
        <v>176</v>
      </c>
      <c r="BA8" s="11">
        <v>453</v>
      </c>
      <c r="BB8" s="11"/>
      <c r="BC8" s="11">
        <v>265</v>
      </c>
      <c r="BD8" s="11">
        <v>364</v>
      </c>
      <c r="BE8" s="11"/>
      <c r="BF8" s="11">
        <v>271</v>
      </c>
      <c r="BG8" s="11">
        <v>358</v>
      </c>
      <c r="BH8" s="11"/>
      <c r="BI8" s="11">
        <v>56</v>
      </c>
      <c r="BJ8" s="11">
        <v>168</v>
      </c>
      <c r="BK8" s="11">
        <v>271</v>
      </c>
      <c r="BL8" s="11">
        <v>130</v>
      </c>
    </row>
    <row r="9" spans="2:64" ht="30" x14ac:dyDescent="0.25">
      <c r="B9" s="18" t="s">
        <v>91</v>
      </c>
      <c r="C9" s="17">
        <v>0.69183228323516899</v>
      </c>
      <c r="D9" s="17">
        <v>0.67396707096703601</v>
      </c>
      <c r="E9" s="17">
        <v>0.81297355569063001</v>
      </c>
      <c r="F9" s="17">
        <v>0.53983609711406699</v>
      </c>
      <c r="G9" s="17">
        <v>0.70604313429779098</v>
      </c>
      <c r="H9" s="17">
        <v>0.60645443859377601</v>
      </c>
      <c r="I9" s="17">
        <v>0.70035594376460697</v>
      </c>
      <c r="J9" s="17">
        <v>0.68186872488420502</v>
      </c>
      <c r="K9" s="17">
        <v>0.87872249271125702</v>
      </c>
      <c r="L9" s="17">
        <v>0.79734308543800203</v>
      </c>
      <c r="M9" s="17">
        <v>0.62194242708030001</v>
      </c>
      <c r="N9" s="17">
        <v>0.78687746748967202</v>
      </c>
      <c r="O9" s="17">
        <v>0.60560452412891297</v>
      </c>
      <c r="P9" s="17">
        <v>0</v>
      </c>
      <c r="Q9" s="17"/>
      <c r="R9" s="17">
        <v>0.70276862824234498</v>
      </c>
      <c r="S9" s="17">
        <v>0.55478175838481003</v>
      </c>
      <c r="T9" s="17">
        <v>0.67368639705786304</v>
      </c>
      <c r="U9" s="17">
        <v>0.732753207708017</v>
      </c>
      <c r="V9" s="17"/>
      <c r="W9" s="17">
        <v>0.655046994004165</v>
      </c>
      <c r="X9" s="17">
        <v>0.62359239329639904</v>
      </c>
      <c r="Y9" s="17">
        <v>0.66301617652061995</v>
      </c>
      <c r="Z9" s="17">
        <v>0.58430400412467298</v>
      </c>
      <c r="AA9" s="17">
        <v>0.63210163326452096</v>
      </c>
      <c r="AB9" s="17">
        <v>0.80835545356078398</v>
      </c>
      <c r="AC9" s="17">
        <v>0.640236785400076</v>
      </c>
      <c r="AD9" s="17">
        <v>0.72711870492172903</v>
      </c>
      <c r="AE9" s="17">
        <v>0.79520542270181505</v>
      </c>
      <c r="AF9" s="17">
        <v>0.73274694340733404</v>
      </c>
      <c r="AG9" s="17"/>
      <c r="AH9" s="17">
        <v>0.61967664606911499</v>
      </c>
      <c r="AI9" s="17">
        <v>0.58398851995297096</v>
      </c>
      <c r="AJ9" s="17">
        <v>0.65991785365706501</v>
      </c>
      <c r="AK9" s="17">
        <v>0.73056243728343095</v>
      </c>
      <c r="AL9" s="17">
        <v>0.64601492022360296</v>
      </c>
      <c r="AM9" s="17">
        <v>0.74947293087362399</v>
      </c>
      <c r="AN9" s="17">
        <v>0.748688308111639</v>
      </c>
      <c r="AO9" s="17"/>
      <c r="AP9" s="17">
        <v>0.69183228323516899</v>
      </c>
      <c r="AQ9" s="17" t="s">
        <v>104</v>
      </c>
      <c r="AR9" s="17"/>
      <c r="AS9" s="17">
        <v>0.68712582107866405</v>
      </c>
      <c r="AT9" s="17">
        <v>0.73859721405448198</v>
      </c>
      <c r="AU9" s="17">
        <v>0.68273619521666595</v>
      </c>
      <c r="AV9" s="17"/>
      <c r="AW9" s="17">
        <v>0.72805550780585204</v>
      </c>
      <c r="AX9" s="17">
        <v>0.68185735919471901</v>
      </c>
      <c r="AY9" s="17"/>
      <c r="AZ9" s="17">
        <v>0.70545118069749801</v>
      </c>
      <c r="BA9" s="17">
        <v>0.68655459431376697</v>
      </c>
      <c r="BB9" s="17"/>
      <c r="BC9" s="17">
        <v>0.63561992301286796</v>
      </c>
      <c r="BD9" s="17">
        <v>0.732753207708017</v>
      </c>
      <c r="BE9" s="17"/>
      <c r="BF9" s="17">
        <v>0.69876615540852105</v>
      </c>
      <c r="BG9" s="17">
        <v>0.68658588383672203</v>
      </c>
      <c r="BH9" s="17"/>
      <c r="BI9" s="17">
        <v>0.65112864502363299</v>
      </c>
      <c r="BJ9" s="17">
        <v>0.72545855955635796</v>
      </c>
      <c r="BK9" s="17">
        <v>0.67345435220991701</v>
      </c>
      <c r="BL9" s="17">
        <v>0.70154808150305303</v>
      </c>
    </row>
    <row r="10" spans="2:64" ht="45" x14ac:dyDescent="0.25">
      <c r="B10" s="18" t="s">
        <v>92</v>
      </c>
      <c r="C10" s="17">
        <v>0.68659011156555905</v>
      </c>
      <c r="D10" s="17">
        <v>0.68970737273862603</v>
      </c>
      <c r="E10" s="17">
        <v>0.49344886194837401</v>
      </c>
      <c r="F10" s="17">
        <v>0.74131961254712497</v>
      </c>
      <c r="G10" s="17">
        <v>0.53385854998264703</v>
      </c>
      <c r="H10" s="17">
        <v>0.634251687195587</v>
      </c>
      <c r="I10" s="17">
        <v>0.85266103792671</v>
      </c>
      <c r="J10" s="17">
        <v>0.66822532473876795</v>
      </c>
      <c r="K10" s="17">
        <v>0.67934794716523295</v>
      </c>
      <c r="L10" s="17">
        <v>0.71897360452870795</v>
      </c>
      <c r="M10" s="17">
        <v>0.63587908587875397</v>
      </c>
      <c r="N10" s="17">
        <v>0.72499113345111899</v>
      </c>
      <c r="O10" s="17">
        <v>0.65859409573783101</v>
      </c>
      <c r="P10" s="17">
        <v>0</v>
      </c>
      <c r="Q10" s="17"/>
      <c r="R10" s="17">
        <v>0.67660681440244896</v>
      </c>
      <c r="S10" s="17">
        <v>0.59153799200448298</v>
      </c>
      <c r="T10" s="17">
        <v>0.67601770857583199</v>
      </c>
      <c r="U10" s="17">
        <v>0.71811432149068799</v>
      </c>
      <c r="V10" s="17"/>
      <c r="W10" s="17">
        <v>0.72539084626838701</v>
      </c>
      <c r="X10" s="17">
        <v>0.51810280550714205</v>
      </c>
      <c r="Y10" s="17">
        <v>0.497026492097495</v>
      </c>
      <c r="Z10" s="17">
        <v>0.73559907905136801</v>
      </c>
      <c r="AA10" s="17">
        <v>0.66819370362523101</v>
      </c>
      <c r="AB10" s="17">
        <v>0.62577140195615699</v>
      </c>
      <c r="AC10" s="17">
        <v>0.57200287773229497</v>
      </c>
      <c r="AD10" s="17">
        <v>0.75317394724779096</v>
      </c>
      <c r="AE10" s="17">
        <v>0.776610262023118</v>
      </c>
      <c r="AF10" s="17">
        <v>0.73227959389113295</v>
      </c>
      <c r="AG10" s="17"/>
      <c r="AH10" s="17">
        <v>0.67262601943165601</v>
      </c>
      <c r="AI10" s="17">
        <v>0.571763204339652</v>
      </c>
      <c r="AJ10" s="17">
        <v>0.65874921391303898</v>
      </c>
      <c r="AK10" s="17">
        <v>0.66374148217005602</v>
      </c>
      <c r="AL10" s="17">
        <v>0.72104002566888803</v>
      </c>
      <c r="AM10" s="17">
        <v>0.71087946263905</v>
      </c>
      <c r="AN10" s="17">
        <v>0.74871882720106797</v>
      </c>
      <c r="AO10" s="17"/>
      <c r="AP10" s="17">
        <v>0.68659011156555905</v>
      </c>
      <c r="AQ10" s="17" t="s">
        <v>104</v>
      </c>
      <c r="AR10" s="17"/>
      <c r="AS10" s="17">
        <v>0.57381051307851005</v>
      </c>
      <c r="AT10" s="17">
        <v>0.83256674017923404</v>
      </c>
      <c r="AU10" s="17">
        <v>0.69614398222924101</v>
      </c>
      <c r="AV10" s="17"/>
      <c r="AW10" s="17">
        <v>0.77606194725903899</v>
      </c>
      <c r="AX10" s="17">
        <v>0.66195191948355303</v>
      </c>
      <c r="AY10" s="17"/>
      <c r="AZ10" s="17">
        <v>0.68118877772463804</v>
      </c>
      <c r="BA10" s="17">
        <v>0.68868327364801696</v>
      </c>
      <c r="BB10" s="17"/>
      <c r="BC10" s="17">
        <v>0.64328585422380302</v>
      </c>
      <c r="BD10" s="17">
        <v>0.71811432149068799</v>
      </c>
      <c r="BE10" s="17"/>
      <c r="BF10" s="17">
        <v>0.73768935273255898</v>
      </c>
      <c r="BG10" s="17">
        <v>0.64792671809401903</v>
      </c>
      <c r="BH10" s="17"/>
      <c r="BI10" s="17">
        <v>0.57591018068215705</v>
      </c>
      <c r="BJ10" s="17">
        <v>0.73226129689814901</v>
      </c>
      <c r="BK10" s="17">
        <v>0.66463997314038703</v>
      </c>
      <c r="BL10" s="17">
        <v>0.726178290106123</v>
      </c>
    </row>
    <row r="11" spans="2:64" x14ac:dyDescent="0.25">
      <c r="B11" s="18" t="s">
        <v>93</v>
      </c>
      <c r="C11" s="17">
        <v>0.535929251437815</v>
      </c>
      <c r="D11" s="17">
        <v>0.54251770583594205</v>
      </c>
      <c r="E11" s="17">
        <v>0.42530612311032601</v>
      </c>
      <c r="F11" s="17">
        <v>0.60421916060666403</v>
      </c>
      <c r="G11" s="17">
        <v>0.29395686570220902</v>
      </c>
      <c r="H11" s="17">
        <v>0.56921062553292301</v>
      </c>
      <c r="I11" s="17">
        <v>0.58049764605361498</v>
      </c>
      <c r="J11" s="17">
        <v>0.57540478088632296</v>
      </c>
      <c r="K11" s="17">
        <v>0.56827555045573397</v>
      </c>
      <c r="L11" s="17">
        <v>0.58960274803647195</v>
      </c>
      <c r="M11" s="17">
        <v>0.51742117853036396</v>
      </c>
      <c r="N11" s="17">
        <v>0.51638200479233198</v>
      </c>
      <c r="O11" s="17">
        <v>0.51175680315571104</v>
      </c>
      <c r="P11" s="17">
        <v>1</v>
      </c>
      <c r="Q11" s="17"/>
      <c r="R11" s="17">
        <v>0.65938136628227095</v>
      </c>
      <c r="S11" s="17">
        <v>0.49140753816502702</v>
      </c>
      <c r="T11" s="17">
        <v>0.48159060223203798</v>
      </c>
      <c r="U11" s="17">
        <v>0.53603986874096099</v>
      </c>
      <c r="V11" s="17"/>
      <c r="W11" s="17">
        <v>0.52908584385402602</v>
      </c>
      <c r="X11" s="17">
        <v>0.46732732017435102</v>
      </c>
      <c r="Y11" s="17">
        <v>0.490266789087555</v>
      </c>
      <c r="Z11" s="17">
        <v>0.50211874242491294</v>
      </c>
      <c r="AA11" s="17">
        <v>0.51099003910898799</v>
      </c>
      <c r="AB11" s="17">
        <v>0.49288489594529</v>
      </c>
      <c r="AC11" s="17">
        <v>0.494040695819984</v>
      </c>
      <c r="AD11" s="17">
        <v>0.51240583512815396</v>
      </c>
      <c r="AE11" s="17">
        <v>0.62610779386326598</v>
      </c>
      <c r="AF11" s="17">
        <v>0.55840067225743095</v>
      </c>
      <c r="AG11" s="17"/>
      <c r="AH11" s="17">
        <v>0.48135193541899801</v>
      </c>
      <c r="AI11" s="17">
        <v>0.42320700083631602</v>
      </c>
      <c r="AJ11" s="17">
        <v>0.49543670799554501</v>
      </c>
      <c r="AK11" s="17">
        <v>0.50301032689265601</v>
      </c>
      <c r="AL11" s="17">
        <v>0.52876610177027406</v>
      </c>
      <c r="AM11" s="17">
        <v>0.57937143585536999</v>
      </c>
      <c r="AN11" s="17">
        <v>0.61094778066377198</v>
      </c>
      <c r="AO11" s="17"/>
      <c r="AP11" s="17">
        <v>0.535929251437815</v>
      </c>
      <c r="AQ11" s="17" t="s">
        <v>104</v>
      </c>
      <c r="AR11" s="17"/>
      <c r="AS11" s="17">
        <v>0.46637058615620902</v>
      </c>
      <c r="AT11" s="17">
        <v>0.64565309988395903</v>
      </c>
      <c r="AU11" s="17">
        <v>0.53753569467446005</v>
      </c>
      <c r="AV11" s="17"/>
      <c r="AW11" s="17">
        <v>0.56269824206316899</v>
      </c>
      <c r="AX11" s="17">
        <v>0.52855777495298695</v>
      </c>
      <c r="AY11" s="17"/>
      <c r="AZ11" s="17">
        <v>0.53189098000700796</v>
      </c>
      <c r="BA11" s="17">
        <v>0.53749419018934996</v>
      </c>
      <c r="BB11" s="17"/>
      <c r="BC11" s="17">
        <v>0.53577729837782495</v>
      </c>
      <c r="BD11" s="17">
        <v>0.53603986874096099</v>
      </c>
      <c r="BE11" s="17"/>
      <c r="BF11" s="17">
        <v>0.56823475371583498</v>
      </c>
      <c r="BG11" s="17">
        <v>0.51148582884786398</v>
      </c>
      <c r="BH11" s="17"/>
      <c r="BI11" s="17">
        <v>0.53596696960993195</v>
      </c>
      <c r="BJ11" s="17">
        <v>0.579383660711975</v>
      </c>
      <c r="BK11" s="17">
        <v>0.49992827046569699</v>
      </c>
      <c r="BL11" s="17">
        <v>0.55601554334485803</v>
      </c>
    </row>
    <row r="12" spans="2:64" ht="30" x14ac:dyDescent="0.25">
      <c r="B12" s="18" t="s">
        <v>94</v>
      </c>
      <c r="C12" s="17">
        <v>0.42188910610581798</v>
      </c>
      <c r="D12" s="17">
        <v>0.47118282011569901</v>
      </c>
      <c r="E12" s="17">
        <v>0.42530612311032601</v>
      </c>
      <c r="F12" s="17">
        <v>0.53150177215880101</v>
      </c>
      <c r="G12" s="17">
        <v>0.1567407990895</v>
      </c>
      <c r="H12" s="17">
        <v>0.38769224371169098</v>
      </c>
      <c r="I12" s="17">
        <v>0.47372438607874101</v>
      </c>
      <c r="J12" s="17">
        <v>0.355898481540874</v>
      </c>
      <c r="K12" s="17">
        <v>0.28342999139692998</v>
      </c>
      <c r="L12" s="17">
        <v>0.358062863508818</v>
      </c>
      <c r="M12" s="17">
        <v>0.40335831674170303</v>
      </c>
      <c r="N12" s="17">
        <v>0.36815393940205798</v>
      </c>
      <c r="O12" s="17">
        <v>0.54823929088642298</v>
      </c>
      <c r="P12" s="17">
        <v>0</v>
      </c>
      <c r="Q12" s="17"/>
      <c r="R12" s="17">
        <v>0.20548713330304499</v>
      </c>
      <c r="S12" s="17">
        <v>0.35274729343408401</v>
      </c>
      <c r="T12" s="17">
        <v>0.39239266619309698</v>
      </c>
      <c r="U12" s="17">
        <v>0.49314366185305097</v>
      </c>
      <c r="V12" s="17"/>
      <c r="W12" s="17">
        <v>0.235789034332929</v>
      </c>
      <c r="X12" s="17">
        <v>0.176905153564482</v>
      </c>
      <c r="Y12" s="17">
        <v>0.29912489567253803</v>
      </c>
      <c r="Z12" s="17">
        <v>0.36551233924777099</v>
      </c>
      <c r="AA12" s="17">
        <v>0.45787457072616899</v>
      </c>
      <c r="AB12" s="17">
        <v>0.323375876161964</v>
      </c>
      <c r="AC12" s="17">
        <v>0.50318553357701001</v>
      </c>
      <c r="AD12" s="17">
        <v>0.44239258243743701</v>
      </c>
      <c r="AE12" s="17">
        <v>0.57218951287723196</v>
      </c>
      <c r="AF12" s="17">
        <v>0.53267706761008005</v>
      </c>
      <c r="AG12" s="17"/>
      <c r="AH12" s="17">
        <v>0.27023710993345801</v>
      </c>
      <c r="AI12" s="17">
        <v>0.22615254766123399</v>
      </c>
      <c r="AJ12" s="17">
        <v>0.33308084746856198</v>
      </c>
      <c r="AK12" s="17">
        <v>0.33091416585240302</v>
      </c>
      <c r="AL12" s="17">
        <v>0.515622737750147</v>
      </c>
      <c r="AM12" s="17">
        <v>0.53876785806595695</v>
      </c>
      <c r="AN12" s="17">
        <v>0.46936149813704298</v>
      </c>
      <c r="AO12" s="17"/>
      <c r="AP12" s="17">
        <v>0.42188910610581798</v>
      </c>
      <c r="AQ12" s="17" t="s">
        <v>104</v>
      </c>
      <c r="AR12" s="17"/>
      <c r="AS12" s="17">
        <v>0.38985661202336602</v>
      </c>
      <c r="AT12" s="17">
        <v>0.611911088927799</v>
      </c>
      <c r="AU12" s="17">
        <v>0.36062960710257802</v>
      </c>
      <c r="AV12" s="17"/>
      <c r="AW12" s="17">
        <v>0.62655760556158901</v>
      </c>
      <c r="AX12" s="17">
        <v>0.36552878038272901</v>
      </c>
      <c r="AY12" s="17"/>
      <c r="AZ12" s="17">
        <v>0.39413848437464499</v>
      </c>
      <c r="BA12" s="17">
        <v>0.432643218123898</v>
      </c>
      <c r="BB12" s="17"/>
      <c r="BC12" s="17">
        <v>0.32400796566870099</v>
      </c>
      <c r="BD12" s="17">
        <v>0.49314366185305097</v>
      </c>
      <c r="BE12" s="17"/>
      <c r="BF12" s="17">
        <v>0.47155716522940899</v>
      </c>
      <c r="BG12" s="17">
        <v>0.38430859279472701</v>
      </c>
      <c r="BH12" s="17"/>
      <c r="BI12" s="17">
        <v>0.27572825362599601</v>
      </c>
      <c r="BJ12" s="17">
        <v>0.34790571446284102</v>
      </c>
      <c r="BK12" s="17">
        <v>0.43607339667878098</v>
      </c>
      <c r="BL12" s="17">
        <v>0.54262740564417999</v>
      </c>
    </row>
    <row r="13" spans="2:64" ht="45" x14ac:dyDescent="0.25">
      <c r="B13" s="18" t="s">
        <v>95</v>
      </c>
      <c r="C13" s="17">
        <v>0.40062078748748697</v>
      </c>
      <c r="D13" s="17">
        <v>0.44539189689238401</v>
      </c>
      <c r="E13" s="17">
        <v>0.64538387006480502</v>
      </c>
      <c r="F13" s="17">
        <v>0.26563519323314499</v>
      </c>
      <c r="G13" s="17">
        <v>0.116869999608034</v>
      </c>
      <c r="H13" s="17">
        <v>0.27157692986264098</v>
      </c>
      <c r="I13" s="17">
        <v>0.50335441756019506</v>
      </c>
      <c r="J13" s="17">
        <v>0.57930677567084399</v>
      </c>
      <c r="K13" s="17">
        <v>0.482804536942955</v>
      </c>
      <c r="L13" s="17">
        <v>0.28552277986130797</v>
      </c>
      <c r="M13" s="17">
        <v>0.29232527579371997</v>
      </c>
      <c r="N13" s="17">
        <v>0.39992428809921798</v>
      </c>
      <c r="O13" s="17">
        <v>0.42189855086993799</v>
      </c>
      <c r="P13" s="17">
        <v>0</v>
      </c>
      <c r="Q13" s="17"/>
      <c r="R13" s="17">
        <v>0.19995567571221801</v>
      </c>
      <c r="S13" s="17">
        <v>0.28776382526212901</v>
      </c>
      <c r="T13" s="17">
        <v>0.36629049613465697</v>
      </c>
      <c r="U13" s="17">
        <v>0.48217476051290697</v>
      </c>
      <c r="V13" s="17"/>
      <c r="W13" s="17">
        <v>0.181819982059019</v>
      </c>
      <c r="X13" s="17">
        <v>0.128110266831788</v>
      </c>
      <c r="Y13" s="17">
        <v>0.42206571570837298</v>
      </c>
      <c r="Z13" s="17">
        <v>0.172552989668564</v>
      </c>
      <c r="AA13" s="17">
        <v>0.35052534952611802</v>
      </c>
      <c r="AB13" s="17">
        <v>0.31534612427911202</v>
      </c>
      <c r="AC13" s="17">
        <v>0.47930790048946598</v>
      </c>
      <c r="AD13" s="17">
        <v>0.49234030028380799</v>
      </c>
      <c r="AE13" s="17">
        <v>0.61833560517981601</v>
      </c>
      <c r="AF13" s="17">
        <v>0.49097730963144198</v>
      </c>
      <c r="AG13" s="17"/>
      <c r="AH13" s="17">
        <v>0.17399532806010001</v>
      </c>
      <c r="AI13" s="17">
        <v>0.43778858575961099</v>
      </c>
      <c r="AJ13" s="17">
        <v>0.378657813657238</v>
      </c>
      <c r="AK13" s="17">
        <v>0.291856203777003</v>
      </c>
      <c r="AL13" s="17">
        <v>0.43530116788969098</v>
      </c>
      <c r="AM13" s="17">
        <v>0.49933498365098899</v>
      </c>
      <c r="AN13" s="17">
        <v>0.51026177551544105</v>
      </c>
      <c r="AO13" s="17"/>
      <c r="AP13" s="17">
        <v>0.40062078748748697</v>
      </c>
      <c r="AQ13" s="17" t="s">
        <v>104</v>
      </c>
      <c r="AR13" s="17"/>
      <c r="AS13" s="17">
        <v>0.36847571274971602</v>
      </c>
      <c r="AT13" s="17">
        <v>0.66412418346851598</v>
      </c>
      <c r="AU13" s="17">
        <v>0.31262634621784702</v>
      </c>
      <c r="AV13" s="17"/>
      <c r="AW13" s="17">
        <v>0.58058477836752498</v>
      </c>
      <c r="AX13" s="17">
        <v>0.35106343415076702</v>
      </c>
      <c r="AY13" s="17"/>
      <c r="AZ13" s="17">
        <v>0.386054025466538</v>
      </c>
      <c r="BA13" s="17">
        <v>0.40626579940943702</v>
      </c>
      <c r="BB13" s="17"/>
      <c r="BC13" s="17">
        <v>0.28859151717355402</v>
      </c>
      <c r="BD13" s="17">
        <v>0.48217476051290697</v>
      </c>
      <c r="BE13" s="17"/>
      <c r="BF13" s="17">
        <v>0.47830506253287502</v>
      </c>
      <c r="BG13" s="17">
        <v>0.34184226898042802</v>
      </c>
      <c r="BH13" s="17"/>
      <c r="BI13" s="17">
        <v>0.16198682174475099</v>
      </c>
      <c r="BJ13" s="17">
        <v>0.35181170173185899</v>
      </c>
      <c r="BK13" s="17">
        <v>0.389172486461762</v>
      </c>
      <c r="BL13" s="17">
        <v>0.58763145832319796</v>
      </c>
    </row>
    <row r="14" spans="2:64" ht="45" x14ac:dyDescent="0.25">
      <c r="B14" s="18" t="s">
        <v>96</v>
      </c>
      <c r="C14" s="17">
        <v>0.36477253922129499</v>
      </c>
      <c r="D14" s="17">
        <v>0.37668113060782998</v>
      </c>
      <c r="E14" s="17">
        <v>0.22917871287771799</v>
      </c>
      <c r="F14" s="17">
        <v>0.31225502332996202</v>
      </c>
      <c r="G14" s="17">
        <v>0.17530499941205199</v>
      </c>
      <c r="H14" s="17">
        <v>0.241858863158052</v>
      </c>
      <c r="I14" s="17">
        <v>0.37182115263999999</v>
      </c>
      <c r="J14" s="17">
        <v>0.38811861380010798</v>
      </c>
      <c r="K14" s="17">
        <v>0.482804536942955</v>
      </c>
      <c r="L14" s="17">
        <v>0.34597766133095897</v>
      </c>
      <c r="M14" s="17">
        <v>0.311235305123581</v>
      </c>
      <c r="N14" s="17">
        <v>0.43133346391636401</v>
      </c>
      <c r="O14" s="17">
        <v>0.45892517557342399</v>
      </c>
      <c r="P14" s="17">
        <v>0</v>
      </c>
      <c r="Q14" s="17"/>
      <c r="R14" s="17">
        <v>0.25262031413563202</v>
      </c>
      <c r="S14" s="17">
        <v>0.25509015700899801</v>
      </c>
      <c r="T14" s="17">
        <v>0.33998148102604703</v>
      </c>
      <c r="U14" s="17">
        <v>0.424900938246011</v>
      </c>
      <c r="V14" s="17"/>
      <c r="W14" s="17">
        <v>0.24121568358502099</v>
      </c>
      <c r="X14" s="17">
        <v>0.31137392423147298</v>
      </c>
      <c r="Y14" s="17">
        <v>0.38434613351786101</v>
      </c>
      <c r="Z14" s="17">
        <v>0.391114801166907</v>
      </c>
      <c r="AA14" s="17">
        <v>0.27178459101407898</v>
      </c>
      <c r="AB14" s="17">
        <v>0.216201363000119</v>
      </c>
      <c r="AC14" s="17">
        <v>0.353902131034594</v>
      </c>
      <c r="AD14" s="17">
        <v>0.30818411573925297</v>
      </c>
      <c r="AE14" s="17">
        <v>0.55927090828204395</v>
      </c>
      <c r="AF14" s="17">
        <v>0.44942450281506502</v>
      </c>
      <c r="AG14" s="17"/>
      <c r="AH14" s="17">
        <v>0.28016383507236398</v>
      </c>
      <c r="AI14" s="17">
        <v>0.459235470929725</v>
      </c>
      <c r="AJ14" s="17">
        <v>0.38204517694560303</v>
      </c>
      <c r="AK14" s="17">
        <v>0.24727383709472001</v>
      </c>
      <c r="AL14" s="17">
        <v>0.36801986130148201</v>
      </c>
      <c r="AM14" s="17">
        <v>0.46236810693461999</v>
      </c>
      <c r="AN14" s="17">
        <v>0.42601141656318098</v>
      </c>
      <c r="AO14" s="17"/>
      <c r="AP14" s="17">
        <v>0.36477253922129499</v>
      </c>
      <c r="AQ14" s="17" t="s">
        <v>104</v>
      </c>
      <c r="AR14" s="17"/>
      <c r="AS14" s="17">
        <v>0.36893028297559999</v>
      </c>
      <c r="AT14" s="17">
        <v>0.52278121948596501</v>
      </c>
      <c r="AU14" s="17">
        <v>0.30549676074486198</v>
      </c>
      <c r="AV14" s="17"/>
      <c r="AW14" s="17">
        <v>0.49265741394900098</v>
      </c>
      <c r="AX14" s="17">
        <v>0.32955640574752798</v>
      </c>
      <c r="AY14" s="17"/>
      <c r="AZ14" s="17">
        <v>0.38171587536611101</v>
      </c>
      <c r="BA14" s="17">
        <v>0.35820654093028498</v>
      </c>
      <c r="BB14" s="17"/>
      <c r="BC14" s="17">
        <v>0.28217520621601799</v>
      </c>
      <c r="BD14" s="17">
        <v>0.424900938246011</v>
      </c>
      <c r="BE14" s="17"/>
      <c r="BF14" s="17">
        <v>0.41937759839382499</v>
      </c>
      <c r="BG14" s="17">
        <v>0.32345652669139202</v>
      </c>
      <c r="BH14" s="17"/>
      <c r="BI14" s="17">
        <v>0.24970583368737101</v>
      </c>
      <c r="BJ14" s="17">
        <v>0.22891785156616901</v>
      </c>
      <c r="BK14" s="17">
        <v>0.39172516965956999</v>
      </c>
      <c r="BL14" s="17">
        <v>0.53613748729549704</v>
      </c>
    </row>
    <row r="15" spans="2:64" ht="30" x14ac:dyDescent="0.25">
      <c r="B15" s="18" t="s">
        <v>97</v>
      </c>
      <c r="C15" s="17">
        <v>0.33416129736588501</v>
      </c>
      <c r="D15" s="17">
        <v>0.418918972133203</v>
      </c>
      <c r="E15" s="17">
        <v>0.44925645983219598</v>
      </c>
      <c r="F15" s="17">
        <v>0.20464298019076499</v>
      </c>
      <c r="G15" s="17">
        <v>0.29217499902008598</v>
      </c>
      <c r="H15" s="17">
        <v>0.302990075554044</v>
      </c>
      <c r="I15" s="17">
        <v>0.44013162894781299</v>
      </c>
      <c r="J15" s="17">
        <v>0.141327794363936</v>
      </c>
      <c r="K15" s="17">
        <v>0.245797039930163</v>
      </c>
      <c r="L15" s="17">
        <v>0.25600286709574499</v>
      </c>
      <c r="M15" s="17">
        <v>0.125042055976713</v>
      </c>
      <c r="N15" s="17">
        <v>0.32860263052303901</v>
      </c>
      <c r="O15" s="17">
        <v>0.43024255895218</v>
      </c>
      <c r="P15" s="17">
        <v>0</v>
      </c>
      <c r="Q15" s="17"/>
      <c r="R15" s="17">
        <v>0.17187424265891299</v>
      </c>
      <c r="S15" s="17">
        <v>0.15236486143349101</v>
      </c>
      <c r="T15" s="17">
        <v>0.19346762704817499</v>
      </c>
      <c r="U15" s="17">
        <v>0.45268729200743901</v>
      </c>
      <c r="V15" s="17"/>
      <c r="W15" s="17">
        <v>0.21235223060417199</v>
      </c>
      <c r="X15" s="17">
        <v>0.150956553612526</v>
      </c>
      <c r="Y15" s="17">
        <v>3.1893671072268703E-2</v>
      </c>
      <c r="Z15" s="17">
        <v>0.20693938913401999</v>
      </c>
      <c r="AA15" s="17">
        <v>0.24491166939258499</v>
      </c>
      <c r="AB15" s="17">
        <v>0.32158083388866798</v>
      </c>
      <c r="AC15" s="17">
        <v>0.32555635527913701</v>
      </c>
      <c r="AD15" s="17">
        <v>0.33498982101393199</v>
      </c>
      <c r="AE15" s="17">
        <v>0.53956072356482998</v>
      </c>
      <c r="AF15" s="17">
        <v>0.48664223050152799</v>
      </c>
      <c r="AG15" s="17"/>
      <c r="AH15" s="17">
        <v>0.22732481699720899</v>
      </c>
      <c r="AI15" s="17">
        <v>0.35947995313067399</v>
      </c>
      <c r="AJ15" s="17">
        <v>0.32510389313829202</v>
      </c>
      <c r="AK15" s="17">
        <v>0.16588000286078899</v>
      </c>
      <c r="AL15" s="17">
        <v>0.39086154017950803</v>
      </c>
      <c r="AM15" s="17">
        <v>0.41531728143206997</v>
      </c>
      <c r="AN15" s="17">
        <v>0.446832752653396</v>
      </c>
      <c r="AO15" s="17"/>
      <c r="AP15" s="17">
        <v>0.33416129736588501</v>
      </c>
      <c r="AQ15" s="17" t="s">
        <v>104</v>
      </c>
      <c r="AR15" s="17"/>
      <c r="AS15" s="17">
        <v>0.30502706206403801</v>
      </c>
      <c r="AT15" s="17">
        <v>0.60352356833804099</v>
      </c>
      <c r="AU15" s="17">
        <v>0.24443002459065399</v>
      </c>
      <c r="AV15" s="17"/>
      <c r="AW15" s="17">
        <v>0.56015679795038098</v>
      </c>
      <c r="AX15" s="17">
        <v>0.27192807604084501</v>
      </c>
      <c r="AY15" s="17"/>
      <c r="AZ15" s="17">
        <v>0.38307194143969098</v>
      </c>
      <c r="BA15" s="17">
        <v>0.31520710778622202</v>
      </c>
      <c r="BB15" s="17"/>
      <c r="BC15" s="17">
        <v>0.171344205808768</v>
      </c>
      <c r="BD15" s="17">
        <v>0.45268729200743901</v>
      </c>
      <c r="BE15" s="17"/>
      <c r="BF15" s="17">
        <v>0.443307984346345</v>
      </c>
      <c r="BG15" s="17">
        <v>0.25157726659624902</v>
      </c>
      <c r="BH15" s="17"/>
      <c r="BI15" s="17">
        <v>0.11177898402467901</v>
      </c>
      <c r="BJ15" s="17">
        <v>0.16622930576084599</v>
      </c>
      <c r="BK15" s="17">
        <v>0.35158752098777002</v>
      </c>
      <c r="BL15" s="17">
        <v>0.61188816118828804</v>
      </c>
    </row>
    <row r="16" spans="2:64" x14ac:dyDescent="0.25">
      <c r="B16" s="18" t="s">
        <v>98</v>
      </c>
      <c r="C16" s="17">
        <v>0.322452039794139</v>
      </c>
      <c r="D16" s="17">
        <v>0.38225950680778498</v>
      </c>
      <c r="E16" s="17">
        <v>0.28647339109714698</v>
      </c>
      <c r="F16" s="17">
        <v>0.20148351543305801</v>
      </c>
      <c r="G16" s="17">
        <v>5.8434999804017201E-2</v>
      </c>
      <c r="H16" s="17">
        <v>0.28565575842921997</v>
      </c>
      <c r="I16" s="17">
        <v>0.28980789761044701</v>
      </c>
      <c r="J16" s="17">
        <v>0.25359617027971898</v>
      </c>
      <c r="K16" s="17">
        <v>0.245797039930163</v>
      </c>
      <c r="L16" s="17">
        <v>0.34680191477042999</v>
      </c>
      <c r="M16" s="17">
        <v>0.31914008064454802</v>
      </c>
      <c r="N16" s="17">
        <v>0.353239765586156</v>
      </c>
      <c r="O16" s="17">
        <v>0.33959095799015598</v>
      </c>
      <c r="P16" s="17">
        <v>1</v>
      </c>
      <c r="Q16" s="17"/>
      <c r="R16" s="17">
        <v>0.18480397283413999</v>
      </c>
      <c r="S16" s="17">
        <v>0.15540206322875399</v>
      </c>
      <c r="T16" s="17">
        <v>0.225592428976227</v>
      </c>
      <c r="U16" s="17">
        <v>0.42127256637808003</v>
      </c>
      <c r="V16" s="17"/>
      <c r="W16" s="17">
        <v>0.251566058702892</v>
      </c>
      <c r="X16" s="17">
        <v>0.201594043031189</v>
      </c>
      <c r="Y16" s="17">
        <v>0.138500501703375</v>
      </c>
      <c r="Z16" s="17">
        <v>0.27043054549805901</v>
      </c>
      <c r="AA16" s="17">
        <v>0.20886427837545299</v>
      </c>
      <c r="AB16" s="17">
        <v>0.34521687908931598</v>
      </c>
      <c r="AC16" s="17">
        <v>0.31403328745977999</v>
      </c>
      <c r="AD16" s="17">
        <v>0.31973914812239701</v>
      </c>
      <c r="AE16" s="17">
        <v>0.32094168785102101</v>
      </c>
      <c r="AF16" s="17">
        <v>0.46107468600756002</v>
      </c>
      <c r="AG16" s="17"/>
      <c r="AH16" s="17">
        <v>0.34929911329031499</v>
      </c>
      <c r="AI16" s="17">
        <v>0.25845179748605801</v>
      </c>
      <c r="AJ16" s="17">
        <v>0.31989420681275499</v>
      </c>
      <c r="AK16" s="17">
        <v>0.20578741860487801</v>
      </c>
      <c r="AL16" s="17">
        <v>0.34841897248751103</v>
      </c>
      <c r="AM16" s="17">
        <v>0.36473551788630199</v>
      </c>
      <c r="AN16" s="17">
        <v>0.41379605961645399</v>
      </c>
      <c r="AO16" s="17"/>
      <c r="AP16" s="17">
        <v>0.322452039794139</v>
      </c>
      <c r="AQ16" s="17" t="s">
        <v>104</v>
      </c>
      <c r="AR16" s="17"/>
      <c r="AS16" s="17">
        <v>0.35187572098590603</v>
      </c>
      <c r="AT16" s="17">
        <v>0.47621727594648999</v>
      </c>
      <c r="AU16" s="17">
        <v>0.24243250523688101</v>
      </c>
      <c r="AV16" s="17"/>
      <c r="AW16" s="17">
        <v>0.53552810796197103</v>
      </c>
      <c r="AX16" s="17">
        <v>0.26377649061257402</v>
      </c>
      <c r="AY16" s="17"/>
      <c r="AZ16" s="17">
        <v>0.26940565289580498</v>
      </c>
      <c r="BA16" s="17">
        <v>0.34300894091099798</v>
      </c>
      <c r="BB16" s="17"/>
      <c r="BC16" s="17">
        <v>0.18670400601303999</v>
      </c>
      <c r="BD16" s="17">
        <v>0.42127256637808003</v>
      </c>
      <c r="BE16" s="17"/>
      <c r="BF16" s="17">
        <v>0.408602085757511</v>
      </c>
      <c r="BG16" s="17">
        <v>0.25726803610634702</v>
      </c>
      <c r="BH16" s="17"/>
      <c r="BI16" s="17">
        <v>0.195309625039984</v>
      </c>
      <c r="BJ16" s="17">
        <v>0.13668456374038301</v>
      </c>
      <c r="BK16" s="17">
        <v>0.35969252784981298</v>
      </c>
      <c r="BL16" s="17">
        <v>0.548829554588386</v>
      </c>
    </row>
    <row r="17" spans="2:64" x14ac:dyDescent="0.25">
      <c r="B17" s="18" t="s">
        <v>99</v>
      </c>
      <c r="C17" s="17">
        <v>0.17577722194105999</v>
      </c>
      <c r="D17" s="17">
        <v>0.207822339058194</v>
      </c>
      <c r="E17" s="17">
        <v>5.72946782194294E-2</v>
      </c>
      <c r="F17" s="17">
        <v>0.145666162588237</v>
      </c>
      <c r="G17" s="17">
        <v>0.10758789944675901</v>
      </c>
      <c r="H17" s="17">
        <v>0.13390100604861099</v>
      </c>
      <c r="I17" s="17">
        <v>0.22746695983078499</v>
      </c>
      <c r="J17" s="17">
        <v>0.17151567051368499</v>
      </c>
      <c r="K17" s="17">
        <v>0.19937454554602399</v>
      </c>
      <c r="L17" s="17">
        <v>7.7143617635102704E-2</v>
      </c>
      <c r="M17" s="17">
        <v>0.16785984600565801</v>
      </c>
      <c r="N17" s="17">
        <v>0.14249394219162201</v>
      </c>
      <c r="O17" s="17">
        <v>0.26546942916598298</v>
      </c>
      <c r="P17" s="17">
        <v>0</v>
      </c>
      <c r="Q17" s="17"/>
      <c r="R17" s="17">
        <v>0.15990820896796901</v>
      </c>
      <c r="S17" s="17">
        <v>0.139089434982685</v>
      </c>
      <c r="T17" s="17">
        <v>0.14822907409133601</v>
      </c>
      <c r="U17" s="17">
        <v>0.19601404187186999</v>
      </c>
      <c r="V17" s="17"/>
      <c r="W17" s="17">
        <v>0.106272755462283</v>
      </c>
      <c r="X17" s="17">
        <v>0.11470186096683201</v>
      </c>
      <c r="Y17" s="17">
        <v>0.152757819330539</v>
      </c>
      <c r="Z17" s="17">
        <v>0.17137790824264501</v>
      </c>
      <c r="AA17" s="17">
        <v>0.14639399305887299</v>
      </c>
      <c r="AB17" s="17">
        <v>0.24107952858899301</v>
      </c>
      <c r="AC17" s="17">
        <v>0.141998632859209</v>
      </c>
      <c r="AD17" s="17">
        <v>0.170558474138674</v>
      </c>
      <c r="AE17" s="17">
        <v>0.144093194419946</v>
      </c>
      <c r="AF17" s="17">
        <v>0.23825918444216601</v>
      </c>
      <c r="AG17" s="17"/>
      <c r="AH17" s="17">
        <v>0.19883834738093001</v>
      </c>
      <c r="AI17" s="17">
        <v>0.22815180230795901</v>
      </c>
      <c r="AJ17" s="17">
        <v>0.12220677137777999</v>
      </c>
      <c r="AK17" s="17">
        <v>8.2446083184547603E-2</v>
      </c>
      <c r="AL17" s="17">
        <v>0.18472817360812099</v>
      </c>
      <c r="AM17" s="17">
        <v>0.19394424882976499</v>
      </c>
      <c r="AN17" s="17">
        <v>0.28030728078502598</v>
      </c>
      <c r="AO17" s="17"/>
      <c r="AP17" s="17">
        <v>0.17577722194105999</v>
      </c>
      <c r="AQ17" s="17" t="s">
        <v>104</v>
      </c>
      <c r="AR17" s="17"/>
      <c r="AS17" s="17">
        <v>0.13156275127507799</v>
      </c>
      <c r="AT17" s="17">
        <v>0.34847638991618501</v>
      </c>
      <c r="AU17" s="17">
        <v>0.13354721731151301</v>
      </c>
      <c r="AV17" s="17"/>
      <c r="AW17" s="17">
        <v>0.323907763811768</v>
      </c>
      <c r="AX17" s="17">
        <v>0.134985963825764</v>
      </c>
      <c r="AY17" s="17"/>
      <c r="AZ17" s="17">
        <v>0.18597725197179199</v>
      </c>
      <c r="BA17" s="17">
        <v>0.171824436068337</v>
      </c>
      <c r="BB17" s="17"/>
      <c r="BC17" s="17">
        <v>0.147978255364453</v>
      </c>
      <c r="BD17" s="17">
        <v>0.19601404187186999</v>
      </c>
      <c r="BE17" s="17"/>
      <c r="BF17" s="17">
        <v>0.21229092352838499</v>
      </c>
      <c r="BG17" s="17">
        <v>0.148149735126542</v>
      </c>
      <c r="BH17" s="17"/>
      <c r="BI17" s="17">
        <v>4.8091191109441003E-2</v>
      </c>
      <c r="BJ17" s="17">
        <v>8.2059742838217001E-2</v>
      </c>
      <c r="BK17" s="17">
        <v>0.20538703058673299</v>
      </c>
      <c r="BL17" s="17">
        <v>0.28051006143040502</v>
      </c>
    </row>
    <row r="18" spans="2:64" x14ac:dyDescent="0.25">
      <c r="B18" s="18" t="s">
        <v>100</v>
      </c>
      <c r="C18" s="17">
        <v>0.17441518777600501</v>
      </c>
      <c r="D18" s="17">
        <v>0.22849526255008901</v>
      </c>
      <c r="E18" s="17">
        <v>5.72946782194294E-2</v>
      </c>
      <c r="F18" s="17">
        <v>0.28477794580392102</v>
      </c>
      <c r="G18" s="17">
        <v>0</v>
      </c>
      <c r="H18" s="17">
        <v>0.16759697615230901</v>
      </c>
      <c r="I18" s="17">
        <v>0.15827463269025299</v>
      </c>
      <c r="J18" s="17">
        <v>0.28971829732347298</v>
      </c>
      <c r="K18" s="17">
        <v>0</v>
      </c>
      <c r="L18" s="17">
        <v>0.14395957159363601</v>
      </c>
      <c r="M18" s="17">
        <v>0.208683665885217</v>
      </c>
      <c r="N18" s="17">
        <v>0.100955311537593</v>
      </c>
      <c r="O18" s="17">
        <v>0.18937501004316601</v>
      </c>
      <c r="P18" s="17">
        <v>0</v>
      </c>
      <c r="Q18" s="17"/>
      <c r="R18" s="17">
        <v>0.101062916375509</v>
      </c>
      <c r="S18" s="17">
        <v>0.123950999292813</v>
      </c>
      <c r="T18" s="17">
        <v>0.152802140021498</v>
      </c>
      <c r="U18" s="17">
        <v>0.208997352184179</v>
      </c>
      <c r="V18" s="17"/>
      <c r="W18" s="17">
        <v>6.9343243136714805E-2</v>
      </c>
      <c r="X18" s="17">
        <v>7.96364507655105E-2</v>
      </c>
      <c r="Y18" s="17">
        <v>0.176822410252826</v>
      </c>
      <c r="Z18" s="17">
        <v>4.9175036512695301E-2</v>
      </c>
      <c r="AA18" s="17">
        <v>0.27586985027060901</v>
      </c>
      <c r="AB18" s="17">
        <v>2.3141825571889301E-2</v>
      </c>
      <c r="AC18" s="17">
        <v>8.5568914640568206E-2</v>
      </c>
      <c r="AD18" s="17">
        <v>0.217934858896835</v>
      </c>
      <c r="AE18" s="17">
        <v>0.18726108895739499</v>
      </c>
      <c r="AF18" s="17">
        <v>0.29214582407974798</v>
      </c>
      <c r="AG18" s="17"/>
      <c r="AH18" s="17">
        <v>0.161217248075396</v>
      </c>
      <c r="AI18" s="17">
        <v>2.75390810648194E-2</v>
      </c>
      <c r="AJ18" s="17">
        <v>0.178764793979523</v>
      </c>
      <c r="AK18" s="17">
        <v>6.0904437643857098E-2</v>
      </c>
      <c r="AL18" s="17">
        <v>0.21519788147330901</v>
      </c>
      <c r="AM18" s="17">
        <v>0.24314405345008799</v>
      </c>
      <c r="AN18" s="17">
        <v>0.21526209644271799</v>
      </c>
      <c r="AO18" s="17"/>
      <c r="AP18" s="17">
        <v>0.17441518777600501</v>
      </c>
      <c r="AQ18" s="17" t="s">
        <v>104</v>
      </c>
      <c r="AR18" s="17"/>
      <c r="AS18" s="17">
        <v>0.198142947465552</v>
      </c>
      <c r="AT18" s="17">
        <v>0.28234201681233401</v>
      </c>
      <c r="AU18" s="17">
        <v>0.12022126568307399</v>
      </c>
      <c r="AV18" s="17"/>
      <c r="AW18" s="17">
        <v>0.24402621305371899</v>
      </c>
      <c r="AX18" s="17">
        <v>0.15524614090752001</v>
      </c>
      <c r="AY18" s="17"/>
      <c r="AZ18" s="17">
        <v>0.178298380785954</v>
      </c>
      <c r="BA18" s="17">
        <v>0.17291034608195699</v>
      </c>
      <c r="BB18" s="17"/>
      <c r="BC18" s="17">
        <v>0.126910271696482</v>
      </c>
      <c r="BD18" s="17">
        <v>0.208997352184179</v>
      </c>
      <c r="BE18" s="17"/>
      <c r="BF18" s="17">
        <v>0.22811424945455799</v>
      </c>
      <c r="BG18" s="17">
        <v>0.13378468322614101</v>
      </c>
      <c r="BH18" s="17"/>
      <c r="BI18" s="17">
        <v>8.9664418222666395E-2</v>
      </c>
      <c r="BJ18" s="17">
        <v>0.109111497877188</v>
      </c>
      <c r="BK18" s="17">
        <v>0.19022072904982401</v>
      </c>
      <c r="BL18" s="17">
        <v>0.25280666853867301</v>
      </c>
    </row>
    <row r="19" spans="2:64" x14ac:dyDescent="0.25">
      <c r="B19" s="18" t="s">
        <v>101</v>
      </c>
      <c r="C19" s="17">
        <v>1.8060105705642301E-2</v>
      </c>
      <c r="D19" s="17">
        <v>1.1716046661653301E-2</v>
      </c>
      <c r="E19" s="17">
        <v>0</v>
      </c>
      <c r="F19" s="17">
        <v>0</v>
      </c>
      <c r="G19" s="17">
        <v>0</v>
      </c>
      <c r="H19" s="17">
        <v>1.7785692199560599E-2</v>
      </c>
      <c r="I19" s="17">
        <v>1.8790466417170699E-2</v>
      </c>
      <c r="J19" s="17">
        <v>3.6122127043754303E-2</v>
      </c>
      <c r="K19" s="17">
        <v>0</v>
      </c>
      <c r="L19" s="17">
        <v>0</v>
      </c>
      <c r="M19" s="17">
        <v>1.89100293298613E-2</v>
      </c>
      <c r="N19" s="17">
        <v>4.0544969766524899E-2</v>
      </c>
      <c r="O19" s="17">
        <v>3.5689139054461298E-2</v>
      </c>
      <c r="P19" s="17">
        <v>0</v>
      </c>
      <c r="Q19" s="17"/>
      <c r="R19" s="17">
        <v>0</v>
      </c>
      <c r="S19" s="17">
        <v>3.6860300957117897E-2</v>
      </c>
      <c r="T19" s="17">
        <v>0</v>
      </c>
      <c r="U19" s="17">
        <v>2.07577355810739E-2</v>
      </c>
      <c r="V19" s="17"/>
      <c r="W19" s="17">
        <v>1.7106643843174001E-2</v>
      </c>
      <c r="X19" s="17">
        <v>0</v>
      </c>
      <c r="Y19" s="17">
        <v>0</v>
      </c>
      <c r="Z19" s="17">
        <v>0</v>
      </c>
      <c r="AA19" s="17">
        <v>3.0839859195893101E-2</v>
      </c>
      <c r="AB19" s="17">
        <v>0</v>
      </c>
      <c r="AC19" s="17">
        <v>2.3159983275683801E-2</v>
      </c>
      <c r="AD19" s="17">
        <v>1.84367711374369E-2</v>
      </c>
      <c r="AE19" s="17">
        <v>0</v>
      </c>
      <c r="AF19" s="17">
        <v>2.4755444166212299E-2</v>
      </c>
      <c r="AG19" s="17"/>
      <c r="AH19" s="17">
        <v>1.8989747748460999E-2</v>
      </c>
      <c r="AI19" s="17">
        <v>0</v>
      </c>
      <c r="AJ19" s="17">
        <v>1.8528534668883E-2</v>
      </c>
      <c r="AK19" s="17">
        <v>1.84912867020539E-2</v>
      </c>
      <c r="AL19" s="17">
        <v>1.43800139712038E-2</v>
      </c>
      <c r="AM19" s="17">
        <v>1.36759561880038E-2</v>
      </c>
      <c r="AN19" s="17">
        <v>2.8159948853560299E-2</v>
      </c>
      <c r="AO19" s="17"/>
      <c r="AP19" s="17">
        <v>1.8060105705642301E-2</v>
      </c>
      <c r="AQ19" s="17" t="s">
        <v>104</v>
      </c>
      <c r="AR19" s="17"/>
      <c r="AS19" s="17">
        <v>1.10774210276804E-2</v>
      </c>
      <c r="AT19" s="17">
        <v>6.8517324269092E-3</v>
      </c>
      <c r="AU19" s="17">
        <v>6.7741659911058003E-3</v>
      </c>
      <c r="AV19" s="17"/>
      <c r="AW19" s="17">
        <v>0</v>
      </c>
      <c r="AX19" s="17">
        <v>2.30333841674966E-2</v>
      </c>
      <c r="AY19" s="17"/>
      <c r="AZ19" s="17">
        <v>2.10523089546149E-2</v>
      </c>
      <c r="BA19" s="17">
        <v>1.6900546498932099E-2</v>
      </c>
      <c r="BB19" s="17"/>
      <c r="BC19" s="17">
        <v>1.43544185967205E-2</v>
      </c>
      <c r="BD19" s="17">
        <v>2.07577355810739E-2</v>
      </c>
      <c r="BE19" s="17"/>
      <c r="BF19" s="17">
        <v>1.5853035299972999E-2</v>
      </c>
      <c r="BG19" s="17">
        <v>1.9730048929161099E-2</v>
      </c>
      <c r="BH19" s="17"/>
      <c r="BI19" s="17">
        <v>6.1832764019112398E-2</v>
      </c>
      <c r="BJ19" s="17">
        <v>2.6238811316897499E-2</v>
      </c>
      <c r="BK19" s="17">
        <v>1.2932619799964599E-2</v>
      </c>
      <c r="BL19" s="17">
        <v>0</v>
      </c>
    </row>
    <row r="20" spans="2:64" x14ac:dyDescent="0.25">
      <c r="B20" s="18" t="s">
        <v>102</v>
      </c>
      <c r="C20" s="19">
        <v>6.0368239650120401E-3</v>
      </c>
      <c r="D20" s="19">
        <v>5.7505423706827501E-3</v>
      </c>
      <c r="E20" s="19">
        <v>0</v>
      </c>
      <c r="F20" s="19">
        <v>0</v>
      </c>
      <c r="G20" s="19">
        <v>0</v>
      </c>
      <c r="H20" s="19">
        <v>1.7785692199560599E-2</v>
      </c>
      <c r="I20" s="19">
        <v>0</v>
      </c>
      <c r="J20" s="19">
        <v>0</v>
      </c>
      <c r="K20" s="19">
        <v>0</v>
      </c>
      <c r="L20" s="19">
        <v>4.2538400005238702E-2</v>
      </c>
      <c r="M20" s="19">
        <v>0</v>
      </c>
      <c r="N20" s="19">
        <v>0</v>
      </c>
      <c r="O20" s="19">
        <v>0</v>
      </c>
      <c r="P20" s="19">
        <v>0</v>
      </c>
      <c r="Q20" s="19"/>
      <c r="R20" s="19">
        <v>2.9560645285434201E-2</v>
      </c>
      <c r="S20" s="19">
        <v>0</v>
      </c>
      <c r="T20" s="19">
        <v>9.5239755194983303E-3</v>
      </c>
      <c r="U20" s="19">
        <v>2.0663696771586401E-3</v>
      </c>
      <c r="V20" s="19"/>
      <c r="W20" s="19">
        <v>0</v>
      </c>
      <c r="X20" s="19">
        <v>0</v>
      </c>
      <c r="Y20" s="19">
        <v>0</v>
      </c>
      <c r="Z20" s="19">
        <v>2.0528240317857199E-2</v>
      </c>
      <c r="AA20" s="19">
        <v>1.8137001463200499E-2</v>
      </c>
      <c r="AB20" s="19">
        <v>0</v>
      </c>
      <c r="AC20" s="19">
        <v>0</v>
      </c>
      <c r="AD20" s="19">
        <v>0</v>
      </c>
      <c r="AE20" s="19">
        <v>0</v>
      </c>
      <c r="AF20" s="19">
        <v>4.1409160217681998E-3</v>
      </c>
      <c r="AG20" s="19"/>
      <c r="AH20" s="19">
        <v>4.2695312593074498E-2</v>
      </c>
      <c r="AI20" s="19">
        <v>0</v>
      </c>
      <c r="AJ20" s="19">
        <v>0</v>
      </c>
      <c r="AK20" s="19">
        <v>0</v>
      </c>
      <c r="AL20" s="19">
        <v>5.6338217212141299E-3</v>
      </c>
      <c r="AM20" s="19">
        <v>0</v>
      </c>
      <c r="AN20" s="19">
        <v>0</v>
      </c>
      <c r="AO20" s="19"/>
      <c r="AP20" s="19">
        <v>6.0368239650120401E-3</v>
      </c>
      <c r="AQ20" s="19" t="s">
        <v>104</v>
      </c>
      <c r="AR20" s="19"/>
      <c r="AS20" s="19">
        <v>6.3948996329384203E-3</v>
      </c>
      <c r="AT20" s="19">
        <v>5.3837649692761802E-3</v>
      </c>
      <c r="AU20" s="19">
        <v>6.62296893047974E-3</v>
      </c>
      <c r="AV20" s="19"/>
      <c r="AW20" s="19">
        <v>0</v>
      </c>
      <c r="AX20" s="19">
        <v>7.6992066272475197E-3</v>
      </c>
      <c r="AY20" s="19"/>
      <c r="AZ20" s="19">
        <v>1.26310472970389E-2</v>
      </c>
      <c r="BA20" s="19">
        <v>3.4813851329806998E-3</v>
      </c>
      <c r="BB20" s="19"/>
      <c r="BC20" s="19">
        <v>1.14909677691943E-2</v>
      </c>
      <c r="BD20" s="19">
        <v>2.0663696771586401E-3</v>
      </c>
      <c r="BE20" s="19"/>
      <c r="BF20" s="19">
        <v>0</v>
      </c>
      <c r="BG20" s="19">
        <v>1.06044867119965E-2</v>
      </c>
      <c r="BH20" s="19"/>
      <c r="BI20" s="19">
        <v>0</v>
      </c>
      <c r="BJ20" s="19">
        <v>1.1851305132428699E-2</v>
      </c>
      <c r="BK20" s="19">
        <v>6.6443462497106504E-3</v>
      </c>
      <c r="BL20" s="19">
        <v>0</v>
      </c>
    </row>
    <row r="21" spans="2:64" x14ac:dyDescent="0.25">
      <c r="B21" s="16" t="s">
        <v>106</v>
      </c>
    </row>
    <row r="22" spans="2:64" x14ac:dyDescent="0.25">
      <c r="B22" t="s">
        <v>83</v>
      </c>
    </row>
    <row r="23" spans="2:64" x14ac:dyDescent="0.25">
      <c r="B23" t="s">
        <v>84</v>
      </c>
    </row>
    <row r="25" spans="2:64" x14ac:dyDescent="0.25">
      <c r="B25"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L16"/>
  <sheetViews>
    <sheetView showGridLines="0" topLeftCell="A10" workbookViewId="0">
      <pane xSplit="2" topLeftCell="C1" activePane="topRight" state="frozen"/>
      <selection pane="topRight" activeCell="B12" sqref="B12"/>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110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647</v>
      </c>
      <c r="D7" s="10">
        <v>203</v>
      </c>
      <c r="E7" s="10">
        <v>17</v>
      </c>
      <c r="F7" s="10">
        <v>21</v>
      </c>
      <c r="G7" s="10">
        <v>17</v>
      </c>
      <c r="H7" s="10">
        <v>52</v>
      </c>
      <c r="I7" s="10">
        <v>53</v>
      </c>
      <c r="J7" s="10">
        <v>34</v>
      </c>
      <c r="K7" s="10">
        <v>20</v>
      </c>
      <c r="L7" s="10">
        <v>46</v>
      </c>
      <c r="M7" s="10">
        <v>47</v>
      </c>
      <c r="N7" s="10">
        <v>83</v>
      </c>
      <c r="O7" s="10">
        <v>53</v>
      </c>
      <c r="P7" s="10">
        <v>1</v>
      </c>
      <c r="Q7" s="10"/>
      <c r="R7" s="10">
        <v>67</v>
      </c>
      <c r="S7" s="10">
        <v>79</v>
      </c>
      <c r="T7" s="10">
        <v>108</v>
      </c>
      <c r="U7" s="10">
        <v>393</v>
      </c>
      <c r="V7" s="10"/>
      <c r="W7" s="10">
        <v>51</v>
      </c>
      <c r="X7" s="10">
        <v>29</v>
      </c>
      <c r="Y7" s="10">
        <v>27</v>
      </c>
      <c r="Z7" s="10">
        <v>55</v>
      </c>
      <c r="AA7" s="10">
        <v>46</v>
      </c>
      <c r="AB7" s="10">
        <v>40</v>
      </c>
      <c r="AC7" s="10">
        <v>46</v>
      </c>
      <c r="AD7" s="10">
        <v>61</v>
      </c>
      <c r="AE7" s="10">
        <v>62</v>
      </c>
      <c r="AF7" s="10">
        <v>197</v>
      </c>
      <c r="AG7" s="10"/>
      <c r="AH7" s="10">
        <v>49</v>
      </c>
      <c r="AI7" s="10">
        <v>32</v>
      </c>
      <c r="AJ7" s="10">
        <v>59</v>
      </c>
      <c r="AK7" s="10">
        <v>112</v>
      </c>
      <c r="AL7" s="10">
        <v>142</v>
      </c>
      <c r="AM7" s="10">
        <v>145</v>
      </c>
      <c r="AN7" s="10">
        <v>81</v>
      </c>
      <c r="AO7" s="10"/>
      <c r="AP7" s="10">
        <v>647</v>
      </c>
      <c r="AQ7" s="10" t="s">
        <v>103</v>
      </c>
      <c r="AR7" s="10"/>
      <c r="AS7" s="10">
        <v>193</v>
      </c>
      <c r="AT7" s="10">
        <v>149</v>
      </c>
      <c r="AU7" s="10">
        <v>283</v>
      </c>
      <c r="AV7" s="10"/>
      <c r="AW7" s="10">
        <v>147</v>
      </c>
      <c r="AX7" s="10">
        <v>500</v>
      </c>
      <c r="AY7" s="10"/>
      <c r="AZ7" s="10">
        <v>174</v>
      </c>
      <c r="BA7" s="10">
        <v>473</v>
      </c>
      <c r="BB7" s="10"/>
      <c r="BC7" s="10">
        <v>254</v>
      </c>
      <c r="BD7" s="10">
        <v>393</v>
      </c>
      <c r="BE7" s="10"/>
      <c r="BF7" s="10">
        <v>282</v>
      </c>
      <c r="BG7" s="10">
        <v>365</v>
      </c>
      <c r="BH7" s="10"/>
      <c r="BI7" s="10">
        <v>53</v>
      </c>
      <c r="BJ7" s="10">
        <v>170</v>
      </c>
      <c r="BK7" s="10">
        <v>285</v>
      </c>
      <c r="BL7" s="10">
        <v>135</v>
      </c>
    </row>
    <row r="8" spans="2:64" ht="30" customHeight="1" x14ac:dyDescent="0.25">
      <c r="B8" s="11" t="s">
        <v>31</v>
      </c>
      <c r="C8" s="11">
        <v>629</v>
      </c>
      <c r="D8" s="11">
        <v>183</v>
      </c>
      <c r="E8" s="11">
        <v>17</v>
      </c>
      <c r="F8" s="11">
        <v>22</v>
      </c>
      <c r="G8" s="11">
        <v>22</v>
      </c>
      <c r="H8" s="11">
        <v>42</v>
      </c>
      <c r="I8" s="11">
        <v>49</v>
      </c>
      <c r="J8" s="11">
        <v>32</v>
      </c>
      <c r="K8" s="11">
        <v>22</v>
      </c>
      <c r="L8" s="11">
        <v>47</v>
      </c>
      <c r="M8" s="11">
        <v>51</v>
      </c>
      <c r="N8" s="11">
        <v>83</v>
      </c>
      <c r="O8" s="11">
        <v>58</v>
      </c>
      <c r="P8" s="11">
        <v>1</v>
      </c>
      <c r="Q8" s="11"/>
      <c r="R8" s="11">
        <v>75</v>
      </c>
      <c r="S8" s="11">
        <v>103</v>
      </c>
      <c r="T8" s="11">
        <v>87</v>
      </c>
      <c r="U8" s="11">
        <v>364</v>
      </c>
      <c r="V8" s="11"/>
      <c r="W8" s="11">
        <v>58</v>
      </c>
      <c r="X8" s="11">
        <v>30</v>
      </c>
      <c r="Y8" s="11">
        <v>28</v>
      </c>
      <c r="Z8" s="11">
        <v>57</v>
      </c>
      <c r="AA8" s="11">
        <v>46</v>
      </c>
      <c r="AB8" s="11">
        <v>40</v>
      </c>
      <c r="AC8" s="11">
        <v>45</v>
      </c>
      <c r="AD8" s="11">
        <v>56</v>
      </c>
      <c r="AE8" s="11">
        <v>56</v>
      </c>
      <c r="AF8" s="11">
        <v>182</v>
      </c>
      <c r="AG8" s="11"/>
      <c r="AH8" s="11">
        <v>52</v>
      </c>
      <c r="AI8" s="11">
        <v>32</v>
      </c>
      <c r="AJ8" s="11">
        <v>56</v>
      </c>
      <c r="AK8" s="11">
        <v>114</v>
      </c>
      <c r="AL8" s="11">
        <v>134</v>
      </c>
      <c r="AM8" s="11">
        <v>139</v>
      </c>
      <c r="AN8" s="11">
        <v>77</v>
      </c>
      <c r="AO8" s="11"/>
      <c r="AP8" s="11">
        <v>629</v>
      </c>
      <c r="AQ8" s="11" t="s">
        <v>103</v>
      </c>
      <c r="AR8" s="11"/>
      <c r="AS8" s="11">
        <v>183</v>
      </c>
      <c r="AT8" s="11">
        <v>140</v>
      </c>
      <c r="AU8" s="11">
        <v>284</v>
      </c>
      <c r="AV8" s="11"/>
      <c r="AW8" s="11">
        <v>136</v>
      </c>
      <c r="AX8" s="11">
        <v>493</v>
      </c>
      <c r="AY8" s="11"/>
      <c r="AZ8" s="11">
        <v>176</v>
      </c>
      <c r="BA8" s="11">
        <v>453</v>
      </c>
      <c r="BB8" s="11"/>
      <c r="BC8" s="11">
        <v>265</v>
      </c>
      <c r="BD8" s="11">
        <v>364</v>
      </c>
      <c r="BE8" s="11"/>
      <c r="BF8" s="11">
        <v>271</v>
      </c>
      <c r="BG8" s="11">
        <v>358</v>
      </c>
      <c r="BH8" s="11"/>
      <c r="BI8" s="11">
        <v>56</v>
      </c>
      <c r="BJ8" s="11">
        <v>168</v>
      </c>
      <c r="BK8" s="11">
        <v>271</v>
      </c>
      <c r="BL8" s="11">
        <v>130</v>
      </c>
    </row>
    <row r="9" spans="2:64" ht="150" x14ac:dyDescent="0.25">
      <c r="B9" s="18" t="s">
        <v>107</v>
      </c>
      <c r="C9" s="17">
        <v>0.67269921884139505</v>
      </c>
      <c r="D9" s="17">
        <v>0.64673278196051898</v>
      </c>
      <c r="E9" s="17">
        <v>0.66533289660666195</v>
      </c>
      <c r="F9" s="17">
        <v>0.68889311015252197</v>
      </c>
      <c r="G9" s="17">
        <v>0.78482420110648299</v>
      </c>
      <c r="H9" s="17">
        <v>0.60903121518315095</v>
      </c>
      <c r="I9" s="17">
        <v>0.67559593881928603</v>
      </c>
      <c r="J9" s="17">
        <v>0.632103197695014</v>
      </c>
      <c r="K9" s="17">
        <v>0.78263547859030302</v>
      </c>
      <c r="L9" s="17">
        <v>0.68372956207416902</v>
      </c>
      <c r="M9" s="17">
        <v>0.677182814878873</v>
      </c>
      <c r="N9" s="17">
        <v>0.68829886506787397</v>
      </c>
      <c r="O9" s="17">
        <v>0.70868247260486805</v>
      </c>
      <c r="P9" s="17">
        <v>0</v>
      </c>
      <c r="Q9" s="17"/>
      <c r="R9" s="17">
        <v>0.80902291518055403</v>
      </c>
      <c r="S9" s="17">
        <v>0.64092725901660996</v>
      </c>
      <c r="T9" s="17">
        <v>0.65252622361847301</v>
      </c>
      <c r="U9" s="17">
        <v>0.65840066358440097</v>
      </c>
      <c r="V9" s="17"/>
      <c r="W9" s="17">
        <v>0.798216234554179</v>
      </c>
      <c r="X9" s="17">
        <v>0.75540052991824602</v>
      </c>
      <c r="Y9" s="17">
        <v>0.64793434957954199</v>
      </c>
      <c r="Z9" s="17">
        <v>0.71494549134566099</v>
      </c>
      <c r="AA9" s="17">
        <v>0.62069513893792605</v>
      </c>
      <c r="AB9" s="17">
        <v>0.666391927422329</v>
      </c>
      <c r="AC9" s="17">
        <v>0.69399332088917998</v>
      </c>
      <c r="AD9" s="17">
        <v>0.62024166040637196</v>
      </c>
      <c r="AE9" s="17">
        <v>0.69467504110317102</v>
      </c>
      <c r="AF9" s="17">
        <v>0.65533781460938201</v>
      </c>
      <c r="AG9" s="17"/>
      <c r="AH9" s="17">
        <v>0.66310024712613502</v>
      </c>
      <c r="AI9" s="17">
        <v>0.80614199968324796</v>
      </c>
      <c r="AJ9" s="17">
        <v>0.66385826224940903</v>
      </c>
      <c r="AK9" s="17">
        <v>0.71562687289667704</v>
      </c>
      <c r="AL9" s="17">
        <v>0.57620589979438197</v>
      </c>
      <c r="AM9" s="17">
        <v>0.71576340711622999</v>
      </c>
      <c r="AN9" s="17">
        <v>0.72080463773807202</v>
      </c>
      <c r="AO9" s="17"/>
      <c r="AP9" s="17">
        <v>0.67269921884139505</v>
      </c>
      <c r="AQ9" s="17" t="s">
        <v>104</v>
      </c>
      <c r="AR9" s="17"/>
      <c r="AS9" s="17">
        <v>0</v>
      </c>
      <c r="AT9" s="17">
        <v>1</v>
      </c>
      <c r="AU9" s="17">
        <v>1</v>
      </c>
      <c r="AV9" s="17"/>
      <c r="AW9" s="17">
        <v>0.50415553271958602</v>
      </c>
      <c r="AX9" s="17">
        <v>0.71911172039221605</v>
      </c>
      <c r="AY9" s="17"/>
      <c r="AZ9" s="17">
        <v>0.67081223156590397</v>
      </c>
      <c r="BA9" s="17">
        <v>0.67343047714378201</v>
      </c>
      <c r="BB9" s="17"/>
      <c r="BC9" s="17">
        <v>0.69234089480836702</v>
      </c>
      <c r="BD9" s="17">
        <v>0.65840066358440097</v>
      </c>
      <c r="BE9" s="17"/>
      <c r="BF9" s="17">
        <v>0.69663000669958997</v>
      </c>
      <c r="BG9" s="17">
        <v>0.65459238504279704</v>
      </c>
      <c r="BH9" s="17"/>
      <c r="BI9" s="17">
        <v>0.59443346879441294</v>
      </c>
      <c r="BJ9" s="17">
        <v>0.64074367149496003</v>
      </c>
      <c r="BK9" s="17">
        <v>0.67811166730681904</v>
      </c>
      <c r="BL9" s="17">
        <v>0.72666824012206099</v>
      </c>
    </row>
    <row r="10" spans="2:64" ht="240" x14ac:dyDescent="0.25">
      <c r="B10" s="18" t="s">
        <v>108</v>
      </c>
      <c r="C10" s="17">
        <v>0.51247673016499495</v>
      </c>
      <c r="D10" s="17">
        <v>0.60102331643990803</v>
      </c>
      <c r="E10" s="17">
        <v>0.50655113805162599</v>
      </c>
      <c r="F10" s="17">
        <v>0.49798663664246301</v>
      </c>
      <c r="G10" s="17">
        <v>0.29395686570220902</v>
      </c>
      <c r="H10" s="17">
        <v>0.58387719952498296</v>
      </c>
      <c r="I10" s="17">
        <v>0.52512965324144001</v>
      </c>
      <c r="J10" s="17">
        <v>0.52867242873226095</v>
      </c>
      <c r="K10" s="17">
        <v>0.36890100490970901</v>
      </c>
      <c r="L10" s="17">
        <v>0.42498596706492803</v>
      </c>
      <c r="M10" s="17">
        <v>0.394876915032084</v>
      </c>
      <c r="N10" s="17">
        <v>0.50652386508292402</v>
      </c>
      <c r="O10" s="17">
        <v>0.48085048146492998</v>
      </c>
      <c r="P10" s="17">
        <v>1</v>
      </c>
      <c r="Q10" s="17"/>
      <c r="R10" s="17">
        <v>0.275410455287454</v>
      </c>
      <c r="S10" s="17">
        <v>0.37993335932686301</v>
      </c>
      <c r="T10" s="17">
        <v>0.46325510070529002</v>
      </c>
      <c r="U10" s="17">
        <v>0.61066618442126597</v>
      </c>
      <c r="V10" s="17"/>
      <c r="W10" s="17">
        <v>0.267526187609604</v>
      </c>
      <c r="X10" s="17">
        <v>0.340307141342369</v>
      </c>
      <c r="Y10" s="17">
        <v>0.36352389774826599</v>
      </c>
      <c r="Z10" s="17">
        <v>0.38375014325867401</v>
      </c>
      <c r="AA10" s="17">
        <v>0.44124438092361901</v>
      </c>
      <c r="AB10" s="17">
        <v>0.53177271820703098</v>
      </c>
      <c r="AC10" s="17">
        <v>0.53622202286212295</v>
      </c>
      <c r="AD10" s="17">
        <v>0.55452365572816198</v>
      </c>
      <c r="AE10" s="17">
        <v>0.69686230433872898</v>
      </c>
      <c r="AF10" s="17">
        <v>0.63952615041231098</v>
      </c>
      <c r="AG10" s="17"/>
      <c r="AH10" s="17">
        <v>0.39541176373357501</v>
      </c>
      <c r="AI10" s="17">
        <v>0.31635716768814898</v>
      </c>
      <c r="AJ10" s="17">
        <v>0.48187780204554798</v>
      </c>
      <c r="AK10" s="17">
        <v>0.40578256569221999</v>
      </c>
      <c r="AL10" s="17">
        <v>0.60852690658778497</v>
      </c>
      <c r="AM10" s="17">
        <v>0.56487483925783699</v>
      </c>
      <c r="AN10" s="17">
        <v>0.593324863407653</v>
      </c>
      <c r="AO10" s="17"/>
      <c r="AP10" s="17">
        <v>0.51247673016499495</v>
      </c>
      <c r="AQ10" s="17" t="s">
        <v>104</v>
      </c>
      <c r="AR10" s="17"/>
      <c r="AS10" s="17">
        <v>1</v>
      </c>
      <c r="AT10" s="17">
        <v>1</v>
      </c>
      <c r="AU10" s="17">
        <v>0</v>
      </c>
      <c r="AV10" s="17"/>
      <c r="AW10" s="17">
        <v>1</v>
      </c>
      <c r="AX10" s="17">
        <v>0.378225634571147</v>
      </c>
      <c r="AY10" s="17"/>
      <c r="AZ10" s="17">
        <v>0.49823403714602399</v>
      </c>
      <c r="BA10" s="17">
        <v>0.51799615663582899</v>
      </c>
      <c r="BB10" s="17"/>
      <c r="BC10" s="17">
        <v>0.37759558943351101</v>
      </c>
      <c r="BD10" s="17">
        <v>0.61066618442126597</v>
      </c>
      <c r="BE10" s="17"/>
      <c r="BF10" s="17">
        <v>0.56504764894652404</v>
      </c>
      <c r="BG10" s="17">
        <v>0.47269981623064</v>
      </c>
      <c r="BH10" s="17"/>
      <c r="BI10" s="17">
        <v>0.301470508375485</v>
      </c>
      <c r="BJ10" s="17">
        <v>0.44534012679983598</v>
      </c>
      <c r="BK10" s="17">
        <v>0.56223589965720999</v>
      </c>
      <c r="BL10" s="17">
        <v>0.58616283898749</v>
      </c>
    </row>
    <row r="11" spans="2:64" x14ac:dyDescent="0.25">
      <c r="B11" s="18" t="s">
        <v>109</v>
      </c>
      <c r="C11" s="19">
        <v>3.6943032435687501E-2</v>
      </c>
      <c r="D11" s="19">
        <v>3.0288332282780699E-2</v>
      </c>
      <c r="E11" s="19">
        <v>0</v>
      </c>
      <c r="F11" s="19">
        <v>6.4383063492597606E-2</v>
      </c>
      <c r="G11" s="19">
        <v>0.10758789944675901</v>
      </c>
      <c r="H11" s="19">
        <v>3.5571384399121102E-2</v>
      </c>
      <c r="I11" s="19">
        <v>1.8790466417170699E-2</v>
      </c>
      <c r="J11" s="19">
        <v>3.6122127043754303E-2</v>
      </c>
      <c r="K11" s="19">
        <v>8.5471013512779095E-2</v>
      </c>
      <c r="L11" s="19">
        <v>0</v>
      </c>
      <c r="M11" s="19">
        <v>2.2490416738348899E-2</v>
      </c>
      <c r="N11" s="19">
        <v>4.5556747205147803E-2</v>
      </c>
      <c r="O11" s="19">
        <v>6.0291019311431299E-2</v>
      </c>
      <c r="P11" s="19">
        <v>0</v>
      </c>
      <c r="Q11" s="19"/>
      <c r="R11" s="19">
        <v>4.8002227002545403E-2</v>
      </c>
      <c r="S11" s="19">
        <v>6.4215359985690001E-2</v>
      </c>
      <c r="T11" s="19">
        <v>3.1142221009434399E-2</v>
      </c>
      <c r="U11" s="19">
        <v>2.83130888659376E-2</v>
      </c>
      <c r="V11" s="19"/>
      <c r="W11" s="19">
        <v>6.56790886044398E-2</v>
      </c>
      <c r="X11" s="19">
        <v>4.0887292400498501E-2</v>
      </c>
      <c r="Y11" s="19">
        <v>5.06908121409037E-2</v>
      </c>
      <c r="Z11" s="19">
        <v>1.9230893878807099E-2</v>
      </c>
      <c r="AA11" s="19">
        <v>3.0839859195893101E-2</v>
      </c>
      <c r="AB11" s="19">
        <v>0</v>
      </c>
      <c r="AC11" s="19">
        <v>0</v>
      </c>
      <c r="AD11" s="19">
        <v>1.32261407117254E-2</v>
      </c>
      <c r="AE11" s="19">
        <v>0</v>
      </c>
      <c r="AF11" s="19">
        <v>4.4712360046990501E-2</v>
      </c>
      <c r="AG11" s="19"/>
      <c r="AH11" s="19">
        <v>7.2909060151199995E-2</v>
      </c>
      <c r="AI11" s="19">
        <v>2.31646392123258E-2</v>
      </c>
      <c r="AJ11" s="19">
        <v>0</v>
      </c>
      <c r="AK11" s="19">
        <v>2.8700658823403599E-2</v>
      </c>
      <c r="AL11" s="19">
        <v>2.0296447473288199E-2</v>
      </c>
      <c r="AM11" s="19">
        <v>3.8586519433348898E-2</v>
      </c>
      <c r="AN11" s="19">
        <v>5.12368626247603E-2</v>
      </c>
      <c r="AO11" s="19"/>
      <c r="AP11" s="19">
        <v>3.6943032435687501E-2</v>
      </c>
      <c r="AQ11" s="19" t="s">
        <v>104</v>
      </c>
      <c r="AR11" s="19"/>
      <c r="AS11" s="19">
        <v>0</v>
      </c>
      <c r="AT11" s="19">
        <v>0</v>
      </c>
      <c r="AU11" s="19">
        <v>0</v>
      </c>
      <c r="AV11" s="19"/>
      <c r="AW11" s="19">
        <v>0</v>
      </c>
      <c r="AX11" s="19">
        <v>4.7116172644417698E-2</v>
      </c>
      <c r="AY11" s="19"/>
      <c r="AZ11" s="19">
        <v>5.6058190050300799E-2</v>
      </c>
      <c r="BA11" s="19">
        <v>2.95353949340065E-2</v>
      </c>
      <c r="BB11" s="19"/>
      <c r="BC11" s="19">
        <v>4.8797835397502203E-2</v>
      </c>
      <c r="BD11" s="19">
        <v>2.83130888659376E-2</v>
      </c>
      <c r="BE11" s="19"/>
      <c r="BF11" s="19">
        <v>3.1457122189000798E-2</v>
      </c>
      <c r="BG11" s="19">
        <v>4.1093855453274299E-2</v>
      </c>
      <c r="BH11" s="19"/>
      <c r="BI11" s="19">
        <v>0.17158413495268801</v>
      </c>
      <c r="BJ11" s="19">
        <v>5.4020080721352497E-2</v>
      </c>
      <c r="BK11" s="19">
        <v>1.3187978817553901E-2</v>
      </c>
      <c r="BL11" s="19">
        <v>7.9696526593316507E-3</v>
      </c>
    </row>
    <row r="12" spans="2:64" x14ac:dyDescent="0.25">
      <c r="B12" s="16" t="s">
        <v>106</v>
      </c>
    </row>
    <row r="13" spans="2:64" x14ac:dyDescent="0.25">
      <c r="B13" t="s">
        <v>83</v>
      </c>
    </row>
    <row r="14" spans="2:64" x14ac:dyDescent="0.25">
      <c r="B14" t="s">
        <v>84</v>
      </c>
    </row>
    <row r="16" spans="2:64" x14ac:dyDescent="0.2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L16"/>
  <sheetViews>
    <sheetView showGridLines="0" workbookViewId="0">
      <pane xSplit="2" topLeftCell="C1" activePane="topRight" state="frozen"/>
      <selection pane="topRight" activeCell="B12" sqref="B12"/>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112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647</v>
      </c>
      <c r="D7" s="10">
        <v>203</v>
      </c>
      <c r="E7" s="10">
        <v>17</v>
      </c>
      <c r="F7" s="10">
        <v>21</v>
      </c>
      <c r="G7" s="10">
        <v>17</v>
      </c>
      <c r="H7" s="10">
        <v>52</v>
      </c>
      <c r="I7" s="10">
        <v>53</v>
      </c>
      <c r="J7" s="10">
        <v>34</v>
      </c>
      <c r="K7" s="10">
        <v>20</v>
      </c>
      <c r="L7" s="10">
        <v>46</v>
      </c>
      <c r="M7" s="10">
        <v>47</v>
      </c>
      <c r="N7" s="10">
        <v>83</v>
      </c>
      <c r="O7" s="10">
        <v>53</v>
      </c>
      <c r="P7" s="10">
        <v>1</v>
      </c>
      <c r="Q7" s="10"/>
      <c r="R7" s="10">
        <v>67</v>
      </c>
      <c r="S7" s="10">
        <v>79</v>
      </c>
      <c r="T7" s="10">
        <v>108</v>
      </c>
      <c r="U7" s="10">
        <v>393</v>
      </c>
      <c r="V7" s="10"/>
      <c r="W7" s="10">
        <v>51</v>
      </c>
      <c r="X7" s="10">
        <v>29</v>
      </c>
      <c r="Y7" s="10">
        <v>27</v>
      </c>
      <c r="Z7" s="10">
        <v>55</v>
      </c>
      <c r="AA7" s="10">
        <v>46</v>
      </c>
      <c r="AB7" s="10">
        <v>40</v>
      </c>
      <c r="AC7" s="10">
        <v>46</v>
      </c>
      <c r="AD7" s="10">
        <v>61</v>
      </c>
      <c r="AE7" s="10">
        <v>62</v>
      </c>
      <c r="AF7" s="10">
        <v>197</v>
      </c>
      <c r="AG7" s="10"/>
      <c r="AH7" s="10">
        <v>49</v>
      </c>
      <c r="AI7" s="10">
        <v>32</v>
      </c>
      <c r="AJ7" s="10">
        <v>59</v>
      </c>
      <c r="AK7" s="10">
        <v>112</v>
      </c>
      <c r="AL7" s="10">
        <v>142</v>
      </c>
      <c r="AM7" s="10">
        <v>145</v>
      </c>
      <c r="AN7" s="10">
        <v>81</v>
      </c>
      <c r="AO7" s="10"/>
      <c r="AP7" s="10">
        <v>647</v>
      </c>
      <c r="AQ7" s="10" t="s">
        <v>103</v>
      </c>
      <c r="AR7" s="10"/>
      <c r="AS7" s="10">
        <v>193</v>
      </c>
      <c r="AT7" s="10">
        <v>149</v>
      </c>
      <c r="AU7" s="10">
        <v>283</v>
      </c>
      <c r="AV7" s="10"/>
      <c r="AW7" s="10">
        <v>147</v>
      </c>
      <c r="AX7" s="10">
        <v>500</v>
      </c>
      <c r="AY7" s="10"/>
      <c r="AZ7" s="10">
        <v>174</v>
      </c>
      <c r="BA7" s="10">
        <v>473</v>
      </c>
      <c r="BB7" s="10"/>
      <c r="BC7" s="10">
        <v>254</v>
      </c>
      <c r="BD7" s="10">
        <v>393</v>
      </c>
      <c r="BE7" s="10"/>
      <c r="BF7" s="10">
        <v>282</v>
      </c>
      <c r="BG7" s="10">
        <v>365</v>
      </c>
      <c r="BH7" s="10"/>
      <c r="BI7" s="10">
        <v>53</v>
      </c>
      <c r="BJ7" s="10">
        <v>170</v>
      </c>
      <c r="BK7" s="10">
        <v>285</v>
      </c>
      <c r="BL7" s="10">
        <v>135</v>
      </c>
    </row>
    <row r="8" spans="2:64" ht="30" customHeight="1" x14ac:dyDescent="0.25">
      <c r="B8" s="11" t="s">
        <v>31</v>
      </c>
      <c r="C8" s="11">
        <v>629</v>
      </c>
      <c r="D8" s="11">
        <v>183</v>
      </c>
      <c r="E8" s="11">
        <v>17</v>
      </c>
      <c r="F8" s="11">
        <v>22</v>
      </c>
      <c r="G8" s="11">
        <v>22</v>
      </c>
      <c r="H8" s="11">
        <v>42</v>
      </c>
      <c r="I8" s="11">
        <v>49</v>
      </c>
      <c r="J8" s="11">
        <v>32</v>
      </c>
      <c r="K8" s="11">
        <v>22</v>
      </c>
      <c r="L8" s="11">
        <v>47</v>
      </c>
      <c r="M8" s="11">
        <v>51</v>
      </c>
      <c r="N8" s="11">
        <v>83</v>
      </c>
      <c r="O8" s="11">
        <v>58</v>
      </c>
      <c r="P8" s="11">
        <v>1</v>
      </c>
      <c r="Q8" s="11"/>
      <c r="R8" s="11">
        <v>75</v>
      </c>
      <c r="S8" s="11">
        <v>103</v>
      </c>
      <c r="T8" s="11">
        <v>87</v>
      </c>
      <c r="U8" s="11">
        <v>364</v>
      </c>
      <c r="V8" s="11"/>
      <c r="W8" s="11">
        <v>58</v>
      </c>
      <c r="X8" s="11">
        <v>30</v>
      </c>
      <c r="Y8" s="11">
        <v>28</v>
      </c>
      <c r="Z8" s="11">
        <v>57</v>
      </c>
      <c r="AA8" s="11">
        <v>46</v>
      </c>
      <c r="AB8" s="11">
        <v>40</v>
      </c>
      <c r="AC8" s="11">
        <v>45</v>
      </c>
      <c r="AD8" s="11">
        <v>56</v>
      </c>
      <c r="AE8" s="11">
        <v>56</v>
      </c>
      <c r="AF8" s="11">
        <v>182</v>
      </c>
      <c r="AG8" s="11"/>
      <c r="AH8" s="11">
        <v>52</v>
      </c>
      <c r="AI8" s="11">
        <v>32</v>
      </c>
      <c r="AJ8" s="11">
        <v>56</v>
      </c>
      <c r="AK8" s="11">
        <v>114</v>
      </c>
      <c r="AL8" s="11">
        <v>134</v>
      </c>
      <c r="AM8" s="11">
        <v>139</v>
      </c>
      <c r="AN8" s="11">
        <v>77</v>
      </c>
      <c r="AO8" s="11"/>
      <c r="AP8" s="11">
        <v>629</v>
      </c>
      <c r="AQ8" s="11" t="s">
        <v>103</v>
      </c>
      <c r="AR8" s="11"/>
      <c r="AS8" s="11">
        <v>183</v>
      </c>
      <c r="AT8" s="11">
        <v>140</v>
      </c>
      <c r="AU8" s="11">
        <v>284</v>
      </c>
      <c r="AV8" s="11"/>
      <c r="AW8" s="11">
        <v>136</v>
      </c>
      <c r="AX8" s="11">
        <v>493</v>
      </c>
      <c r="AY8" s="11"/>
      <c r="AZ8" s="11">
        <v>176</v>
      </c>
      <c r="BA8" s="11">
        <v>453</v>
      </c>
      <c r="BB8" s="11"/>
      <c r="BC8" s="11">
        <v>265</v>
      </c>
      <c r="BD8" s="11">
        <v>364</v>
      </c>
      <c r="BE8" s="11"/>
      <c r="BF8" s="11">
        <v>271</v>
      </c>
      <c r="BG8" s="11">
        <v>358</v>
      </c>
      <c r="BH8" s="11"/>
      <c r="BI8" s="11">
        <v>56</v>
      </c>
      <c r="BJ8" s="11">
        <v>168</v>
      </c>
      <c r="BK8" s="11">
        <v>271</v>
      </c>
      <c r="BL8" s="11">
        <v>130</v>
      </c>
    </row>
    <row r="9" spans="2:64" x14ac:dyDescent="0.25">
      <c r="B9" s="18" t="s">
        <v>53</v>
      </c>
      <c r="C9" s="17">
        <v>0.82924414008744696</v>
      </c>
      <c r="D9" s="17">
        <v>0.82757732980896204</v>
      </c>
      <c r="E9" s="17">
        <v>0.94270532178057098</v>
      </c>
      <c r="F9" s="17">
        <v>0.89756281705836205</v>
      </c>
      <c r="G9" s="17">
        <v>0.81853331552358</v>
      </c>
      <c r="H9" s="17">
        <v>0.88991833915409002</v>
      </c>
      <c r="I9" s="17">
        <v>0.80299847379558698</v>
      </c>
      <c r="J9" s="17">
        <v>0.81661582769830598</v>
      </c>
      <c r="K9" s="17">
        <v>0.79325147919847805</v>
      </c>
      <c r="L9" s="17">
        <v>0.74751032788206395</v>
      </c>
      <c r="M9" s="17">
        <v>0.74508553119269105</v>
      </c>
      <c r="N9" s="17">
        <v>0.86220091903485796</v>
      </c>
      <c r="O9" s="17">
        <v>0.86644907995784803</v>
      </c>
      <c r="P9" s="17">
        <v>1</v>
      </c>
      <c r="Q9" s="17"/>
      <c r="R9" s="17">
        <v>0.59669339330163296</v>
      </c>
      <c r="S9" s="17">
        <v>0.738410612748024</v>
      </c>
      <c r="T9" s="17">
        <v>0.84508187427319403</v>
      </c>
      <c r="U9" s="17">
        <v>0.89917681115472703</v>
      </c>
      <c r="V9" s="17"/>
      <c r="W9" s="17">
        <v>0.59401978467985095</v>
      </c>
      <c r="X9" s="17">
        <v>0.70428571175091603</v>
      </c>
      <c r="Y9" s="17">
        <v>0.83270864107735898</v>
      </c>
      <c r="Z9" s="17">
        <v>0.84847449024420496</v>
      </c>
      <c r="AA9" s="17">
        <v>0.75566875176616899</v>
      </c>
      <c r="AB9" s="17">
        <v>0.81424667921475502</v>
      </c>
      <c r="AC9" s="17">
        <v>0.83857367687031303</v>
      </c>
      <c r="AD9" s="17">
        <v>0.88078729658059596</v>
      </c>
      <c r="AE9" s="17">
        <v>0.90887654705709797</v>
      </c>
      <c r="AF9" s="17">
        <v>0.93615773744561703</v>
      </c>
      <c r="AG9" s="17"/>
      <c r="AH9" s="17">
        <v>0.66060984706243198</v>
      </c>
      <c r="AI9" s="17">
        <v>0.79674408132775398</v>
      </c>
      <c r="AJ9" s="17">
        <v>0.89317968749529597</v>
      </c>
      <c r="AK9" s="17">
        <v>0.75341000847304995</v>
      </c>
      <c r="AL9" s="17">
        <v>0.88956714101412404</v>
      </c>
      <c r="AM9" s="17">
        <v>0.88863784963504699</v>
      </c>
      <c r="AN9" s="17">
        <v>0.87275690186598998</v>
      </c>
      <c r="AO9" s="17"/>
      <c r="AP9" s="17">
        <v>0.82924414008744696</v>
      </c>
      <c r="AQ9" s="17" t="s">
        <v>104</v>
      </c>
      <c r="AR9" s="17"/>
      <c r="AS9" s="17">
        <v>0.86166639027884295</v>
      </c>
      <c r="AT9" s="17">
        <v>0.92418173718582597</v>
      </c>
      <c r="AU9" s="17">
        <v>0.78027696385744405</v>
      </c>
      <c r="AV9" s="17"/>
      <c r="AW9" s="17">
        <v>0.92577267951531805</v>
      </c>
      <c r="AX9" s="17">
        <v>0.80266271725884797</v>
      </c>
      <c r="AY9" s="17"/>
      <c r="AZ9" s="17">
        <v>0.78613593284553995</v>
      </c>
      <c r="BA9" s="17">
        <v>0.84594972939167901</v>
      </c>
      <c r="BB9" s="17"/>
      <c r="BC9" s="17">
        <v>0.73317884957940904</v>
      </c>
      <c r="BD9" s="17">
        <v>0.89917681115472703</v>
      </c>
      <c r="BE9" s="17"/>
      <c r="BF9" s="17">
        <v>0.89337590484918605</v>
      </c>
      <c r="BG9" s="17">
        <v>0.78071990375086797</v>
      </c>
      <c r="BH9" s="17"/>
      <c r="BI9" s="17">
        <v>0.55214466098913395</v>
      </c>
      <c r="BJ9" s="17">
        <v>0.72647503350754905</v>
      </c>
      <c r="BK9" s="17">
        <v>0.88291974108036197</v>
      </c>
      <c r="BL9" s="17">
        <v>0.96363202347447596</v>
      </c>
    </row>
    <row r="10" spans="2:64" x14ac:dyDescent="0.25">
      <c r="B10" s="18" t="s">
        <v>54</v>
      </c>
      <c r="C10" s="17">
        <v>0.142707532951521</v>
      </c>
      <c r="D10" s="17">
        <v>0.12686107575224601</v>
      </c>
      <c r="E10" s="17">
        <v>0</v>
      </c>
      <c r="F10" s="17">
        <v>3.8054119449040497E-2</v>
      </c>
      <c r="G10" s="17">
        <v>0.181466684476421</v>
      </c>
      <c r="H10" s="17">
        <v>7.1142768798242204E-2</v>
      </c>
      <c r="I10" s="17">
        <v>0.16240536263414701</v>
      </c>
      <c r="J10" s="17">
        <v>0.158002089344351</v>
      </c>
      <c r="K10" s="17">
        <v>0.20674852080152201</v>
      </c>
      <c r="L10" s="17">
        <v>0.25248967211793599</v>
      </c>
      <c r="M10" s="17">
        <v>0.23600443947744801</v>
      </c>
      <c r="N10" s="17">
        <v>0.115991707895245</v>
      </c>
      <c r="O10" s="17">
        <v>0.13355092004215199</v>
      </c>
      <c r="P10" s="17">
        <v>0</v>
      </c>
      <c r="Q10" s="17"/>
      <c r="R10" s="17">
        <v>0.39138894142193398</v>
      </c>
      <c r="S10" s="17">
        <v>0.23565788976052099</v>
      </c>
      <c r="T10" s="17">
        <v>0.136456389528298</v>
      </c>
      <c r="U10" s="17">
        <v>6.6564233132711606E-2</v>
      </c>
      <c r="V10" s="17"/>
      <c r="W10" s="17">
        <v>0.38139611532518802</v>
      </c>
      <c r="X10" s="17">
        <v>0.26817136653463602</v>
      </c>
      <c r="Y10" s="17">
        <v>0.16729135892264099</v>
      </c>
      <c r="Z10" s="17">
        <v>0.13599289113322999</v>
      </c>
      <c r="AA10" s="17">
        <v>0.20575716278203299</v>
      </c>
      <c r="AB10" s="17">
        <v>0.18575332078524501</v>
      </c>
      <c r="AC10" s="17">
        <v>0.16142632312968699</v>
      </c>
      <c r="AD10" s="17">
        <v>0.103488920376796</v>
      </c>
      <c r="AE10" s="17">
        <v>7.6767601971003296E-2</v>
      </c>
      <c r="AF10" s="17">
        <v>3.9672984914302802E-2</v>
      </c>
      <c r="AG10" s="17"/>
      <c r="AH10" s="17">
        <v>0.27591964083352299</v>
      </c>
      <c r="AI10" s="17">
        <v>0.20325591867224599</v>
      </c>
      <c r="AJ10" s="17">
        <v>0.106820312504704</v>
      </c>
      <c r="AK10" s="17">
        <v>0.20937298457957801</v>
      </c>
      <c r="AL10" s="17">
        <v>8.4569976930853899E-2</v>
      </c>
      <c r="AM10" s="17">
        <v>0.10501320358807099</v>
      </c>
      <c r="AN10" s="17">
        <v>0.115704641248411</v>
      </c>
      <c r="AO10" s="17"/>
      <c r="AP10" s="17">
        <v>0.142707532951521</v>
      </c>
      <c r="AQ10" s="17" t="s">
        <v>104</v>
      </c>
      <c r="AR10" s="17"/>
      <c r="AS10" s="17">
        <v>0.118010914041738</v>
      </c>
      <c r="AT10" s="17">
        <v>7.5818262814174101E-2</v>
      </c>
      <c r="AU10" s="17">
        <v>0.185783785026187</v>
      </c>
      <c r="AV10" s="17"/>
      <c r="AW10" s="17">
        <v>7.4227320484682197E-2</v>
      </c>
      <c r="AX10" s="17">
        <v>0.16156518369152301</v>
      </c>
      <c r="AY10" s="17"/>
      <c r="AZ10" s="17">
        <v>0.17891236501437499</v>
      </c>
      <c r="BA10" s="17">
        <v>0.12867718713183299</v>
      </c>
      <c r="BB10" s="17"/>
      <c r="BC10" s="17">
        <v>0.24730425585228399</v>
      </c>
      <c r="BD10" s="17">
        <v>6.6564233132711606E-2</v>
      </c>
      <c r="BE10" s="17"/>
      <c r="BF10" s="17">
        <v>8.3519145607103107E-2</v>
      </c>
      <c r="BG10" s="17">
        <v>0.187491444739256</v>
      </c>
      <c r="BH10" s="17"/>
      <c r="BI10" s="17">
        <v>0.33632382425518498</v>
      </c>
      <c r="BJ10" s="17">
        <v>0.23156850270191601</v>
      </c>
      <c r="BK10" s="17">
        <v>0.104172761877564</v>
      </c>
      <c r="BL10" s="17">
        <v>2.9571065699538102E-2</v>
      </c>
    </row>
    <row r="11" spans="2:64" x14ac:dyDescent="0.25">
      <c r="B11" s="18" t="s">
        <v>111</v>
      </c>
      <c r="C11" s="19">
        <v>2.8048326961032301E-2</v>
      </c>
      <c r="D11" s="19">
        <v>4.5561594438791798E-2</v>
      </c>
      <c r="E11" s="19">
        <v>5.72946782194294E-2</v>
      </c>
      <c r="F11" s="19">
        <v>6.4383063492597606E-2</v>
      </c>
      <c r="G11" s="19">
        <v>0</v>
      </c>
      <c r="H11" s="19">
        <v>3.8938892047667498E-2</v>
      </c>
      <c r="I11" s="19">
        <v>3.4596163570266097E-2</v>
      </c>
      <c r="J11" s="19">
        <v>2.5382082957343E-2</v>
      </c>
      <c r="K11" s="19">
        <v>0</v>
      </c>
      <c r="L11" s="19">
        <v>0</v>
      </c>
      <c r="M11" s="19">
        <v>1.89100293298613E-2</v>
      </c>
      <c r="N11" s="19">
        <v>2.1807373069896802E-2</v>
      </c>
      <c r="O11" s="19">
        <v>0</v>
      </c>
      <c r="P11" s="19">
        <v>0</v>
      </c>
      <c r="Q11" s="19"/>
      <c r="R11" s="19">
        <v>1.19176652764338E-2</v>
      </c>
      <c r="S11" s="19">
        <v>2.5931497491454899E-2</v>
      </c>
      <c r="T11" s="19">
        <v>1.8461736198507901E-2</v>
      </c>
      <c r="U11" s="19">
        <v>3.4258955712561302E-2</v>
      </c>
      <c r="V11" s="19"/>
      <c r="W11" s="19">
        <v>2.4584099994960799E-2</v>
      </c>
      <c r="X11" s="19">
        <v>2.75429217144482E-2</v>
      </c>
      <c r="Y11" s="19">
        <v>0</v>
      </c>
      <c r="Z11" s="19">
        <v>1.5532618622564999E-2</v>
      </c>
      <c r="AA11" s="19">
        <v>3.85740854517986E-2</v>
      </c>
      <c r="AB11" s="19">
        <v>0</v>
      </c>
      <c r="AC11" s="19">
        <v>0</v>
      </c>
      <c r="AD11" s="19">
        <v>1.5723783042608599E-2</v>
      </c>
      <c r="AE11" s="19">
        <v>1.4355850971898799E-2</v>
      </c>
      <c r="AF11" s="19">
        <v>2.4169277640080498E-2</v>
      </c>
      <c r="AG11" s="19"/>
      <c r="AH11" s="19">
        <v>6.3470512104045404E-2</v>
      </c>
      <c r="AI11" s="19">
        <v>0</v>
      </c>
      <c r="AJ11" s="19">
        <v>0</v>
      </c>
      <c r="AK11" s="19">
        <v>3.7217006947371803E-2</v>
      </c>
      <c r="AL11" s="19">
        <v>2.5862882055021501E-2</v>
      </c>
      <c r="AM11" s="19">
        <v>6.3489467768819401E-3</v>
      </c>
      <c r="AN11" s="19">
        <v>1.15384568856E-2</v>
      </c>
      <c r="AO11" s="19"/>
      <c r="AP11" s="19">
        <v>2.8048326961032301E-2</v>
      </c>
      <c r="AQ11" s="19" t="s">
        <v>104</v>
      </c>
      <c r="AR11" s="19"/>
      <c r="AS11" s="19">
        <v>2.03226956794186E-2</v>
      </c>
      <c r="AT11" s="19">
        <v>0</v>
      </c>
      <c r="AU11" s="19">
        <v>3.3939251116369702E-2</v>
      </c>
      <c r="AV11" s="19"/>
      <c r="AW11" s="19">
        <v>0</v>
      </c>
      <c r="AX11" s="19">
        <v>3.5772099049629101E-2</v>
      </c>
      <c r="AY11" s="19"/>
      <c r="AZ11" s="19">
        <v>3.4951702140085202E-2</v>
      </c>
      <c r="BA11" s="19">
        <v>2.5373083476488301E-2</v>
      </c>
      <c r="BB11" s="19"/>
      <c r="BC11" s="19">
        <v>1.9516894568306901E-2</v>
      </c>
      <c r="BD11" s="19">
        <v>3.4258955712561302E-2</v>
      </c>
      <c r="BE11" s="19"/>
      <c r="BF11" s="19">
        <v>2.3104949543711201E-2</v>
      </c>
      <c r="BG11" s="19">
        <v>3.1788651509875997E-2</v>
      </c>
      <c r="BH11" s="19"/>
      <c r="BI11" s="19">
        <v>0.111531514755682</v>
      </c>
      <c r="BJ11" s="19">
        <v>4.19564637905354E-2</v>
      </c>
      <c r="BK11" s="19">
        <v>1.2907497042074599E-2</v>
      </c>
      <c r="BL11" s="19">
        <v>6.7969108259864396E-3</v>
      </c>
    </row>
    <row r="12" spans="2:64" x14ac:dyDescent="0.25">
      <c r="B12" s="16" t="s">
        <v>106</v>
      </c>
    </row>
    <row r="13" spans="2:64" x14ac:dyDescent="0.25">
      <c r="B13" t="s">
        <v>83</v>
      </c>
    </row>
    <row r="14" spans="2:64" x14ac:dyDescent="0.25">
      <c r="B14" t="s">
        <v>84</v>
      </c>
    </row>
    <row r="16" spans="2:64" x14ac:dyDescent="0.2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L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122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113</v>
      </c>
      <c r="C9" s="17">
        <v>0.17608153958779099</v>
      </c>
      <c r="D9" s="17">
        <v>0.22815038545275601</v>
      </c>
      <c r="E9" s="17">
        <v>0.23995675049721399</v>
      </c>
      <c r="F9" s="17">
        <v>7.03704976706781E-2</v>
      </c>
      <c r="G9" s="17">
        <v>5.7037813825110202E-2</v>
      </c>
      <c r="H9" s="17">
        <v>0.18517419471167501</v>
      </c>
      <c r="I9" s="17">
        <v>0.181985767267826</v>
      </c>
      <c r="J9" s="17">
        <v>0.197798011060422</v>
      </c>
      <c r="K9" s="17">
        <v>0.11397238998772</v>
      </c>
      <c r="L9" s="17">
        <v>0.114095721670497</v>
      </c>
      <c r="M9" s="17">
        <v>0.163171566053883</v>
      </c>
      <c r="N9" s="17">
        <v>0.215400747345071</v>
      </c>
      <c r="O9" s="17">
        <v>0.130324642766423</v>
      </c>
      <c r="P9" s="17">
        <v>0.70393903573207395</v>
      </c>
      <c r="Q9" s="17"/>
      <c r="R9" s="17">
        <v>7.7994619281427702E-2</v>
      </c>
      <c r="S9" s="17">
        <v>0.196944576264068</v>
      </c>
      <c r="T9" s="17">
        <v>0.20473321980180101</v>
      </c>
      <c r="U9" s="17">
        <v>0.21360698410509199</v>
      </c>
      <c r="V9" s="17"/>
      <c r="W9" s="17">
        <v>9.5234082610328397E-2</v>
      </c>
      <c r="X9" s="17">
        <v>3.00817778939656E-2</v>
      </c>
      <c r="Y9" s="17">
        <v>0.14108831296665</v>
      </c>
      <c r="Z9" s="17">
        <v>0.27654527708447402</v>
      </c>
      <c r="AA9" s="17">
        <v>0.26475541005147102</v>
      </c>
      <c r="AB9" s="17">
        <v>0.267020522492879</v>
      </c>
      <c r="AC9" s="17">
        <v>0.33350059776404301</v>
      </c>
      <c r="AD9" s="17">
        <v>0.146264831918368</v>
      </c>
      <c r="AE9" s="17">
        <v>0.22931630719336901</v>
      </c>
      <c r="AF9" s="17">
        <v>0.179369312780394</v>
      </c>
      <c r="AG9" s="17"/>
      <c r="AH9" s="17">
        <v>0.189461336389223</v>
      </c>
      <c r="AI9" s="17">
        <v>0.20156856192686601</v>
      </c>
      <c r="AJ9" s="17">
        <v>0.16617493452028101</v>
      </c>
      <c r="AK9" s="17">
        <v>0.10394495632402601</v>
      </c>
      <c r="AL9" s="17">
        <v>0.21083372979430401</v>
      </c>
      <c r="AM9" s="17">
        <v>0.208847170131784</v>
      </c>
      <c r="AN9" s="17">
        <v>0.25523765081509697</v>
      </c>
      <c r="AO9" s="17"/>
      <c r="AP9" s="17">
        <v>0.23652725017510201</v>
      </c>
      <c r="AQ9" s="17">
        <v>7.8012629997133695E-2</v>
      </c>
      <c r="AR9" s="17"/>
      <c r="AS9" s="17">
        <v>0.311071192363577</v>
      </c>
      <c r="AT9" s="17">
        <v>0.31389174611294801</v>
      </c>
      <c r="AU9" s="17">
        <v>0.15671592003017701</v>
      </c>
      <c r="AV9" s="17"/>
      <c r="AW9" s="17">
        <v>0.41029062251412801</v>
      </c>
      <c r="AX9" s="17">
        <v>0.13997189804842</v>
      </c>
      <c r="AY9" s="17"/>
      <c r="AZ9" s="17">
        <v>0.11086757838162201</v>
      </c>
      <c r="BA9" s="17">
        <v>0.208849593816304</v>
      </c>
      <c r="BB9" s="17"/>
      <c r="BC9" s="17">
        <v>0.142435053045155</v>
      </c>
      <c r="BD9" s="17">
        <v>0.21360698410509199</v>
      </c>
      <c r="BE9" s="17"/>
      <c r="BF9" s="17">
        <v>0.261890134434556</v>
      </c>
      <c r="BG9" s="17">
        <v>0.13227704607860799</v>
      </c>
      <c r="BH9" s="17"/>
      <c r="BI9" s="17">
        <v>7.3660895635211804E-2</v>
      </c>
      <c r="BJ9" s="17">
        <v>0.155200836309661</v>
      </c>
      <c r="BK9" s="17">
        <v>0.23270916742523601</v>
      </c>
      <c r="BL9" s="17">
        <v>0.25731340050841001</v>
      </c>
    </row>
    <row r="10" spans="2:64" x14ac:dyDescent="0.25">
      <c r="B10" s="18" t="s">
        <v>114</v>
      </c>
      <c r="C10" s="17">
        <v>0.16382152573976599</v>
      </c>
      <c r="D10" s="17">
        <v>0.104008175313998</v>
      </c>
      <c r="E10" s="17">
        <v>5.97613985311298E-2</v>
      </c>
      <c r="F10" s="17">
        <v>0.216581710643172</v>
      </c>
      <c r="G10" s="17">
        <v>0.119154987500616</v>
      </c>
      <c r="H10" s="17">
        <v>0.23854184378714699</v>
      </c>
      <c r="I10" s="17">
        <v>0.117513797072923</v>
      </c>
      <c r="J10" s="17">
        <v>0.249552080609032</v>
      </c>
      <c r="K10" s="17">
        <v>0.112413361760755</v>
      </c>
      <c r="L10" s="17">
        <v>0.25390437864616999</v>
      </c>
      <c r="M10" s="17">
        <v>0.24103045865022499</v>
      </c>
      <c r="N10" s="17">
        <v>0.14630291623844099</v>
      </c>
      <c r="O10" s="17">
        <v>0.179313976377034</v>
      </c>
      <c r="P10" s="17">
        <v>0</v>
      </c>
      <c r="Q10" s="17"/>
      <c r="R10" s="17">
        <v>0.24705490644021999</v>
      </c>
      <c r="S10" s="17">
        <v>0.201864653341084</v>
      </c>
      <c r="T10" s="17">
        <v>0.12891378094445399</v>
      </c>
      <c r="U10" s="17">
        <v>0.11707801389985199</v>
      </c>
      <c r="V10" s="17"/>
      <c r="W10" s="17">
        <v>0.21381195806563399</v>
      </c>
      <c r="X10" s="17">
        <v>0.202577026241897</v>
      </c>
      <c r="Y10" s="17">
        <v>0.36623480857503699</v>
      </c>
      <c r="Z10" s="17">
        <v>0.15055546693931501</v>
      </c>
      <c r="AA10" s="17">
        <v>0.202874607236851</v>
      </c>
      <c r="AB10" s="17">
        <v>0.14259377682020299</v>
      </c>
      <c r="AC10" s="17">
        <v>0.14495065695168999</v>
      </c>
      <c r="AD10" s="17">
        <v>0.132653941776739</v>
      </c>
      <c r="AE10" s="17">
        <v>0.170093239661048</v>
      </c>
      <c r="AF10" s="17">
        <v>0.10145920532858201</v>
      </c>
      <c r="AG10" s="17"/>
      <c r="AH10" s="17">
        <v>0.20634335373905599</v>
      </c>
      <c r="AI10" s="17">
        <v>0.25133058982472201</v>
      </c>
      <c r="AJ10" s="17">
        <v>0.13704313417537201</v>
      </c>
      <c r="AK10" s="17">
        <v>0.12714784660664999</v>
      </c>
      <c r="AL10" s="17">
        <v>0.12923847544556799</v>
      </c>
      <c r="AM10" s="17">
        <v>0.163986097463893</v>
      </c>
      <c r="AN10" s="17">
        <v>0.26578080638510299</v>
      </c>
      <c r="AO10" s="17"/>
      <c r="AP10" s="17">
        <v>0.15840806172786601</v>
      </c>
      <c r="AQ10" s="17">
        <v>0.17260448995007999</v>
      </c>
      <c r="AR10" s="17"/>
      <c r="AS10" s="17">
        <v>0.129109427967704</v>
      </c>
      <c r="AT10" s="17">
        <v>0.149830322838368</v>
      </c>
      <c r="AU10" s="17">
        <v>0.18783356093009801</v>
      </c>
      <c r="AV10" s="17"/>
      <c r="AW10" s="17">
        <v>0.19951908153230299</v>
      </c>
      <c r="AX10" s="17">
        <v>0.158317785545772</v>
      </c>
      <c r="AY10" s="17"/>
      <c r="AZ10" s="17">
        <v>0.20714123206947399</v>
      </c>
      <c r="BA10" s="17">
        <v>0.14205467612780201</v>
      </c>
      <c r="BB10" s="17"/>
      <c r="BC10" s="17">
        <v>0.20573321958664501</v>
      </c>
      <c r="BD10" s="17">
        <v>0.11707801389985199</v>
      </c>
      <c r="BE10" s="17"/>
      <c r="BF10" s="17">
        <v>0.17036939765403999</v>
      </c>
      <c r="BG10" s="17">
        <v>0.16047889772820201</v>
      </c>
      <c r="BH10" s="17"/>
      <c r="BI10" s="17">
        <v>0.171785281734363</v>
      </c>
      <c r="BJ10" s="17">
        <v>0.151097856777372</v>
      </c>
      <c r="BK10" s="17">
        <v>0.15499228209678301</v>
      </c>
      <c r="BL10" s="17">
        <v>0.193379941225507</v>
      </c>
    </row>
    <row r="11" spans="2:64" x14ac:dyDescent="0.25">
      <c r="B11" s="18" t="s">
        <v>115</v>
      </c>
      <c r="C11" s="17">
        <v>0.14359475545140299</v>
      </c>
      <c r="D11" s="17">
        <v>0.110812706983988</v>
      </c>
      <c r="E11" s="17">
        <v>5.97613985311298E-2</v>
      </c>
      <c r="F11" s="17">
        <v>0.22338118562482201</v>
      </c>
      <c r="G11" s="17">
        <v>6.1958726898302799E-2</v>
      </c>
      <c r="H11" s="17">
        <v>0.177696441887151</v>
      </c>
      <c r="I11" s="17">
        <v>0.18557492950198501</v>
      </c>
      <c r="J11" s="17">
        <v>0.144290348484644</v>
      </c>
      <c r="K11" s="17">
        <v>0.196289330661262</v>
      </c>
      <c r="L11" s="17">
        <v>0.116924481562543</v>
      </c>
      <c r="M11" s="17">
        <v>0.210106171887116</v>
      </c>
      <c r="N11" s="17">
        <v>0.20321800512697599</v>
      </c>
      <c r="O11" s="17">
        <v>6.8104046513283098E-2</v>
      </c>
      <c r="P11" s="17">
        <v>0</v>
      </c>
      <c r="Q11" s="17"/>
      <c r="R11" s="17">
        <v>6.5197882001383906E-2</v>
      </c>
      <c r="S11" s="17">
        <v>0.15450679297891101</v>
      </c>
      <c r="T11" s="17">
        <v>0.17642839835296301</v>
      </c>
      <c r="U11" s="17">
        <v>0.17275604370103301</v>
      </c>
      <c r="V11" s="17"/>
      <c r="W11" s="17">
        <v>7.6826485373760994E-2</v>
      </c>
      <c r="X11" s="17">
        <v>8.6864331590134E-2</v>
      </c>
      <c r="Y11" s="17">
        <v>0.137585123227524</v>
      </c>
      <c r="Z11" s="17">
        <v>0.10636326705271899</v>
      </c>
      <c r="AA11" s="17">
        <v>0.14114361323918601</v>
      </c>
      <c r="AB11" s="17">
        <v>0.10554058519599401</v>
      </c>
      <c r="AC11" s="17">
        <v>0.17804343761642499</v>
      </c>
      <c r="AD11" s="17">
        <v>0.21469180289966</v>
      </c>
      <c r="AE11" s="17">
        <v>0.22668514773953799</v>
      </c>
      <c r="AF11" s="17">
        <v>0.20228581857178601</v>
      </c>
      <c r="AG11" s="17"/>
      <c r="AH11" s="17">
        <v>0.145142499118633</v>
      </c>
      <c r="AI11" s="17">
        <v>0.14647889956677701</v>
      </c>
      <c r="AJ11" s="17">
        <v>0.208796252562364</v>
      </c>
      <c r="AK11" s="17">
        <v>7.8232199892235801E-2</v>
      </c>
      <c r="AL11" s="17">
        <v>0.16637333716084701</v>
      </c>
      <c r="AM11" s="17">
        <v>0.163001572211321</v>
      </c>
      <c r="AN11" s="17">
        <v>0.22020637679174601</v>
      </c>
      <c r="AO11" s="17"/>
      <c r="AP11" s="17">
        <v>0.16671879668023901</v>
      </c>
      <c r="AQ11" s="17">
        <v>0.10607762666580101</v>
      </c>
      <c r="AR11" s="17"/>
      <c r="AS11" s="17">
        <v>0.17184362082324101</v>
      </c>
      <c r="AT11" s="17">
        <v>0.15522426444135801</v>
      </c>
      <c r="AU11" s="17">
        <v>0.169875819461248</v>
      </c>
      <c r="AV11" s="17"/>
      <c r="AW11" s="17">
        <v>0.17623894650350999</v>
      </c>
      <c r="AX11" s="17">
        <v>0.138561773713435</v>
      </c>
      <c r="AY11" s="17"/>
      <c r="AZ11" s="17">
        <v>0.10028467000625201</v>
      </c>
      <c r="BA11" s="17">
        <v>0.16535677085822001</v>
      </c>
      <c r="BB11" s="17"/>
      <c r="BC11" s="17">
        <v>0.117447832869188</v>
      </c>
      <c r="BD11" s="17">
        <v>0.17275604370103301</v>
      </c>
      <c r="BE11" s="17"/>
      <c r="BF11" s="17">
        <v>0.140903395373778</v>
      </c>
      <c r="BG11" s="17">
        <v>0.144968669862444</v>
      </c>
      <c r="BH11" s="17"/>
      <c r="BI11" s="17">
        <v>7.8688643611507902E-2</v>
      </c>
      <c r="BJ11" s="17">
        <v>0.12775214821613501</v>
      </c>
      <c r="BK11" s="17">
        <v>0.15357656584646101</v>
      </c>
      <c r="BL11" s="17">
        <v>0.26759672672582202</v>
      </c>
    </row>
    <row r="12" spans="2:64" x14ac:dyDescent="0.25">
      <c r="B12" s="18" t="s">
        <v>116</v>
      </c>
      <c r="C12" s="17">
        <v>0.115002167847415</v>
      </c>
      <c r="D12" s="17">
        <v>0.15999716739463199</v>
      </c>
      <c r="E12" s="17">
        <v>6.5418950803578901E-2</v>
      </c>
      <c r="F12" s="17">
        <v>0.111873787963871</v>
      </c>
      <c r="G12" s="17">
        <v>9.2938090347454094E-2</v>
      </c>
      <c r="H12" s="17">
        <v>7.4258101423945594E-2</v>
      </c>
      <c r="I12" s="17">
        <v>0.19240817028850499</v>
      </c>
      <c r="J12" s="17">
        <v>0.13749986187555199</v>
      </c>
      <c r="K12" s="17">
        <v>8.58629448893235E-2</v>
      </c>
      <c r="L12" s="17">
        <v>6.5486769765261799E-2</v>
      </c>
      <c r="M12" s="17">
        <v>4.3439810266667801E-2</v>
      </c>
      <c r="N12" s="17">
        <v>0.109078194302604</v>
      </c>
      <c r="O12" s="17">
        <v>0.12776447848273101</v>
      </c>
      <c r="P12" s="17">
        <v>0</v>
      </c>
      <c r="Q12" s="17"/>
      <c r="R12" s="17">
        <v>4.5897267097956003E-2</v>
      </c>
      <c r="S12" s="17">
        <v>7.7768761151375695E-2</v>
      </c>
      <c r="T12" s="17">
        <v>8.5700026557517295E-2</v>
      </c>
      <c r="U12" s="17">
        <v>0.171248862252009</v>
      </c>
      <c r="V12" s="17"/>
      <c r="W12" s="17">
        <v>6.52039942279347E-2</v>
      </c>
      <c r="X12" s="17">
        <v>5.6489530224072201E-2</v>
      </c>
      <c r="Y12" s="17">
        <v>2.2681881564029199E-2</v>
      </c>
      <c r="Z12" s="17">
        <v>0.13632294516927601</v>
      </c>
      <c r="AA12" s="17">
        <v>5.8490952180539402E-2</v>
      </c>
      <c r="AB12" s="17">
        <v>7.5912640092077294E-2</v>
      </c>
      <c r="AC12" s="17">
        <v>6.1417997185808301E-2</v>
      </c>
      <c r="AD12" s="17">
        <v>9.9897367163951395E-2</v>
      </c>
      <c r="AE12" s="17">
        <v>0.16202336632377701</v>
      </c>
      <c r="AF12" s="17">
        <v>0.23532458410382201</v>
      </c>
      <c r="AG12" s="17"/>
      <c r="AH12" s="17">
        <v>2.9190626938658398E-2</v>
      </c>
      <c r="AI12" s="17">
        <v>0.105468503135142</v>
      </c>
      <c r="AJ12" s="17">
        <v>0.145955391766973</v>
      </c>
      <c r="AK12" s="17">
        <v>9.1482167200280198E-2</v>
      </c>
      <c r="AL12" s="17">
        <v>0.148773610876104</v>
      </c>
      <c r="AM12" s="17">
        <v>0.15134839895956501</v>
      </c>
      <c r="AN12" s="17">
        <v>0.13733315350473499</v>
      </c>
      <c r="AO12" s="17"/>
      <c r="AP12" s="17">
        <v>0.14786320442496301</v>
      </c>
      <c r="AQ12" s="17">
        <v>6.1687449666977298E-2</v>
      </c>
      <c r="AR12" s="17"/>
      <c r="AS12" s="17">
        <v>0.124621618082284</v>
      </c>
      <c r="AT12" s="17">
        <v>0.197960105883806</v>
      </c>
      <c r="AU12" s="17">
        <v>0.143991536095494</v>
      </c>
      <c r="AV12" s="17"/>
      <c r="AW12" s="17">
        <v>0.15739008001211199</v>
      </c>
      <c r="AX12" s="17">
        <v>0.108466928928645</v>
      </c>
      <c r="AY12" s="17"/>
      <c r="AZ12" s="17">
        <v>0.12160888057045501</v>
      </c>
      <c r="BA12" s="17">
        <v>0.11168249339770001</v>
      </c>
      <c r="BB12" s="17"/>
      <c r="BC12" s="17">
        <v>6.4569623457985406E-2</v>
      </c>
      <c r="BD12" s="17">
        <v>0.171248862252009</v>
      </c>
      <c r="BE12" s="17"/>
      <c r="BF12" s="17">
        <v>0.16033378302844301</v>
      </c>
      <c r="BG12" s="17">
        <v>9.1860797842415104E-2</v>
      </c>
      <c r="BH12" s="17"/>
      <c r="BI12" s="17">
        <v>3.71222254847067E-2</v>
      </c>
      <c r="BJ12" s="17">
        <v>8.9991997984517194E-2</v>
      </c>
      <c r="BK12" s="17">
        <v>0.140599580665521</v>
      </c>
      <c r="BL12" s="17">
        <v>0.23660016639754</v>
      </c>
    </row>
    <row r="13" spans="2:64" x14ac:dyDescent="0.25">
      <c r="B13" s="18" t="s">
        <v>117</v>
      </c>
      <c r="C13" s="17">
        <v>9.1910297057729601E-2</v>
      </c>
      <c r="D13" s="17">
        <v>6.6540878414795404E-2</v>
      </c>
      <c r="E13" s="17">
        <v>0.23745265622119999</v>
      </c>
      <c r="F13" s="17">
        <v>0.111873787963871</v>
      </c>
      <c r="G13" s="17">
        <v>0.10466923268271799</v>
      </c>
      <c r="H13" s="17">
        <v>9.4092571159235194E-2</v>
      </c>
      <c r="I13" s="17">
        <v>1.2390583727458699E-2</v>
      </c>
      <c r="J13" s="17">
        <v>0.10844227961281799</v>
      </c>
      <c r="K13" s="17">
        <v>5.4093319012465099E-2</v>
      </c>
      <c r="L13" s="17">
        <v>0.13039169037544501</v>
      </c>
      <c r="M13" s="17">
        <v>7.3858183403975194E-2</v>
      </c>
      <c r="N13" s="17">
        <v>9.5973752373432294E-2</v>
      </c>
      <c r="O13" s="17">
        <v>0.12541395962406199</v>
      </c>
      <c r="P13" s="17">
        <v>0.35196951786603697</v>
      </c>
      <c r="Q13" s="17"/>
      <c r="R13" s="17">
        <v>0.135977419124959</v>
      </c>
      <c r="S13" s="17">
        <v>5.26645114458019E-2</v>
      </c>
      <c r="T13" s="17">
        <v>3.6949938799355202E-2</v>
      </c>
      <c r="U13" s="17">
        <v>9.58534697156425E-2</v>
      </c>
      <c r="V13" s="17"/>
      <c r="W13" s="17">
        <v>8.7692302025812699E-2</v>
      </c>
      <c r="X13" s="17">
        <v>0.12455355110180399</v>
      </c>
      <c r="Y13" s="17">
        <v>0.22036062634943901</v>
      </c>
      <c r="Z13" s="17">
        <v>1.2288016852611701E-2</v>
      </c>
      <c r="AA13" s="17">
        <v>0.143087617329307</v>
      </c>
      <c r="AB13" s="17">
        <v>3.42648182152991E-2</v>
      </c>
      <c r="AC13" s="17">
        <v>0.10026142614294201</v>
      </c>
      <c r="AD13" s="17">
        <v>0.14205741604882099</v>
      </c>
      <c r="AE13" s="17">
        <v>3.6485230478418798E-2</v>
      </c>
      <c r="AF13" s="17">
        <v>7.2327161002101306E-2</v>
      </c>
      <c r="AG13" s="17"/>
      <c r="AH13" s="17">
        <v>3.75478866719961E-2</v>
      </c>
      <c r="AI13" s="17">
        <v>2.09365747666817E-2</v>
      </c>
      <c r="AJ13" s="17">
        <v>0.10680510332295801</v>
      </c>
      <c r="AK13" s="17">
        <v>9.5160707699869895E-2</v>
      </c>
      <c r="AL13" s="17">
        <v>0.10587536683476199</v>
      </c>
      <c r="AM13" s="17">
        <v>8.4783089363362998E-2</v>
      </c>
      <c r="AN13" s="17">
        <v>0.11156995652414201</v>
      </c>
      <c r="AO13" s="17"/>
      <c r="AP13" s="17">
        <v>7.5428688091620899E-2</v>
      </c>
      <c r="AQ13" s="17">
        <v>0.118650547174752</v>
      </c>
      <c r="AR13" s="17"/>
      <c r="AS13" s="17">
        <v>6.07910750835782E-2</v>
      </c>
      <c r="AT13" s="17">
        <v>7.8183219124562803E-2</v>
      </c>
      <c r="AU13" s="17">
        <v>7.7591907190105405E-2</v>
      </c>
      <c r="AV13" s="17"/>
      <c r="AW13" s="17">
        <v>4.6884767487680501E-2</v>
      </c>
      <c r="AX13" s="17">
        <v>9.8852195777371393E-2</v>
      </c>
      <c r="AY13" s="17"/>
      <c r="AZ13" s="17">
        <v>0.128117462077</v>
      </c>
      <c r="BA13" s="17">
        <v>7.3717285548103001E-2</v>
      </c>
      <c r="BB13" s="17"/>
      <c r="BC13" s="17">
        <v>8.8374725195054293E-2</v>
      </c>
      <c r="BD13" s="17">
        <v>9.58534697156425E-2</v>
      </c>
      <c r="BE13" s="17"/>
      <c r="BF13" s="17">
        <v>4.9685766004091102E-2</v>
      </c>
      <c r="BG13" s="17">
        <v>0.113465529371816</v>
      </c>
      <c r="BH13" s="17"/>
      <c r="BI13" s="17">
        <v>0.123234733208913</v>
      </c>
      <c r="BJ13" s="17">
        <v>8.8176225445227699E-2</v>
      </c>
      <c r="BK13" s="17">
        <v>8.0591393679738499E-2</v>
      </c>
      <c r="BL13" s="17">
        <v>7.7644063658803095E-2</v>
      </c>
    </row>
    <row r="14" spans="2:64" x14ac:dyDescent="0.25">
      <c r="B14" s="18" t="s">
        <v>118</v>
      </c>
      <c r="C14" s="17">
        <v>6.6919338681842397E-2</v>
      </c>
      <c r="D14" s="17">
        <v>0.105723295987122</v>
      </c>
      <c r="E14" s="17">
        <v>2.98806992655649E-2</v>
      </c>
      <c r="F14" s="17">
        <v>8.4472376228025794E-2</v>
      </c>
      <c r="G14" s="17">
        <v>6.1958726898302799E-2</v>
      </c>
      <c r="H14" s="17">
        <v>7.4258101423945594E-2</v>
      </c>
      <c r="I14" s="17">
        <v>3.0024055350009501E-2</v>
      </c>
      <c r="J14" s="17">
        <v>0.17999637455727199</v>
      </c>
      <c r="K14" s="17">
        <v>2.6550416871431601E-2</v>
      </c>
      <c r="L14" s="17">
        <v>2.0095216976777401E-2</v>
      </c>
      <c r="M14" s="17">
        <v>4.2676283538981598E-2</v>
      </c>
      <c r="N14" s="17">
        <v>5.5746235930644802E-2</v>
      </c>
      <c r="O14" s="17">
        <v>4.8434757810338999E-2</v>
      </c>
      <c r="P14" s="17">
        <v>0</v>
      </c>
      <c r="Q14" s="17"/>
      <c r="R14" s="17">
        <v>4.9665759475986303E-2</v>
      </c>
      <c r="S14" s="17">
        <v>7.1754098281854306E-2</v>
      </c>
      <c r="T14" s="17">
        <v>4.2394898419123202E-2</v>
      </c>
      <c r="U14" s="17">
        <v>8.1082569766050105E-2</v>
      </c>
      <c r="V14" s="17"/>
      <c r="W14" s="17">
        <v>6.1666213350289698E-2</v>
      </c>
      <c r="X14" s="17">
        <v>6.1515770582961697E-2</v>
      </c>
      <c r="Y14" s="17">
        <v>5.6152889968270503E-2</v>
      </c>
      <c r="Z14" s="17">
        <v>0.117046052470927</v>
      </c>
      <c r="AA14" s="17">
        <v>4.3761074575209398E-2</v>
      </c>
      <c r="AB14" s="17">
        <v>9.5831559319067394E-2</v>
      </c>
      <c r="AC14" s="17">
        <v>8.37643251014768E-2</v>
      </c>
      <c r="AD14" s="17">
        <v>4.3078438113984499E-2</v>
      </c>
      <c r="AE14" s="17">
        <v>6.0751614500994998E-2</v>
      </c>
      <c r="AF14" s="17">
        <v>8.3363516866894402E-2</v>
      </c>
      <c r="AG14" s="17"/>
      <c r="AH14" s="17">
        <v>6.3599244000428906E-2</v>
      </c>
      <c r="AI14" s="17">
        <v>0.15694845094443199</v>
      </c>
      <c r="AJ14" s="17">
        <v>7.7948714453820303E-2</v>
      </c>
      <c r="AK14" s="17">
        <v>4.5245543868235198E-2</v>
      </c>
      <c r="AL14" s="17">
        <v>6.2431589686989898E-2</v>
      </c>
      <c r="AM14" s="17">
        <v>7.38892084333789E-2</v>
      </c>
      <c r="AN14" s="17">
        <v>9.87432129690404E-2</v>
      </c>
      <c r="AO14" s="17"/>
      <c r="AP14" s="17">
        <v>9.1570027527972803E-2</v>
      </c>
      <c r="AQ14" s="17">
        <v>2.69253316247717E-2</v>
      </c>
      <c r="AR14" s="17"/>
      <c r="AS14" s="17">
        <v>0.102181500767509</v>
      </c>
      <c r="AT14" s="17">
        <v>0.119375763484035</v>
      </c>
      <c r="AU14" s="17">
        <v>7.8532547752835399E-2</v>
      </c>
      <c r="AV14" s="17"/>
      <c r="AW14" s="17">
        <v>0.126539085536474</v>
      </c>
      <c r="AX14" s="17">
        <v>5.7727348086559299E-2</v>
      </c>
      <c r="AY14" s="17"/>
      <c r="AZ14" s="17">
        <v>5.5087404701650002E-2</v>
      </c>
      <c r="BA14" s="17">
        <v>7.2864529667334296E-2</v>
      </c>
      <c r="BB14" s="17"/>
      <c r="BC14" s="17">
        <v>5.42201429706414E-2</v>
      </c>
      <c r="BD14" s="17">
        <v>8.1082569766050105E-2</v>
      </c>
      <c r="BE14" s="17"/>
      <c r="BF14" s="17">
        <v>9.9149844524079794E-2</v>
      </c>
      <c r="BG14" s="17">
        <v>5.0465963743292402E-2</v>
      </c>
      <c r="BH14" s="17"/>
      <c r="BI14" s="17">
        <v>2.66407217802563E-2</v>
      </c>
      <c r="BJ14" s="17">
        <v>3.8679431592020898E-2</v>
      </c>
      <c r="BK14" s="17">
        <v>0.10619624548965501</v>
      </c>
      <c r="BL14" s="17">
        <v>0.105395225260821</v>
      </c>
    </row>
    <row r="15" spans="2:64" x14ac:dyDescent="0.25">
      <c r="B15" s="18" t="s">
        <v>119</v>
      </c>
      <c r="C15" s="17">
        <v>3.8310546445580601E-2</v>
      </c>
      <c r="D15" s="17">
        <v>4.9347534163955202E-2</v>
      </c>
      <c r="E15" s="17">
        <v>0</v>
      </c>
      <c r="F15" s="17">
        <v>5.9403722205859197E-2</v>
      </c>
      <c r="G15" s="17">
        <v>2.6058450375958799E-2</v>
      </c>
      <c r="H15" s="17">
        <v>3.61587189983422E-2</v>
      </c>
      <c r="I15" s="17">
        <v>1.2390583727458699E-2</v>
      </c>
      <c r="J15" s="17">
        <v>8.9355731447604503E-2</v>
      </c>
      <c r="K15" s="17">
        <v>5.8320042748290002E-2</v>
      </c>
      <c r="L15" s="17">
        <v>9.1807553492337397E-3</v>
      </c>
      <c r="M15" s="17">
        <v>4.4605047168407803E-2</v>
      </c>
      <c r="N15" s="17">
        <v>5.4330162894729597E-2</v>
      </c>
      <c r="O15" s="17">
        <v>9.6869515620677908E-3</v>
      </c>
      <c r="P15" s="17">
        <v>0</v>
      </c>
      <c r="Q15" s="17"/>
      <c r="R15" s="17">
        <v>3.6208469599954898E-2</v>
      </c>
      <c r="S15" s="17">
        <v>3.6222900807531898E-2</v>
      </c>
      <c r="T15" s="17">
        <v>3.8493394565997902E-2</v>
      </c>
      <c r="U15" s="17">
        <v>4.0037234602784501E-2</v>
      </c>
      <c r="V15" s="17"/>
      <c r="W15" s="17">
        <v>5.6727469726370099E-2</v>
      </c>
      <c r="X15" s="17">
        <v>9.3920818894508706E-2</v>
      </c>
      <c r="Y15" s="17">
        <v>0</v>
      </c>
      <c r="Z15" s="17">
        <v>2.4709819865173899E-2</v>
      </c>
      <c r="AA15" s="17">
        <v>0</v>
      </c>
      <c r="AB15" s="17">
        <v>3.3839382364094998E-2</v>
      </c>
      <c r="AC15" s="17">
        <v>4.2295944891580603E-2</v>
      </c>
      <c r="AD15" s="17">
        <v>1.51001462464439E-2</v>
      </c>
      <c r="AE15" s="17">
        <v>2.4300645800398001E-2</v>
      </c>
      <c r="AF15" s="17">
        <v>5.2684747096369798E-2</v>
      </c>
      <c r="AG15" s="17"/>
      <c r="AH15" s="17">
        <v>2.5698927299100699E-2</v>
      </c>
      <c r="AI15" s="17">
        <v>0.19774157507426901</v>
      </c>
      <c r="AJ15" s="17">
        <v>3.0046908532044201E-2</v>
      </c>
      <c r="AK15" s="17">
        <v>2.0567825408172001E-2</v>
      </c>
      <c r="AL15" s="17">
        <v>2.6127262704543901E-2</v>
      </c>
      <c r="AM15" s="17">
        <v>5.8373669660213998E-2</v>
      </c>
      <c r="AN15" s="17">
        <v>4.1070180246952602E-2</v>
      </c>
      <c r="AO15" s="17"/>
      <c r="AP15" s="17">
        <v>4.9974521844588997E-2</v>
      </c>
      <c r="AQ15" s="17">
        <v>1.93865675931734E-2</v>
      </c>
      <c r="AR15" s="17"/>
      <c r="AS15" s="17">
        <v>3.7615460376342301E-2</v>
      </c>
      <c r="AT15" s="17">
        <v>5.3616957912968201E-2</v>
      </c>
      <c r="AU15" s="17">
        <v>6.0240630014209498E-2</v>
      </c>
      <c r="AV15" s="17"/>
      <c r="AW15" s="17">
        <v>4.6828307769887403E-2</v>
      </c>
      <c r="AX15" s="17">
        <v>3.6997304002991997E-2</v>
      </c>
      <c r="AY15" s="17"/>
      <c r="AZ15" s="17">
        <v>3.04195312181503E-2</v>
      </c>
      <c r="BA15" s="17">
        <v>4.2275544278989399E-2</v>
      </c>
      <c r="BB15" s="17"/>
      <c r="BC15" s="17">
        <v>3.6762343870181298E-2</v>
      </c>
      <c r="BD15" s="17">
        <v>4.0037234602784501E-2</v>
      </c>
      <c r="BE15" s="17"/>
      <c r="BF15" s="17">
        <v>5.5183032723049898E-2</v>
      </c>
      <c r="BG15" s="17">
        <v>2.9697298356097E-2</v>
      </c>
      <c r="BH15" s="17"/>
      <c r="BI15" s="17">
        <v>9.8342058541512796E-3</v>
      </c>
      <c r="BJ15" s="17">
        <v>3.0901616960814501E-2</v>
      </c>
      <c r="BK15" s="17">
        <v>4.6255887182626E-2</v>
      </c>
      <c r="BL15" s="17">
        <v>8.4487701643910798E-2</v>
      </c>
    </row>
    <row r="16" spans="2:64" x14ac:dyDescent="0.25">
      <c r="B16" s="18" t="s">
        <v>120</v>
      </c>
      <c r="C16" s="17">
        <v>3.6993764650851003E-2</v>
      </c>
      <c r="D16" s="17">
        <v>5.2708119085594599E-2</v>
      </c>
      <c r="E16" s="17">
        <v>0</v>
      </c>
      <c r="F16" s="17">
        <v>0</v>
      </c>
      <c r="G16" s="17">
        <v>7.3689869233566199E-2</v>
      </c>
      <c r="H16" s="17">
        <v>6.5154363519938904E-2</v>
      </c>
      <c r="I16" s="17">
        <v>5.5183050620278298E-2</v>
      </c>
      <c r="J16" s="17">
        <v>8.0098174580713902E-2</v>
      </c>
      <c r="K16" s="17">
        <v>2.6550416871431601E-2</v>
      </c>
      <c r="L16" s="17">
        <v>2.9275972326011101E-2</v>
      </c>
      <c r="M16" s="17">
        <v>2.423128721363E-2</v>
      </c>
      <c r="N16" s="17">
        <v>1.5186208607878501E-2</v>
      </c>
      <c r="O16" s="17">
        <v>1.15210597379176E-2</v>
      </c>
      <c r="P16" s="17">
        <v>0</v>
      </c>
      <c r="Q16" s="17"/>
      <c r="R16" s="17">
        <v>7.8690949272761296E-2</v>
      </c>
      <c r="S16" s="17">
        <v>3.12071435636147E-2</v>
      </c>
      <c r="T16" s="17">
        <v>2.5223781539308002E-2</v>
      </c>
      <c r="U16" s="17">
        <v>1.9950439696199199E-2</v>
      </c>
      <c r="V16" s="17"/>
      <c r="W16" s="17">
        <v>7.8320635319046802E-2</v>
      </c>
      <c r="X16" s="17">
        <v>4.4664870797752998E-2</v>
      </c>
      <c r="Y16" s="17">
        <v>5.3347378226312199E-2</v>
      </c>
      <c r="Z16" s="17">
        <v>0.10253081255716</v>
      </c>
      <c r="AA16" s="17">
        <v>3.92469657493816E-2</v>
      </c>
      <c r="AB16" s="17">
        <v>2.0889877011113001E-2</v>
      </c>
      <c r="AC16" s="17">
        <v>0</v>
      </c>
      <c r="AD16" s="17">
        <v>1.33577630124707E-2</v>
      </c>
      <c r="AE16" s="17">
        <v>2.4300645800398001E-2</v>
      </c>
      <c r="AF16" s="17">
        <v>1.4552991053364699E-2</v>
      </c>
      <c r="AG16" s="17"/>
      <c r="AH16" s="17">
        <v>9.3512605269427798E-2</v>
      </c>
      <c r="AI16" s="17">
        <v>6.1919452327093401E-2</v>
      </c>
      <c r="AJ16" s="17">
        <v>3.3475993521592702E-2</v>
      </c>
      <c r="AK16" s="17">
        <v>3.6438541724373302E-2</v>
      </c>
      <c r="AL16" s="17">
        <v>9.2608834158308794E-3</v>
      </c>
      <c r="AM16" s="17">
        <v>4.2755741359124702E-2</v>
      </c>
      <c r="AN16" s="17">
        <v>3.5775414188376202E-2</v>
      </c>
      <c r="AO16" s="17"/>
      <c r="AP16" s="17">
        <v>3.3274613664552102E-2</v>
      </c>
      <c r="AQ16" s="17">
        <v>4.3027825269635701E-2</v>
      </c>
      <c r="AR16" s="17"/>
      <c r="AS16" s="17">
        <v>1.4380331116878401E-2</v>
      </c>
      <c r="AT16" s="17">
        <v>6.4749041376891595E-2</v>
      </c>
      <c r="AU16" s="17">
        <v>3.2662732969658097E-2</v>
      </c>
      <c r="AV16" s="17"/>
      <c r="AW16" s="17">
        <v>6.8788467214071697E-2</v>
      </c>
      <c r="AX16" s="17">
        <v>3.2091754455243399E-2</v>
      </c>
      <c r="AY16" s="17"/>
      <c r="AZ16" s="17">
        <v>4.12923430280163E-2</v>
      </c>
      <c r="BA16" s="17">
        <v>3.4833858293941297E-2</v>
      </c>
      <c r="BB16" s="17"/>
      <c r="BC16" s="17">
        <v>5.2275342553654E-2</v>
      </c>
      <c r="BD16" s="17">
        <v>1.9950439696199199E-2</v>
      </c>
      <c r="BE16" s="17"/>
      <c r="BF16" s="17">
        <v>4.7405982143499302E-2</v>
      </c>
      <c r="BG16" s="17">
        <v>3.16784239861145E-2</v>
      </c>
      <c r="BH16" s="17"/>
      <c r="BI16" s="17">
        <v>3.56795500167729E-2</v>
      </c>
      <c r="BJ16" s="17">
        <v>3.2079477906566699E-2</v>
      </c>
      <c r="BK16" s="17">
        <v>3.7051723307543E-2</v>
      </c>
      <c r="BL16" s="17">
        <v>5.10241275812576E-2</v>
      </c>
    </row>
    <row r="17" spans="2:64" x14ac:dyDescent="0.25">
      <c r="B17" s="18" t="s">
        <v>121</v>
      </c>
      <c r="C17" s="19">
        <v>0.34709567474712699</v>
      </c>
      <c r="D17" s="19">
        <v>0.32490232819342801</v>
      </c>
      <c r="E17" s="19">
        <v>0.40306779621932698</v>
      </c>
      <c r="F17" s="19">
        <v>0.32949005282261501</v>
      </c>
      <c r="G17" s="19">
        <v>0.49547219258542602</v>
      </c>
      <c r="H17" s="19">
        <v>0.299743142003913</v>
      </c>
      <c r="I17" s="19">
        <v>0.35347008988495099</v>
      </c>
      <c r="J17" s="19">
        <v>0.338988449560848</v>
      </c>
      <c r="K17" s="19">
        <v>0.43836113895807599</v>
      </c>
      <c r="L17" s="19">
        <v>0.37376926611780198</v>
      </c>
      <c r="M17" s="19">
        <v>0.31883633438203801</v>
      </c>
      <c r="N17" s="19">
        <v>0.26590123152803402</v>
      </c>
      <c r="O17" s="19">
        <v>0.42161254092753903</v>
      </c>
      <c r="P17" s="19">
        <v>0.296060964267926</v>
      </c>
      <c r="Q17" s="19"/>
      <c r="R17" s="19">
        <v>0.44354845824995798</v>
      </c>
      <c r="S17" s="19">
        <v>0.365133618519209</v>
      </c>
      <c r="T17" s="19">
        <v>0.38369263606839499</v>
      </c>
      <c r="U17" s="19">
        <v>0.28054357609398201</v>
      </c>
      <c r="V17" s="19"/>
      <c r="W17" s="19">
        <v>0.471321928763131</v>
      </c>
      <c r="X17" s="19">
        <v>0.42335716948337399</v>
      </c>
      <c r="Y17" s="19">
        <v>0.21736159250471601</v>
      </c>
      <c r="Z17" s="19">
        <v>0.34902433835889302</v>
      </c>
      <c r="AA17" s="19">
        <v>0.31732523853504302</v>
      </c>
      <c r="AB17" s="19">
        <v>0.35885429195834501</v>
      </c>
      <c r="AC17" s="19">
        <v>0.26616418875405001</v>
      </c>
      <c r="AD17" s="19">
        <v>0.24653598646143299</v>
      </c>
      <c r="AE17" s="19">
        <v>0.30982663978429498</v>
      </c>
      <c r="AF17" s="19">
        <v>0.24137060472604999</v>
      </c>
      <c r="AG17" s="19"/>
      <c r="AH17" s="19">
        <v>0.38204901989169499</v>
      </c>
      <c r="AI17" s="19">
        <v>0.25429730851238602</v>
      </c>
      <c r="AJ17" s="19">
        <v>0.26885535993586201</v>
      </c>
      <c r="AK17" s="19">
        <v>0.51220181330794101</v>
      </c>
      <c r="AL17" s="19">
        <v>0.25811266545546202</v>
      </c>
      <c r="AM17" s="19">
        <v>0.27104236425836298</v>
      </c>
      <c r="AN17" s="19">
        <v>0.19464847834723401</v>
      </c>
      <c r="AO17" s="19"/>
      <c r="AP17" s="19">
        <v>0.26537008594108502</v>
      </c>
      <c r="AQ17" s="19">
        <v>0.47968968848257598</v>
      </c>
      <c r="AR17" s="19"/>
      <c r="AS17" s="19">
        <v>0.22865421058149701</v>
      </c>
      <c r="AT17" s="19">
        <v>0.22299737536273101</v>
      </c>
      <c r="AU17" s="19">
        <v>0.29084576749195201</v>
      </c>
      <c r="AV17" s="19"/>
      <c r="AW17" s="19">
        <v>0.148354614135674</v>
      </c>
      <c r="AX17" s="19">
        <v>0.37773696486349301</v>
      </c>
      <c r="AY17" s="19"/>
      <c r="AZ17" s="19">
        <v>0.40627519150848301</v>
      </c>
      <c r="BA17" s="19">
        <v>0.31735974736920403</v>
      </c>
      <c r="BB17" s="19"/>
      <c r="BC17" s="19">
        <v>0.40676836671709898</v>
      </c>
      <c r="BD17" s="19">
        <v>0.28054357609398201</v>
      </c>
      <c r="BE17" s="19"/>
      <c r="BF17" s="19">
        <v>0.24553970993455501</v>
      </c>
      <c r="BG17" s="19">
        <v>0.39893905488166098</v>
      </c>
      <c r="BH17" s="19"/>
      <c r="BI17" s="19">
        <v>0.50457471614631599</v>
      </c>
      <c r="BJ17" s="19">
        <v>0.400584033973093</v>
      </c>
      <c r="BK17" s="19">
        <v>0.27189370772774502</v>
      </c>
      <c r="BL17" s="19">
        <v>0.14833722184046499</v>
      </c>
    </row>
    <row r="18" spans="2:64" x14ac:dyDescent="0.25">
      <c r="B18" s="16"/>
    </row>
    <row r="19" spans="2:64" x14ac:dyDescent="0.25">
      <c r="B19" t="s">
        <v>83</v>
      </c>
    </row>
    <row r="20" spans="2:64" x14ac:dyDescent="0.25">
      <c r="B20" t="s">
        <v>84</v>
      </c>
    </row>
    <row r="22" spans="2:64" x14ac:dyDescent="0.2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L33"/>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141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123</v>
      </c>
      <c r="C9" s="17">
        <v>1.5470460271394501E-2</v>
      </c>
      <c r="D9" s="17">
        <v>8.0304310831781599E-3</v>
      </c>
      <c r="E9" s="17">
        <v>0</v>
      </c>
      <c r="F9" s="17">
        <v>6.2404643832189702E-2</v>
      </c>
      <c r="G9" s="17">
        <v>3.0979363449151399E-2</v>
      </c>
      <c r="H9" s="17">
        <v>0</v>
      </c>
      <c r="I9" s="17">
        <v>1.4736592249589901E-2</v>
      </c>
      <c r="J9" s="17">
        <v>1.6048043475982599E-2</v>
      </c>
      <c r="K9" s="17">
        <v>3.1769625876858401E-2</v>
      </c>
      <c r="L9" s="17">
        <v>9.1807553492337397E-3</v>
      </c>
      <c r="M9" s="17">
        <v>2.6612947604328901E-2</v>
      </c>
      <c r="N9" s="17">
        <v>8.8951471101066104E-3</v>
      </c>
      <c r="O9" s="17">
        <v>2.12080112999854E-2</v>
      </c>
      <c r="P9" s="17">
        <v>0</v>
      </c>
      <c r="Q9" s="17"/>
      <c r="R9" s="17">
        <v>3.1707105880584403E-2</v>
      </c>
      <c r="S9" s="17">
        <v>1.8454950533823899E-2</v>
      </c>
      <c r="T9" s="17">
        <v>6.40449696017049E-3</v>
      </c>
      <c r="U9" s="17">
        <v>8.3696687029838398E-3</v>
      </c>
      <c r="V9" s="17"/>
      <c r="W9" s="17">
        <v>2.7123203792405501E-2</v>
      </c>
      <c r="X9" s="17">
        <v>0</v>
      </c>
      <c r="Y9" s="17">
        <v>0</v>
      </c>
      <c r="Z9" s="17">
        <v>1.3919959081668499E-2</v>
      </c>
      <c r="AA9" s="17">
        <v>1.9446738516572099E-2</v>
      </c>
      <c r="AB9" s="17">
        <v>0</v>
      </c>
      <c r="AC9" s="17">
        <v>2.46110777889871E-2</v>
      </c>
      <c r="AD9" s="17">
        <v>1.2037357848593701E-2</v>
      </c>
      <c r="AE9" s="17">
        <v>0</v>
      </c>
      <c r="AF9" s="17">
        <v>1.32845047091438E-2</v>
      </c>
      <c r="AG9" s="17"/>
      <c r="AH9" s="17">
        <v>9.2948691377484193E-3</v>
      </c>
      <c r="AI9" s="17">
        <v>0</v>
      </c>
      <c r="AJ9" s="17">
        <v>0</v>
      </c>
      <c r="AK9" s="17">
        <v>2.8905830954768001E-2</v>
      </c>
      <c r="AL9" s="17">
        <v>0</v>
      </c>
      <c r="AM9" s="17">
        <v>2.27204118206863E-2</v>
      </c>
      <c r="AN9" s="17">
        <v>1.89370538751766E-2</v>
      </c>
      <c r="AO9" s="17"/>
      <c r="AP9" s="17">
        <v>9.87463004988221E-3</v>
      </c>
      <c r="AQ9" s="17">
        <v>2.45493008168369E-2</v>
      </c>
      <c r="AR9" s="17"/>
      <c r="AS9" s="17">
        <v>1.4581366828491199E-2</v>
      </c>
      <c r="AT9" s="17">
        <v>5.7414746053884597E-3</v>
      </c>
      <c r="AU9" s="17">
        <v>6.5705925935162701E-3</v>
      </c>
      <c r="AV9" s="17"/>
      <c r="AW9" s="17">
        <v>1.5483952573405201E-2</v>
      </c>
      <c r="AX9" s="17">
        <v>1.54683800694525E-2</v>
      </c>
      <c r="AY9" s="17"/>
      <c r="AZ9" s="17">
        <v>3.2371866217902397E-2</v>
      </c>
      <c r="BA9" s="17">
        <v>6.9780120846879004E-3</v>
      </c>
      <c r="BB9" s="17"/>
      <c r="BC9" s="17">
        <v>2.18372519515952E-2</v>
      </c>
      <c r="BD9" s="17">
        <v>8.3696687029838398E-3</v>
      </c>
      <c r="BE9" s="17"/>
      <c r="BF9" s="17">
        <v>2.3345401067134701E-3</v>
      </c>
      <c r="BG9" s="17">
        <v>2.2176225942286399E-2</v>
      </c>
      <c r="BH9" s="17"/>
      <c r="BI9" s="17">
        <v>4.4897860329421203E-2</v>
      </c>
      <c r="BJ9" s="17">
        <v>9.4314398859211696E-3</v>
      </c>
      <c r="BK9" s="17">
        <v>7.0620505051351397E-3</v>
      </c>
      <c r="BL9" s="17">
        <v>0</v>
      </c>
    </row>
    <row r="10" spans="2:64" x14ac:dyDescent="0.25">
      <c r="B10" s="18" t="s">
        <v>124</v>
      </c>
      <c r="C10" s="17">
        <v>4.6020570319449099E-3</v>
      </c>
      <c r="D10" s="17">
        <v>1.1003916749892199E-2</v>
      </c>
      <c r="E10" s="17">
        <v>0</v>
      </c>
      <c r="F10" s="17">
        <v>0</v>
      </c>
      <c r="G10" s="17">
        <v>0</v>
      </c>
      <c r="H10" s="17">
        <v>1.5981811147603098E-2</v>
      </c>
      <c r="I10" s="17">
        <v>0</v>
      </c>
      <c r="J10" s="17">
        <v>0</v>
      </c>
      <c r="K10" s="17">
        <v>0</v>
      </c>
      <c r="L10" s="17">
        <v>0</v>
      </c>
      <c r="M10" s="17">
        <v>1.01868799773889E-2</v>
      </c>
      <c r="N10" s="17">
        <v>0</v>
      </c>
      <c r="O10" s="17">
        <v>0</v>
      </c>
      <c r="P10" s="17">
        <v>0</v>
      </c>
      <c r="Q10" s="17"/>
      <c r="R10" s="17">
        <v>0</v>
      </c>
      <c r="S10" s="17">
        <v>6.9972279181047901E-3</v>
      </c>
      <c r="T10" s="17">
        <v>0</v>
      </c>
      <c r="U10" s="17">
        <v>7.5075183757197898E-3</v>
      </c>
      <c r="V10" s="17"/>
      <c r="W10" s="17">
        <v>6.3126643360257697E-3</v>
      </c>
      <c r="X10" s="17">
        <v>0</v>
      </c>
      <c r="Y10" s="17">
        <v>0</v>
      </c>
      <c r="Z10" s="17">
        <v>1.0479823694402301E-2</v>
      </c>
      <c r="AA10" s="17">
        <v>0</v>
      </c>
      <c r="AB10" s="17">
        <v>0</v>
      </c>
      <c r="AC10" s="17">
        <v>1.4886883331178101E-2</v>
      </c>
      <c r="AD10" s="17">
        <v>0</v>
      </c>
      <c r="AE10" s="17">
        <v>1.31617542809357E-2</v>
      </c>
      <c r="AF10" s="17">
        <v>3.9307742464401302E-3</v>
      </c>
      <c r="AG10" s="17"/>
      <c r="AH10" s="17">
        <v>0</v>
      </c>
      <c r="AI10" s="17">
        <v>2.2487502263933298E-2</v>
      </c>
      <c r="AJ10" s="17">
        <v>1.0045917503900799E-2</v>
      </c>
      <c r="AK10" s="17">
        <v>0</v>
      </c>
      <c r="AL10" s="17">
        <v>5.41918792006828E-3</v>
      </c>
      <c r="AM10" s="17">
        <v>4.9768322511301701E-3</v>
      </c>
      <c r="AN10" s="17">
        <v>0</v>
      </c>
      <c r="AO10" s="17"/>
      <c r="AP10" s="17">
        <v>5.7367424546586002E-3</v>
      </c>
      <c r="AQ10" s="17">
        <v>2.7611098240663801E-3</v>
      </c>
      <c r="AR10" s="17"/>
      <c r="AS10" s="17">
        <v>4.8386776260412601E-3</v>
      </c>
      <c r="AT10" s="17">
        <v>6.8517324269092E-3</v>
      </c>
      <c r="AU10" s="17">
        <v>3.11808513929159E-3</v>
      </c>
      <c r="AV10" s="17"/>
      <c r="AW10" s="17">
        <v>7.0485704081416998E-3</v>
      </c>
      <c r="AX10" s="17">
        <v>4.22486106698942E-3</v>
      </c>
      <c r="AY10" s="17"/>
      <c r="AZ10" s="17">
        <v>5.7473652277916596E-3</v>
      </c>
      <c r="BA10" s="17">
        <v>4.0265741081087101E-3</v>
      </c>
      <c r="BB10" s="17"/>
      <c r="BC10" s="17">
        <v>1.99692957080595E-3</v>
      </c>
      <c r="BD10" s="17">
        <v>7.5075183757197898E-3</v>
      </c>
      <c r="BE10" s="17"/>
      <c r="BF10" s="17">
        <v>0</v>
      </c>
      <c r="BG10" s="17">
        <v>6.9513645546320502E-3</v>
      </c>
      <c r="BH10" s="17"/>
      <c r="BI10" s="17">
        <v>0</v>
      </c>
      <c r="BJ10" s="17">
        <v>2.87893524305557E-3</v>
      </c>
      <c r="BK10" s="17">
        <v>1.1468733973727999E-2</v>
      </c>
      <c r="BL10" s="17">
        <v>0</v>
      </c>
    </row>
    <row r="11" spans="2:64" x14ac:dyDescent="0.25">
      <c r="B11" s="18" t="s">
        <v>115</v>
      </c>
      <c r="C11" s="17">
        <v>0.11807529623855401</v>
      </c>
      <c r="D11" s="17">
        <v>0.10302473206833</v>
      </c>
      <c r="E11" s="17">
        <v>2.98806992655649E-2</v>
      </c>
      <c r="F11" s="17">
        <v>0.13277514150286801</v>
      </c>
      <c r="G11" s="17">
        <v>0.158163439675953</v>
      </c>
      <c r="H11" s="17">
        <v>0.17378634641716401</v>
      </c>
      <c r="I11" s="17">
        <v>0.13242343235799101</v>
      </c>
      <c r="J11" s="17">
        <v>0.10307874746498701</v>
      </c>
      <c r="K11" s="17">
        <v>1.8777688919824301E-2</v>
      </c>
      <c r="L11" s="17">
        <v>0.124371530633467</v>
      </c>
      <c r="M11" s="17">
        <v>0.152674056110081</v>
      </c>
      <c r="N11" s="17">
        <v>0.178176697292067</v>
      </c>
      <c r="O11" s="17">
        <v>5.6582986775365503E-2</v>
      </c>
      <c r="P11" s="17">
        <v>0</v>
      </c>
      <c r="Q11" s="17"/>
      <c r="R11" s="17">
        <v>2.7163024937518598E-2</v>
      </c>
      <c r="S11" s="17">
        <v>0.16256005017476899</v>
      </c>
      <c r="T11" s="17">
        <v>0.17299857810241301</v>
      </c>
      <c r="U11" s="17">
        <v>0.137239562551006</v>
      </c>
      <c r="V11" s="17"/>
      <c r="W11" s="17">
        <v>6.6126945332319206E-2</v>
      </c>
      <c r="X11" s="17">
        <v>6.3000157182316302E-2</v>
      </c>
      <c r="Y11" s="17">
        <v>7.8983441759951104E-2</v>
      </c>
      <c r="Z11" s="17">
        <v>0.17647614339463299</v>
      </c>
      <c r="AA11" s="17">
        <v>0.106046222321325</v>
      </c>
      <c r="AB11" s="17">
        <v>0.1126728212384</v>
      </c>
      <c r="AC11" s="17">
        <v>8.6281185610345104E-2</v>
      </c>
      <c r="AD11" s="17">
        <v>0.19145819290602001</v>
      </c>
      <c r="AE11" s="17">
        <v>0.149609633611374</v>
      </c>
      <c r="AF11" s="17">
        <v>0.166704757149361</v>
      </c>
      <c r="AG11" s="17"/>
      <c r="AH11" s="17">
        <v>0.10460254048353</v>
      </c>
      <c r="AI11" s="17">
        <v>0.15921295122175999</v>
      </c>
      <c r="AJ11" s="17">
        <v>0.190720150666154</v>
      </c>
      <c r="AK11" s="17">
        <v>4.7249945956933E-2</v>
      </c>
      <c r="AL11" s="17">
        <v>0.155215846184483</v>
      </c>
      <c r="AM11" s="17">
        <v>0.13808528717381699</v>
      </c>
      <c r="AN11" s="17">
        <v>0.16451710323709101</v>
      </c>
      <c r="AO11" s="17"/>
      <c r="AP11" s="17">
        <v>0.145868831565687</v>
      </c>
      <c r="AQ11" s="17">
        <v>7.2982242046325599E-2</v>
      </c>
      <c r="AR11" s="17"/>
      <c r="AS11" s="17">
        <v>0.14407311133526601</v>
      </c>
      <c r="AT11" s="17">
        <v>0.116440417750729</v>
      </c>
      <c r="AU11" s="17">
        <v>0.160235421695645</v>
      </c>
      <c r="AV11" s="17"/>
      <c r="AW11" s="17">
        <v>0.126986746800762</v>
      </c>
      <c r="AX11" s="17">
        <v>0.116701355990906</v>
      </c>
      <c r="AY11" s="17"/>
      <c r="AZ11" s="17">
        <v>9.6566767888875402E-2</v>
      </c>
      <c r="BA11" s="17">
        <v>0.12888268487592899</v>
      </c>
      <c r="BB11" s="17"/>
      <c r="BC11" s="17">
        <v>0.10089201601694101</v>
      </c>
      <c r="BD11" s="17">
        <v>0.137239562551006</v>
      </c>
      <c r="BE11" s="17"/>
      <c r="BF11" s="17">
        <v>0.11184796481055</v>
      </c>
      <c r="BG11" s="17">
        <v>0.121254291298486</v>
      </c>
      <c r="BH11" s="17"/>
      <c r="BI11" s="17">
        <v>4.6687045652386301E-2</v>
      </c>
      <c r="BJ11" s="17">
        <v>0.12838963427803399</v>
      </c>
      <c r="BK11" s="17">
        <v>0.121638324410489</v>
      </c>
      <c r="BL11" s="17">
        <v>0.20995454613008199</v>
      </c>
    </row>
    <row r="12" spans="2:64" x14ac:dyDescent="0.25">
      <c r="B12" s="18" t="s">
        <v>125</v>
      </c>
      <c r="C12" s="17">
        <v>1.14925425859961E-2</v>
      </c>
      <c r="D12" s="17">
        <v>1.8339861249820299E-2</v>
      </c>
      <c r="E12" s="17">
        <v>0</v>
      </c>
      <c r="F12" s="17">
        <v>0</v>
      </c>
      <c r="G12" s="17">
        <v>6.1958726898302799E-2</v>
      </c>
      <c r="H12" s="17">
        <v>1.1230004696724799E-2</v>
      </c>
      <c r="I12" s="17">
        <v>1.2390583727458699E-2</v>
      </c>
      <c r="J12" s="17">
        <v>0</v>
      </c>
      <c r="K12" s="17">
        <v>2.2323693135606702E-2</v>
      </c>
      <c r="L12" s="17">
        <v>1.0914461627543601E-2</v>
      </c>
      <c r="M12" s="17">
        <v>0</v>
      </c>
      <c r="N12" s="17">
        <v>7.4790740741914399E-3</v>
      </c>
      <c r="O12" s="17">
        <v>0</v>
      </c>
      <c r="P12" s="17">
        <v>0</v>
      </c>
      <c r="Q12" s="17"/>
      <c r="R12" s="17">
        <v>0</v>
      </c>
      <c r="S12" s="17">
        <v>0</v>
      </c>
      <c r="T12" s="17">
        <v>0</v>
      </c>
      <c r="U12" s="17">
        <v>2.4310010722737301E-2</v>
      </c>
      <c r="V12" s="17"/>
      <c r="W12" s="17">
        <v>0</v>
      </c>
      <c r="X12" s="17">
        <v>0</v>
      </c>
      <c r="Y12" s="17">
        <v>0</v>
      </c>
      <c r="Z12" s="17">
        <v>1.16454351232116E-2</v>
      </c>
      <c r="AA12" s="17">
        <v>1.2614637041393401E-2</v>
      </c>
      <c r="AB12" s="17">
        <v>0</v>
      </c>
      <c r="AC12" s="17">
        <v>3.6798906633162001E-2</v>
      </c>
      <c r="AD12" s="17">
        <v>0</v>
      </c>
      <c r="AE12" s="17">
        <v>1.41146011840488E-2</v>
      </c>
      <c r="AF12" s="17">
        <v>2.9390844678308901E-2</v>
      </c>
      <c r="AG12" s="17"/>
      <c r="AH12" s="17">
        <v>0</v>
      </c>
      <c r="AI12" s="17">
        <v>0</v>
      </c>
      <c r="AJ12" s="17">
        <v>0</v>
      </c>
      <c r="AK12" s="17">
        <v>5.9185436424367601E-3</v>
      </c>
      <c r="AL12" s="17">
        <v>3.2997853411105303E-2</v>
      </c>
      <c r="AM12" s="17">
        <v>2.0092679859513601E-2</v>
      </c>
      <c r="AN12" s="17">
        <v>0</v>
      </c>
      <c r="AO12" s="17"/>
      <c r="AP12" s="17">
        <v>1.02781970190867E-2</v>
      </c>
      <c r="AQ12" s="17">
        <v>1.34627327691528E-2</v>
      </c>
      <c r="AR12" s="17"/>
      <c r="AS12" s="17">
        <v>4.8386776260412601E-3</v>
      </c>
      <c r="AT12" s="17">
        <v>2.7062209007352098E-2</v>
      </c>
      <c r="AU12" s="17">
        <v>3.11808513929159E-3</v>
      </c>
      <c r="AV12" s="17"/>
      <c r="AW12" s="17">
        <v>2.0280805150672002E-2</v>
      </c>
      <c r="AX12" s="17">
        <v>1.0137595087806499E-2</v>
      </c>
      <c r="AY12" s="17"/>
      <c r="AZ12" s="17">
        <v>9.7474827868713008E-3</v>
      </c>
      <c r="BA12" s="17">
        <v>1.23693826532471E-2</v>
      </c>
      <c r="BB12" s="17"/>
      <c r="BC12" s="17">
        <v>0</v>
      </c>
      <c r="BD12" s="17">
        <v>2.4310010722737301E-2</v>
      </c>
      <c r="BE12" s="17"/>
      <c r="BF12" s="17">
        <v>1.0799126474911099E-2</v>
      </c>
      <c r="BG12" s="17">
        <v>1.1846525093126401E-2</v>
      </c>
      <c r="BH12" s="17"/>
      <c r="BI12" s="17">
        <v>5.5636902700192999E-3</v>
      </c>
      <c r="BJ12" s="17">
        <v>3.1991429030279002E-3</v>
      </c>
      <c r="BK12" s="17">
        <v>2.1809856917580899E-2</v>
      </c>
      <c r="BL12" s="17">
        <v>1.55632583191486E-2</v>
      </c>
    </row>
    <row r="13" spans="2:64" ht="30" x14ac:dyDescent="0.25">
      <c r="B13" s="18" t="s">
        <v>126</v>
      </c>
      <c r="C13" s="17">
        <v>5.8735909351368904E-3</v>
      </c>
      <c r="D13" s="17">
        <v>1.0421278161252901E-2</v>
      </c>
      <c r="E13" s="17">
        <v>0</v>
      </c>
      <c r="F13" s="17">
        <v>3.7335989810023E-2</v>
      </c>
      <c r="G13" s="17">
        <v>0</v>
      </c>
      <c r="H13" s="17">
        <v>0</v>
      </c>
      <c r="I13" s="17">
        <v>0</v>
      </c>
      <c r="J13" s="17">
        <v>0</v>
      </c>
      <c r="K13" s="17">
        <v>0</v>
      </c>
      <c r="L13" s="17">
        <v>0</v>
      </c>
      <c r="M13" s="17">
        <v>0</v>
      </c>
      <c r="N13" s="17">
        <v>7.4790740741914399E-3</v>
      </c>
      <c r="O13" s="17">
        <v>0</v>
      </c>
      <c r="P13" s="17">
        <v>0.35196951786603697</v>
      </c>
      <c r="Q13" s="17"/>
      <c r="R13" s="17">
        <v>0</v>
      </c>
      <c r="S13" s="17">
        <v>9.2712115113810604E-3</v>
      </c>
      <c r="T13" s="17">
        <v>5.76345995523547E-3</v>
      </c>
      <c r="U13" s="17">
        <v>7.9268281094122001E-3</v>
      </c>
      <c r="V13" s="17"/>
      <c r="W13" s="17">
        <v>0</v>
      </c>
      <c r="X13" s="17">
        <v>0</v>
      </c>
      <c r="Y13" s="17">
        <v>0</v>
      </c>
      <c r="Z13" s="17">
        <v>0</v>
      </c>
      <c r="AA13" s="17">
        <v>2.0246172892429502E-2</v>
      </c>
      <c r="AB13" s="17">
        <v>1.2347127209131E-2</v>
      </c>
      <c r="AC13" s="17">
        <v>0</v>
      </c>
      <c r="AD13" s="17">
        <v>0</v>
      </c>
      <c r="AE13" s="17">
        <v>0</v>
      </c>
      <c r="AF13" s="17">
        <v>1.6946748451212901E-2</v>
      </c>
      <c r="AG13" s="17"/>
      <c r="AH13" s="17">
        <v>6.5737634954770802E-3</v>
      </c>
      <c r="AI13" s="17">
        <v>0</v>
      </c>
      <c r="AJ13" s="17">
        <v>0</v>
      </c>
      <c r="AK13" s="17">
        <v>1.28451137630647E-2</v>
      </c>
      <c r="AL13" s="17">
        <v>8.0292768796643502E-3</v>
      </c>
      <c r="AM13" s="17">
        <v>5.5581681920377898E-3</v>
      </c>
      <c r="AN13" s="17">
        <v>0</v>
      </c>
      <c r="AO13" s="17"/>
      <c r="AP13" s="17">
        <v>6.6839398122243996E-3</v>
      </c>
      <c r="AQ13" s="17">
        <v>4.5588569367798802E-3</v>
      </c>
      <c r="AR13" s="17"/>
      <c r="AS13" s="17">
        <v>1.76157949344544E-2</v>
      </c>
      <c r="AT13" s="17">
        <v>0</v>
      </c>
      <c r="AU13" s="17">
        <v>0</v>
      </c>
      <c r="AV13" s="17"/>
      <c r="AW13" s="17">
        <v>1.5916756805752E-2</v>
      </c>
      <c r="AX13" s="17">
        <v>4.3251662755244601E-3</v>
      </c>
      <c r="AY13" s="17"/>
      <c r="AZ13" s="17">
        <v>0</v>
      </c>
      <c r="BA13" s="17">
        <v>8.8248937347046395E-3</v>
      </c>
      <c r="BB13" s="17"/>
      <c r="BC13" s="17">
        <v>4.0325943036048804E-3</v>
      </c>
      <c r="BD13" s="17">
        <v>7.9268281094122001E-3</v>
      </c>
      <c r="BE13" s="17"/>
      <c r="BF13" s="17">
        <v>9.1634838470280502E-3</v>
      </c>
      <c r="BG13" s="17">
        <v>4.19413105163461E-3</v>
      </c>
      <c r="BH13" s="17"/>
      <c r="BI13" s="17">
        <v>4.51510103102037E-3</v>
      </c>
      <c r="BJ13" s="17">
        <v>8.9730896229936897E-3</v>
      </c>
      <c r="BK13" s="17">
        <v>6.5324532837668396E-3</v>
      </c>
      <c r="BL13" s="17">
        <v>0</v>
      </c>
    </row>
    <row r="14" spans="2:64" x14ac:dyDescent="0.25">
      <c r="B14" s="18" t="s">
        <v>127</v>
      </c>
      <c r="C14" s="17">
        <v>4.9357175045681399E-2</v>
      </c>
      <c r="D14" s="17">
        <v>5.8930012166944899E-2</v>
      </c>
      <c r="E14" s="17">
        <v>3.5538251538014001E-2</v>
      </c>
      <c r="F14" s="17">
        <v>6.8538311726117795E-2</v>
      </c>
      <c r="G14" s="17">
        <v>0</v>
      </c>
      <c r="H14" s="17">
        <v>2.7211815844328E-2</v>
      </c>
      <c r="I14" s="17">
        <v>2.7127175977048602E-2</v>
      </c>
      <c r="J14" s="17">
        <v>3.63374241226012E-2</v>
      </c>
      <c r="K14" s="17">
        <v>9.1648696852113701E-2</v>
      </c>
      <c r="L14" s="17">
        <v>7.1255935566396603E-2</v>
      </c>
      <c r="M14" s="17">
        <v>9.8542367378877893E-2</v>
      </c>
      <c r="N14" s="17">
        <v>3.1560429792176499E-2</v>
      </c>
      <c r="O14" s="17">
        <v>2.3472790004868901E-2</v>
      </c>
      <c r="P14" s="17">
        <v>0</v>
      </c>
      <c r="Q14" s="17"/>
      <c r="R14" s="17">
        <v>4.45235812089236E-2</v>
      </c>
      <c r="S14" s="17">
        <v>8.6536684680521198E-2</v>
      </c>
      <c r="T14" s="17">
        <v>5.61175807397368E-2</v>
      </c>
      <c r="U14" s="17">
        <v>3.8264543154505302E-2</v>
      </c>
      <c r="V14" s="17"/>
      <c r="W14" s="17">
        <v>6.0251105092987998E-2</v>
      </c>
      <c r="X14" s="17">
        <v>1.7176374046983099E-2</v>
      </c>
      <c r="Y14" s="17">
        <v>4.4682067712735203E-2</v>
      </c>
      <c r="Z14" s="17">
        <v>4.5761058931406799E-2</v>
      </c>
      <c r="AA14" s="17">
        <v>7.6164169392907793E-2</v>
      </c>
      <c r="AB14" s="17">
        <v>0.102791248774776</v>
      </c>
      <c r="AC14" s="17">
        <v>3.78365192595186E-2</v>
      </c>
      <c r="AD14" s="17">
        <v>3.58768772737399E-2</v>
      </c>
      <c r="AE14" s="17">
        <v>0.100124445365475</v>
      </c>
      <c r="AF14" s="17">
        <v>3.6287779888418102E-2</v>
      </c>
      <c r="AG14" s="17"/>
      <c r="AH14" s="17">
        <v>5.1860526597326803E-2</v>
      </c>
      <c r="AI14" s="17">
        <v>0</v>
      </c>
      <c r="AJ14" s="17">
        <v>5.5721703853610097E-2</v>
      </c>
      <c r="AK14" s="17">
        <v>5.8157090218888902E-2</v>
      </c>
      <c r="AL14" s="17">
        <v>3.1778756696079498E-2</v>
      </c>
      <c r="AM14" s="17">
        <v>8.0846246692048804E-2</v>
      </c>
      <c r="AN14" s="17">
        <v>4.5835212125899603E-2</v>
      </c>
      <c r="AO14" s="17"/>
      <c r="AP14" s="17">
        <v>4.6056015862624297E-2</v>
      </c>
      <c r="AQ14" s="17">
        <v>5.4713073393505E-2</v>
      </c>
      <c r="AR14" s="17"/>
      <c r="AS14" s="17">
        <v>4.4261348191061201E-2</v>
      </c>
      <c r="AT14" s="17">
        <v>4.3383313927567703E-2</v>
      </c>
      <c r="AU14" s="17">
        <v>5.2306184313109502E-2</v>
      </c>
      <c r="AV14" s="17"/>
      <c r="AW14" s="17">
        <v>1.3013828493631601E-2</v>
      </c>
      <c r="AX14" s="17">
        <v>5.4960481287858201E-2</v>
      </c>
      <c r="AY14" s="17"/>
      <c r="AZ14" s="17">
        <v>4.0584752349508903E-2</v>
      </c>
      <c r="BA14" s="17">
        <v>5.376505362424E-2</v>
      </c>
      <c r="BB14" s="17"/>
      <c r="BC14" s="17">
        <v>5.93031755381416E-2</v>
      </c>
      <c r="BD14" s="17">
        <v>3.8264543154505302E-2</v>
      </c>
      <c r="BE14" s="17"/>
      <c r="BF14" s="17">
        <v>5.5298153443496499E-2</v>
      </c>
      <c r="BG14" s="17">
        <v>4.6324360557458998E-2</v>
      </c>
      <c r="BH14" s="17"/>
      <c r="BI14" s="17">
        <v>6.3082296924791198E-2</v>
      </c>
      <c r="BJ14" s="17">
        <v>3.1839093139970298E-2</v>
      </c>
      <c r="BK14" s="17">
        <v>5.0370178527770898E-2</v>
      </c>
      <c r="BL14" s="17">
        <v>6.4060651173659097E-2</v>
      </c>
    </row>
    <row r="15" spans="2:64" x14ac:dyDescent="0.25">
      <c r="B15" s="18" t="s">
        <v>128</v>
      </c>
      <c r="C15" s="17">
        <v>0.13682429891012901</v>
      </c>
      <c r="D15" s="17">
        <v>9.8480439303505807E-2</v>
      </c>
      <c r="E15" s="17">
        <v>2.98806992655649E-2</v>
      </c>
      <c r="F15" s="17">
        <v>0.154177066810983</v>
      </c>
      <c r="G15" s="17">
        <v>7.5067175474883702E-2</v>
      </c>
      <c r="H15" s="17">
        <v>0.23854184378714699</v>
      </c>
      <c r="I15" s="17">
        <v>0.10709139405224399</v>
      </c>
      <c r="J15" s="17">
        <v>0.19908292272248501</v>
      </c>
      <c r="K15" s="17">
        <v>8.06437358838967E-2</v>
      </c>
      <c r="L15" s="17">
        <v>0.207084956027766</v>
      </c>
      <c r="M15" s="17">
        <v>0.18354624114731599</v>
      </c>
      <c r="N15" s="17">
        <v>0.13926080346471201</v>
      </c>
      <c r="O15" s="17">
        <v>0.12686607183974699</v>
      </c>
      <c r="P15" s="17">
        <v>0</v>
      </c>
      <c r="Q15" s="17"/>
      <c r="R15" s="17">
        <v>0.17111857231380401</v>
      </c>
      <c r="S15" s="17">
        <v>0.18699046349932399</v>
      </c>
      <c r="T15" s="17">
        <v>0.102569193730009</v>
      </c>
      <c r="U15" s="17">
        <v>0.111919003656528</v>
      </c>
      <c r="V15" s="17"/>
      <c r="W15" s="17">
        <v>0.14253062557229301</v>
      </c>
      <c r="X15" s="17">
        <v>0.18332470457313199</v>
      </c>
      <c r="Y15" s="17">
        <v>0.29310962357451398</v>
      </c>
      <c r="Z15" s="17">
        <v>0.109210481835958</v>
      </c>
      <c r="AA15" s="17">
        <v>0.20173513245305699</v>
      </c>
      <c r="AB15" s="17">
        <v>0.14151150996843201</v>
      </c>
      <c r="AC15" s="17">
        <v>0.15336075918082201</v>
      </c>
      <c r="AD15" s="17">
        <v>0.12112422082700899</v>
      </c>
      <c r="AE15" s="17">
        <v>0.144941823169803</v>
      </c>
      <c r="AF15" s="17">
        <v>0.101678275207109</v>
      </c>
      <c r="AG15" s="17"/>
      <c r="AH15" s="17">
        <v>0.178793076464487</v>
      </c>
      <c r="AI15" s="17">
        <v>0.18125986853758599</v>
      </c>
      <c r="AJ15" s="17">
        <v>0.123568498448096</v>
      </c>
      <c r="AK15" s="17">
        <v>0.116223119701031</v>
      </c>
      <c r="AL15" s="17">
        <v>0.10946119960256399</v>
      </c>
      <c r="AM15" s="17">
        <v>0.114262053268541</v>
      </c>
      <c r="AN15" s="17">
        <v>0.23868802136473999</v>
      </c>
      <c r="AO15" s="17"/>
      <c r="AP15" s="17">
        <v>0.126634985216347</v>
      </c>
      <c r="AQ15" s="17">
        <v>0.15335574297319399</v>
      </c>
      <c r="AR15" s="17"/>
      <c r="AS15" s="17">
        <v>0.13117851216439799</v>
      </c>
      <c r="AT15" s="17">
        <v>0.123758295239942</v>
      </c>
      <c r="AU15" s="17">
        <v>0.13285399558129399</v>
      </c>
      <c r="AV15" s="17"/>
      <c r="AW15" s="17">
        <v>0.15079690357423201</v>
      </c>
      <c r="AX15" s="17">
        <v>0.134670045370992</v>
      </c>
      <c r="AY15" s="17"/>
      <c r="AZ15" s="17">
        <v>0.13850349644940199</v>
      </c>
      <c r="BA15" s="17">
        <v>0.135980552647678</v>
      </c>
      <c r="BB15" s="17"/>
      <c r="BC15" s="17">
        <v>0.15915516513622499</v>
      </c>
      <c r="BD15" s="17">
        <v>0.111919003656528</v>
      </c>
      <c r="BE15" s="17"/>
      <c r="BF15" s="17">
        <v>0.14597008059909</v>
      </c>
      <c r="BG15" s="17">
        <v>0.132155462002289</v>
      </c>
      <c r="BH15" s="17"/>
      <c r="BI15" s="17">
        <v>0.14897724132337301</v>
      </c>
      <c r="BJ15" s="17">
        <v>0.128162369288089</v>
      </c>
      <c r="BK15" s="17">
        <v>0.13057409058644801</v>
      </c>
      <c r="BL15" s="17">
        <v>0.143543665736686</v>
      </c>
    </row>
    <row r="16" spans="2:64" x14ac:dyDescent="0.25">
      <c r="B16" s="18" t="s">
        <v>129</v>
      </c>
      <c r="C16" s="17">
        <v>4.7385385845089403E-2</v>
      </c>
      <c r="D16" s="17">
        <v>6.5571470083623004E-2</v>
      </c>
      <c r="E16" s="17">
        <v>9.7539267359408405E-2</v>
      </c>
      <c r="F16" s="17">
        <v>0.111873787963871</v>
      </c>
      <c r="G16" s="17">
        <v>2.6058450375958799E-2</v>
      </c>
      <c r="H16" s="17">
        <v>5.6150023483624197E-2</v>
      </c>
      <c r="I16" s="17">
        <v>3.5203570475596302E-2</v>
      </c>
      <c r="J16" s="17">
        <v>3.2585442202739803E-2</v>
      </c>
      <c r="K16" s="17">
        <v>6.3425075191037697E-2</v>
      </c>
      <c r="L16" s="17">
        <v>2.6447212433964501E-2</v>
      </c>
      <c r="M16" s="17">
        <v>1.01868799773889E-2</v>
      </c>
      <c r="N16" s="17">
        <v>5.0205553825996597E-2</v>
      </c>
      <c r="O16" s="17">
        <v>2.7522132089162099E-2</v>
      </c>
      <c r="P16" s="17">
        <v>0</v>
      </c>
      <c r="Q16" s="17"/>
      <c r="R16" s="17">
        <v>1.25106405567062E-2</v>
      </c>
      <c r="S16" s="17">
        <v>4.4018121291666101E-2</v>
      </c>
      <c r="T16" s="17">
        <v>7.11484266586251E-2</v>
      </c>
      <c r="U16" s="17">
        <v>6.0517365614771598E-2</v>
      </c>
      <c r="V16" s="17"/>
      <c r="W16" s="17">
        <v>2.10145294543874E-2</v>
      </c>
      <c r="X16" s="17">
        <v>4.4626050540225698E-2</v>
      </c>
      <c r="Y16" s="17">
        <v>1.60416809343557E-2</v>
      </c>
      <c r="Z16" s="17">
        <v>1.6636487785561899E-2</v>
      </c>
      <c r="AA16" s="17">
        <v>2.97885344123319E-2</v>
      </c>
      <c r="AB16" s="17">
        <v>4.1704678087710403E-2</v>
      </c>
      <c r="AC16" s="17">
        <v>4.4851582930177901E-2</v>
      </c>
      <c r="AD16" s="17">
        <v>7.5555112621606302E-2</v>
      </c>
      <c r="AE16" s="17">
        <v>6.7772065779616003E-2</v>
      </c>
      <c r="AF16" s="17">
        <v>7.7043963733139001E-2</v>
      </c>
      <c r="AG16" s="17"/>
      <c r="AH16" s="17">
        <v>3.0034229973080299E-2</v>
      </c>
      <c r="AI16" s="17">
        <v>9.4885186430532398E-2</v>
      </c>
      <c r="AJ16" s="17">
        <v>3.3385892953128E-2</v>
      </c>
      <c r="AK16" s="17">
        <v>3.08938512816095E-2</v>
      </c>
      <c r="AL16" s="17">
        <v>7.2557071777275897E-2</v>
      </c>
      <c r="AM16" s="17">
        <v>5.2259441776759903E-2</v>
      </c>
      <c r="AN16" s="17">
        <v>5.0769092666502598E-2</v>
      </c>
      <c r="AO16" s="17"/>
      <c r="AP16" s="17">
        <v>6.3505731070029603E-2</v>
      </c>
      <c r="AQ16" s="17">
        <v>2.1231260712400401E-2</v>
      </c>
      <c r="AR16" s="17"/>
      <c r="AS16" s="17">
        <v>8.71397380234748E-2</v>
      </c>
      <c r="AT16" s="17">
        <v>4.6506448375834002E-2</v>
      </c>
      <c r="AU16" s="17">
        <v>5.3811352557148001E-2</v>
      </c>
      <c r="AV16" s="17"/>
      <c r="AW16" s="17">
        <v>2.5213395953765001E-2</v>
      </c>
      <c r="AX16" s="17">
        <v>5.0803795571932001E-2</v>
      </c>
      <c r="AY16" s="17"/>
      <c r="AZ16" s="17">
        <v>3.5463900694650802E-2</v>
      </c>
      <c r="BA16" s="17">
        <v>5.3375573600422901E-2</v>
      </c>
      <c r="BB16" s="17"/>
      <c r="BC16" s="17">
        <v>3.5610842297842303E-2</v>
      </c>
      <c r="BD16" s="17">
        <v>6.0517365614771598E-2</v>
      </c>
      <c r="BE16" s="17"/>
      <c r="BF16" s="17">
        <v>5.2431313893544898E-2</v>
      </c>
      <c r="BG16" s="17">
        <v>4.4809486276507798E-2</v>
      </c>
      <c r="BH16" s="17"/>
      <c r="BI16" s="17">
        <v>2.3796762614968499E-2</v>
      </c>
      <c r="BJ16" s="17">
        <v>6.1548560960165602E-2</v>
      </c>
      <c r="BK16" s="17">
        <v>5.37741516244854E-2</v>
      </c>
      <c r="BL16" s="17">
        <v>4.2216026017185201E-2</v>
      </c>
    </row>
    <row r="17" spans="2:64" ht="30" x14ac:dyDescent="0.25">
      <c r="B17" s="18" t="s">
        <v>130</v>
      </c>
      <c r="C17" s="17">
        <v>2.1135708685454599E-2</v>
      </c>
      <c r="D17" s="17">
        <v>5.2200191697756703E-3</v>
      </c>
      <c r="E17" s="17">
        <v>2.98806992655649E-2</v>
      </c>
      <c r="F17" s="17">
        <v>0</v>
      </c>
      <c r="G17" s="17">
        <v>7.3689869233566199E-2</v>
      </c>
      <c r="H17" s="17">
        <v>1.1230004696724799E-2</v>
      </c>
      <c r="I17" s="17">
        <v>0</v>
      </c>
      <c r="J17" s="17">
        <v>1.9086548165213098E-2</v>
      </c>
      <c r="K17" s="17">
        <v>0</v>
      </c>
      <c r="L17" s="17">
        <v>5.1923936488146201E-2</v>
      </c>
      <c r="M17" s="17">
        <v>1.01868799773889E-2</v>
      </c>
      <c r="N17" s="17">
        <v>2.1249209646154801E-2</v>
      </c>
      <c r="O17" s="17">
        <v>5.6201861042771799E-2</v>
      </c>
      <c r="P17" s="17">
        <v>0</v>
      </c>
      <c r="Q17" s="17"/>
      <c r="R17" s="17">
        <v>4.4017500760278203E-2</v>
      </c>
      <c r="S17" s="17">
        <v>1.7860031822299099E-2</v>
      </c>
      <c r="T17" s="17">
        <v>6.4366806399791298E-3</v>
      </c>
      <c r="U17" s="17">
        <v>1.4026035638304599E-2</v>
      </c>
      <c r="V17" s="17"/>
      <c r="W17" s="17">
        <v>3.5791715899348202E-2</v>
      </c>
      <c r="X17" s="17">
        <v>5.3832421157312002E-2</v>
      </c>
      <c r="Y17" s="17">
        <v>0</v>
      </c>
      <c r="Z17" s="17">
        <v>1.49142024128415E-2</v>
      </c>
      <c r="AA17" s="17">
        <v>2.5921674881689501E-2</v>
      </c>
      <c r="AB17" s="17">
        <v>3.6988224588287003E-2</v>
      </c>
      <c r="AC17" s="17">
        <v>0</v>
      </c>
      <c r="AD17" s="17">
        <v>1.39501632714803E-2</v>
      </c>
      <c r="AE17" s="17">
        <v>1.3569582991578301E-2</v>
      </c>
      <c r="AF17" s="17">
        <v>8.9989134754994895E-3</v>
      </c>
      <c r="AG17" s="17"/>
      <c r="AH17" s="17">
        <v>0.11323557264378301</v>
      </c>
      <c r="AI17" s="17">
        <v>0</v>
      </c>
      <c r="AJ17" s="17">
        <v>0</v>
      </c>
      <c r="AK17" s="17">
        <v>5.60749997535504E-3</v>
      </c>
      <c r="AL17" s="17">
        <v>5.58710629743632E-3</v>
      </c>
      <c r="AM17" s="17">
        <v>1.9254043807470402E-2</v>
      </c>
      <c r="AN17" s="17">
        <v>6.8844007969300998E-3</v>
      </c>
      <c r="AO17" s="17"/>
      <c r="AP17" s="17">
        <v>1.6493474426269E-2</v>
      </c>
      <c r="AQ17" s="17">
        <v>2.8667406922422398E-2</v>
      </c>
      <c r="AR17" s="17"/>
      <c r="AS17" s="17">
        <v>1.06453404273361E-2</v>
      </c>
      <c r="AT17" s="17">
        <v>7.4165556111697303E-3</v>
      </c>
      <c r="AU17" s="17">
        <v>2.6088937311334801E-2</v>
      </c>
      <c r="AV17" s="17"/>
      <c r="AW17" s="17">
        <v>7.0485704081416998E-3</v>
      </c>
      <c r="AX17" s="17">
        <v>2.33076206674903E-2</v>
      </c>
      <c r="AY17" s="17"/>
      <c r="AZ17" s="17">
        <v>2.2224482840091299E-2</v>
      </c>
      <c r="BA17" s="17">
        <v>2.0588632417093099E-2</v>
      </c>
      <c r="BB17" s="17"/>
      <c r="BC17" s="17">
        <v>2.75104637771145E-2</v>
      </c>
      <c r="BD17" s="17">
        <v>1.4026035638304599E-2</v>
      </c>
      <c r="BE17" s="17"/>
      <c r="BF17" s="17">
        <v>1.6045144323029201E-2</v>
      </c>
      <c r="BG17" s="17">
        <v>2.3734394679207901E-2</v>
      </c>
      <c r="BH17" s="17"/>
      <c r="BI17" s="17">
        <v>4.7922347684930103E-2</v>
      </c>
      <c r="BJ17" s="17">
        <v>1.70764172579379E-2</v>
      </c>
      <c r="BK17" s="17">
        <v>9.8379394492739396E-3</v>
      </c>
      <c r="BL17" s="17">
        <v>1.27347560100183E-2</v>
      </c>
    </row>
    <row r="18" spans="2:64" ht="30" x14ac:dyDescent="0.25">
      <c r="B18" s="18" t="s">
        <v>131</v>
      </c>
      <c r="C18" s="17">
        <v>7.1056370213867001E-2</v>
      </c>
      <c r="D18" s="17">
        <v>0.10370045847328099</v>
      </c>
      <c r="E18" s="17">
        <v>7.2404963993597901E-2</v>
      </c>
      <c r="F18" s="17">
        <v>8.4472376228025794E-2</v>
      </c>
      <c r="G18" s="17">
        <v>0</v>
      </c>
      <c r="H18" s="17">
        <v>2.7211815844328E-2</v>
      </c>
      <c r="I18" s="17">
        <v>9.0008793280523303E-2</v>
      </c>
      <c r="J18" s="17">
        <v>0.13128080969789199</v>
      </c>
      <c r="K18" s="17">
        <v>6.9325003716507003E-2</v>
      </c>
      <c r="L18" s="17">
        <v>4.5724369004667399E-2</v>
      </c>
      <c r="M18" s="17">
        <v>2.03737599547777E-2</v>
      </c>
      <c r="N18" s="17">
        <v>6.2037297428416703E-2</v>
      </c>
      <c r="O18" s="17">
        <v>7.7840542871790999E-2</v>
      </c>
      <c r="P18" s="17">
        <v>0.296060964267926</v>
      </c>
      <c r="Q18" s="17"/>
      <c r="R18" s="17">
        <v>4.66874757455744E-2</v>
      </c>
      <c r="S18" s="17">
        <v>8.6607426078319505E-2</v>
      </c>
      <c r="T18" s="17">
        <v>8.0206931396223896E-2</v>
      </c>
      <c r="U18" s="17">
        <v>7.6533951414299098E-2</v>
      </c>
      <c r="V18" s="17"/>
      <c r="W18" s="17">
        <v>7.4397512858656895E-2</v>
      </c>
      <c r="X18" s="17">
        <v>6.19133616340777E-2</v>
      </c>
      <c r="Y18" s="17">
        <v>3.4152703819564499E-2</v>
      </c>
      <c r="Z18" s="17">
        <v>9.9408414790560701E-2</v>
      </c>
      <c r="AA18" s="17">
        <v>5.2243835307154103E-2</v>
      </c>
      <c r="AB18" s="17">
        <v>9.3584743024732103E-2</v>
      </c>
      <c r="AC18" s="17">
        <v>0.18809969129711601</v>
      </c>
      <c r="AD18" s="17">
        <v>7.3468077478494404E-2</v>
      </c>
      <c r="AE18" s="17">
        <v>8.6361646537451903E-2</v>
      </c>
      <c r="AF18" s="17">
        <v>5.2636893575594999E-2</v>
      </c>
      <c r="AG18" s="17"/>
      <c r="AH18" s="17">
        <v>6.5960690417781506E-2</v>
      </c>
      <c r="AI18" s="17">
        <v>9.2043437790485599E-2</v>
      </c>
      <c r="AJ18" s="17">
        <v>4.0321254321717299E-2</v>
      </c>
      <c r="AK18" s="17">
        <v>6.3119058342851503E-2</v>
      </c>
      <c r="AL18" s="17">
        <v>9.2331724776663904E-2</v>
      </c>
      <c r="AM18" s="17">
        <v>9.1748441572427106E-2</v>
      </c>
      <c r="AN18" s="17">
        <v>7.8202876892115997E-2</v>
      </c>
      <c r="AO18" s="17"/>
      <c r="AP18" s="17">
        <v>9.8823204975578005E-2</v>
      </c>
      <c r="AQ18" s="17">
        <v>2.6006635809113901E-2</v>
      </c>
      <c r="AR18" s="17"/>
      <c r="AS18" s="17">
        <v>0.12308704374811</v>
      </c>
      <c r="AT18" s="17">
        <v>0.13643319522424899</v>
      </c>
      <c r="AU18" s="17">
        <v>7.2749585927287794E-2</v>
      </c>
      <c r="AV18" s="17"/>
      <c r="AW18" s="17">
        <v>0.19760989428353301</v>
      </c>
      <c r="AX18" s="17">
        <v>5.1544734146631098E-2</v>
      </c>
      <c r="AY18" s="17"/>
      <c r="AZ18" s="17">
        <v>4.53623495566607E-2</v>
      </c>
      <c r="BA18" s="17">
        <v>8.3966842859166696E-2</v>
      </c>
      <c r="BB18" s="17"/>
      <c r="BC18" s="17">
        <v>6.6144999688687603E-2</v>
      </c>
      <c r="BD18" s="17">
        <v>7.6533951414299098E-2</v>
      </c>
      <c r="BE18" s="17"/>
      <c r="BF18" s="17">
        <v>0.108283049056436</v>
      </c>
      <c r="BG18" s="17">
        <v>5.2052495198319101E-2</v>
      </c>
      <c r="BH18" s="17"/>
      <c r="BI18" s="17">
        <v>2.3926846698000302E-2</v>
      </c>
      <c r="BJ18" s="17">
        <v>5.1732441756360201E-2</v>
      </c>
      <c r="BK18" s="17">
        <v>0.112375277307909</v>
      </c>
      <c r="BL18" s="17">
        <v>9.6768151559677704E-2</v>
      </c>
    </row>
    <row r="19" spans="2:64" ht="30" x14ac:dyDescent="0.25">
      <c r="B19" s="18" t="s">
        <v>132</v>
      </c>
      <c r="C19" s="17">
        <v>9.44007926600164E-2</v>
      </c>
      <c r="D19" s="17">
        <v>0.13021506438129299</v>
      </c>
      <c r="E19" s="17">
        <v>9.5299650069143801E-2</v>
      </c>
      <c r="F19" s="17">
        <v>7.4537798153847701E-2</v>
      </c>
      <c r="G19" s="17">
        <v>6.1958726898302799E-2</v>
      </c>
      <c r="H19" s="17">
        <v>3.5816280882892702E-2</v>
      </c>
      <c r="I19" s="17">
        <v>0.127180544462899</v>
      </c>
      <c r="J19" s="17">
        <v>0.118413313710339</v>
      </c>
      <c r="K19" s="17">
        <v>8.06437358838967E-2</v>
      </c>
      <c r="L19" s="17">
        <v>6.5486769765261799E-2</v>
      </c>
      <c r="M19" s="17">
        <v>4.3439810266667801E-2</v>
      </c>
      <c r="N19" s="17">
        <v>0.100183047192498</v>
      </c>
      <c r="O19" s="17">
        <v>0.106556467182746</v>
      </c>
      <c r="P19" s="17">
        <v>0</v>
      </c>
      <c r="Q19" s="17"/>
      <c r="R19" s="17">
        <v>2.9205238150002401E-2</v>
      </c>
      <c r="S19" s="17">
        <v>3.5202726463135298E-2</v>
      </c>
      <c r="T19" s="17">
        <v>9.1248839489000297E-2</v>
      </c>
      <c r="U19" s="17">
        <v>0.14855479607497701</v>
      </c>
      <c r="V19" s="17"/>
      <c r="W19" s="17">
        <v>3.8486512938557198E-2</v>
      </c>
      <c r="X19" s="17">
        <v>0</v>
      </c>
      <c r="Y19" s="17">
        <v>0</v>
      </c>
      <c r="Z19" s="17">
        <v>9.8085456490283093E-2</v>
      </c>
      <c r="AA19" s="17">
        <v>4.62454692248477E-2</v>
      </c>
      <c r="AB19" s="17">
        <v>9.3124097577763701E-2</v>
      </c>
      <c r="AC19" s="17">
        <v>4.6603447368110298E-2</v>
      </c>
      <c r="AD19" s="17">
        <v>9.8229276656738904E-2</v>
      </c>
      <c r="AE19" s="17">
        <v>0.111848258205781</v>
      </c>
      <c r="AF19" s="17">
        <v>0.22150392360186399</v>
      </c>
      <c r="AG19" s="17"/>
      <c r="AH19" s="17">
        <v>7.9114290268374292E-3</v>
      </c>
      <c r="AI19" s="17">
        <v>6.1128989302217197E-2</v>
      </c>
      <c r="AJ19" s="17">
        <v>0.11518999436876</v>
      </c>
      <c r="AK19" s="17">
        <v>5.99193983818255E-2</v>
      </c>
      <c r="AL19" s="17">
        <v>0.13785489178702201</v>
      </c>
      <c r="AM19" s="17">
        <v>0.140886799975596</v>
      </c>
      <c r="AN19" s="17">
        <v>0.108203891603118</v>
      </c>
      <c r="AO19" s="17"/>
      <c r="AP19" s="17">
        <v>0.12295554102470101</v>
      </c>
      <c r="AQ19" s="17">
        <v>4.8072723909541801E-2</v>
      </c>
      <c r="AR19" s="17"/>
      <c r="AS19" s="17">
        <v>0.107401985319793</v>
      </c>
      <c r="AT19" s="17">
        <v>0.17576125805831899</v>
      </c>
      <c r="AU19" s="17">
        <v>0.110752119702602</v>
      </c>
      <c r="AV19" s="17"/>
      <c r="AW19" s="17">
        <v>0.11774310716672801</v>
      </c>
      <c r="AX19" s="17">
        <v>9.0801945856104405E-2</v>
      </c>
      <c r="AY19" s="17"/>
      <c r="AZ19" s="17">
        <v>0.10914541216518001</v>
      </c>
      <c r="BA19" s="17">
        <v>8.6992064795800905E-2</v>
      </c>
      <c r="BB19" s="17"/>
      <c r="BC19" s="17">
        <v>4.5844620426234703E-2</v>
      </c>
      <c r="BD19" s="17">
        <v>0.14855479607497701</v>
      </c>
      <c r="BE19" s="17"/>
      <c r="BF19" s="17">
        <v>0.132526587971003</v>
      </c>
      <c r="BG19" s="17">
        <v>7.4937927008680405E-2</v>
      </c>
      <c r="BH19" s="17"/>
      <c r="BI19" s="17">
        <v>3.8169145402939503E-2</v>
      </c>
      <c r="BJ19" s="17">
        <v>7.6005728519881896E-2</v>
      </c>
      <c r="BK19" s="17">
        <v>0.116551518621669</v>
      </c>
      <c r="BL19" s="17">
        <v>0.172913918235651</v>
      </c>
    </row>
    <row r="20" spans="2:64" x14ac:dyDescent="0.25">
      <c r="B20" s="18" t="s">
        <v>133</v>
      </c>
      <c r="C20" s="17">
        <v>2.1151147565636099E-2</v>
      </c>
      <c r="D20" s="17">
        <v>1.8339861249820299E-2</v>
      </c>
      <c r="E20" s="17">
        <v>0</v>
      </c>
      <c r="F20" s="17">
        <v>0</v>
      </c>
      <c r="G20" s="17">
        <v>3.0979363449151399E-2</v>
      </c>
      <c r="H20" s="17">
        <v>4.1409798314662398E-2</v>
      </c>
      <c r="I20" s="17">
        <v>0</v>
      </c>
      <c r="J20" s="17">
        <v>0</v>
      </c>
      <c r="K20" s="17">
        <v>3.7555377839648602E-2</v>
      </c>
      <c r="L20" s="17">
        <v>2.8513734928457501E-2</v>
      </c>
      <c r="M20" s="17">
        <v>0</v>
      </c>
      <c r="N20" s="17">
        <v>0</v>
      </c>
      <c r="O20" s="17">
        <v>8.1508759223490504E-2</v>
      </c>
      <c r="P20" s="17">
        <v>0</v>
      </c>
      <c r="Q20" s="17"/>
      <c r="R20" s="17">
        <v>1.9146766348130801E-2</v>
      </c>
      <c r="S20" s="17">
        <v>4.24080677723273E-2</v>
      </c>
      <c r="T20" s="17">
        <v>1.8296047605399102E-2</v>
      </c>
      <c r="U20" s="17">
        <v>1.62110491224867E-2</v>
      </c>
      <c r="V20" s="17"/>
      <c r="W20" s="17">
        <v>0</v>
      </c>
      <c r="X20" s="17">
        <v>3.7184619999869897E-2</v>
      </c>
      <c r="Y20" s="17">
        <v>2.3813773489921201E-2</v>
      </c>
      <c r="Z20" s="17">
        <v>5.85430354414005E-2</v>
      </c>
      <c r="AA20" s="17">
        <v>3.6330152981253701E-2</v>
      </c>
      <c r="AB20" s="17">
        <v>2.4494225117418101E-2</v>
      </c>
      <c r="AC20" s="17">
        <v>1.4886883331178101E-2</v>
      </c>
      <c r="AD20" s="17">
        <v>1.2583753992835499E-2</v>
      </c>
      <c r="AE20" s="17">
        <v>4.4872339962176398E-2</v>
      </c>
      <c r="AF20" s="17">
        <v>8.5397659234535492E-3</v>
      </c>
      <c r="AG20" s="17"/>
      <c r="AH20" s="17">
        <v>0</v>
      </c>
      <c r="AI20" s="17">
        <v>0</v>
      </c>
      <c r="AJ20" s="17">
        <v>1.3276899004901199E-2</v>
      </c>
      <c r="AK20" s="17">
        <v>3.1721456451957702E-2</v>
      </c>
      <c r="AL20" s="17">
        <v>1.2366288739128499E-2</v>
      </c>
      <c r="AM20" s="17">
        <v>3.08781866592709E-2</v>
      </c>
      <c r="AN20" s="17">
        <v>3.0560671016826899E-2</v>
      </c>
      <c r="AO20" s="17"/>
      <c r="AP20" s="17">
        <v>1.7483168999883301E-2</v>
      </c>
      <c r="AQ20" s="17">
        <v>2.7102184535011901E-2</v>
      </c>
      <c r="AR20" s="17"/>
      <c r="AS20" s="17">
        <v>0</v>
      </c>
      <c r="AT20" s="17">
        <v>0</v>
      </c>
      <c r="AU20" s="17">
        <v>3.8801455431764199E-2</v>
      </c>
      <c r="AV20" s="17"/>
      <c r="AW20" s="17">
        <v>0</v>
      </c>
      <c r="AX20" s="17">
        <v>2.4412166938576799E-2</v>
      </c>
      <c r="AY20" s="17"/>
      <c r="AZ20" s="17">
        <v>1.1393948152602E-2</v>
      </c>
      <c r="BA20" s="17">
        <v>2.60538468277456E-2</v>
      </c>
      <c r="BB20" s="17"/>
      <c r="BC20" s="17">
        <v>2.55805942497409E-2</v>
      </c>
      <c r="BD20" s="17">
        <v>1.62110491224867E-2</v>
      </c>
      <c r="BE20" s="17"/>
      <c r="BF20" s="17">
        <v>2.5451750788012598E-2</v>
      </c>
      <c r="BG20" s="17">
        <v>1.8955729422773199E-2</v>
      </c>
      <c r="BH20" s="17"/>
      <c r="BI20" s="17">
        <v>1.55382330198075E-2</v>
      </c>
      <c r="BJ20" s="17">
        <v>3.4419928859347103E-2</v>
      </c>
      <c r="BK20" s="17">
        <v>1.8147570285601301E-2</v>
      </c>
      <c r="BL20" s="17">
        <v>9.2671905267060293E-3</v>
      </c>
    </row>
    <row r="21" spans="2:64" ht="30" x14ac:dyDescent="0.25">
      <c r="B21" s="18" t="s">
        <v>134</v>
      </c>
      <c r="C21" s="17">
        <v>8.13564392584262E-2</v>
      </c>
      <c r="D21" s="17">
        <v>9.0450008220327699E-2</v>
      </c>
      <c r="E21" s="17">
        <v>0.25601825094186598</v>
      </c>
      <c r="F21" s="17">
        <v>2.20677323958362E-2</v>
      </c>
      <c r="G21" s="17">
        <v>2.6058450375958799E-2</v>
      </c>
      <c r="H21" s="17">
        <v>4.4920018786899399E-2</v>
      </c>
      <c r="I21" s="17">
        <v>7.2375321657972502E-2</v>
      </c>
      <c r="J21" s="17">
        <v>0.14182327822684501</v>
      </c>
      <c r="K21" s="17">
        <v>5.0547314796682702E-2</v>
      </c>
      <c r="L21" s="17">
        <v>4.3990662726357599E-2</v>
      </c>
      <c r="M21" s="17">
        <v>7.7857977457686703E-2</v>
      </c>
      <c r="N21" s="17">
        <v>8.3286507074571497E-2</v>
      </c>
      <c r="O21" s="17">
        <v>9.8187213113708705E-2</v>
      </c>
      <c r="P21" s="17">
        <v>0</v>
      </c>
      <c r="Q21" s="17"/>
      <c r="R21" s="17">
        <v>7.6520716532512204E-2</v>
      </c>
      <c r="S21" s="17">
        <v>5.8243239649126997E-2</v>
      </c>
      <c r="T21" s="17">
        <v>9.4194967528417994E-2</v>
      </c>
      <c r="U21" s="17">
        <v>8.7824494982699494E-2</v>
      </c>
      <c r="V21" s="17"/>
      <c r="W21" s="17">
        <v>4.15838357762707E-2</v>
      </c>
      <c r="X21" s="17">
        <v>7.4148223918869702E-2</v>
      </c>
      <c r="Y21" s="17">
        <v>0.13167726622684001</v>
      </c>
      <c r="Z21" s="17">
        <v>4.6302462107441399E-2</v>
      </c>
      <c r="AA21" s="17">
        <v>0.101784545435848</v>
      </c>
      <c r="AB21" s="17">
        <v>0.107547922421869</v>
      </c>
      <c r="AC21" s="17">
        <v>8.4809956648819698E-2</v>
      </c>
      <c r="AD21" s="17">
        <v>0.10319858044203201</v>
      </c>
      <c r="AE21" s="17">
        <v>9.1763058722762497E-2</v>
      </c>
      <c r="AF21" s="17">
        <v>9.2602862152055807E-2</v>
      </c>
      <c r="AG21" s="17"/>
      <c r="AH21" s="17">
        <v>4.2403124322258498E-2</v>
      </c>
      <c r="AI21" s="17">
        <v>8.7929852426339203E-2</v>
      </c>
      <c r="AJ21" s="17">
        <v>0.116791716423006</v>
      </c>
      <c r="AK21" s="17">
        <v>9.7161071924262196E-2</v>
      </c>
      <c r="AL21" s="17">
        <v>7.5275019517235697E-2</v>
      </c>
      <c r="AM21" s="17">
        <v>0.11059209783793</v>
      </c>
      <c r="AN21" s="17">
        <v>4.4389922050154497E-2</v>
      </c>
      <c r="AO21" s="17"/>
      <c r="AP21" s="17">
        <v>9.4293975550133705E-2</v>
      </c>
      <c r="AQ21" s="17">
        <v>6.0366197525977501E-2</v>
      </c>
      <c r="AR21" s="17"/>
      <c r="AS21" s="17">
        <v>8.8533992401470196E-2</v>
      </c>
      <c r="AT21" s="17">
        <v>0.135316281129956</v>
      </c>
      <c r="AU21" s="17">
        <v>8.5514470222376404E-2</v>
      </c>
      <c r="AV21" s="17"/>
      <c r="AW21" s="17">
        <v>0.14029404320026501</v>
      </c>
      <c r="AX21" s="17">
        <v>7.2269619375362304E-2</v>
      </c>
      <c r="AY21" s="17"/>
      <c r="AZ21" s="17">
        <v>4.85116083963981E-2</v>
      </c>
      <c r="BA21" s="17">
        <v>9.7859978974573297E-2</v>
      </c>
      <c r="BB21" s="17"/>
      <c r="BC21" s="17">
        <v>7.5556978314440998E-2</v>
      </c>
      <c r="BD21" s="17">
        <v>8.7824494982699494E-2</v>
      </c>
      <c r="BE21" s="17"/>
      <c r="BF21" s="17">
        <v>8.7206747241823895E-2</v>
      </c>
      <c r="BG21" s="17">
        <v>7.8369911177607499E-2</v>
      </c>
      <c r="BH21" s="17"/>
      <c r="BI21" s="17">
        <v>6.7679443975656506E-2</v>
      </c>
      <c r="BJ21" s="17">
        <v>7.8987509215375507E-2</v>
      </c>
      <c r="BK21" s="17">
        <v>9.3144293410592993E-2</v>
      </c>
      <c r="BL21" s="17">
        <v>7.6851293700509804E-2</v>
      </c>
    </row>
    <row r="22" spans="2:64" ht="30" x14ac:dyDescent="0.25">
      <c r="B22" s="18" t="s">
        <v>135</v>
      </c>
      <c r="C22" s="17">
        <v>2.8205889454840101E-2</v>
      </c>
      <c r="D22" s="17">
        <v>3.3818084827537398E-2</v>
      </c>
      <c r="E22" s="17">
        <v>0</v>
      </c>
      <c r="F22" s="17">
        <v>2.6235032879005801E-2</v>
      </c>
      <c r="G22" s="17">
        <v>0</v>
      </c>
      <c r="H22" s="17">
        <v>3.8784258656502299E-2</v>
      </c>
      <c r="I22" s="17">
        <v>6.5227625825605803E-2</v>
      </c>
      <c r="J22" s="17">
        <v>0</v>
      </c>
      <c r="K22" s="17">
        <v>0</v>
      </c>
      <c r="L22" s="17">
        <v>4.1494719050493997E-2</v>
      </c>
      <c r="M22" s="17">
        <v>3.0871269898580099E-2</v>
      </c>
      <c r="N22" s="17">
        <v>1.4958148148382901E-2</v>
      </c>
      <c r="O22" s="17">
        <v>3.2729071037902902E-2</v>
      </c>
      <c r="P22" s="17">
        <v>0</v>
      </c>
      <c r="Q22" s="17"/>
      <c r="R22" s="17">
        <v>3.51674153386618E-2</v>
      </c>
      <c r="S22" s="17">
        <v>2.4659357458070699E-2</v>
      </c>
      <c r="T22" s="17">
        <v>2.2890427226886601E-2</v>
      </c>
      <c r="U22" s="17">
        <v>2.7080804068782501E-2</v>
      </c>
      <c r="V22" s="17"/>
      <c r="W22" s="17">
        <v>3.01090260714027E-2</v>
      </c>
      <c r="X22" s="17">
        <v>6.1856672247435601E-2</v>
      </c>
      <c r="Y22" s="17">
        <v>1.9258267803746801E-2</v>
      </c>
      <c r="Z22" s="17">
        <v>4.0903207051381903E-2</v>
      </c>
      <c r="AA22" s="17">
        <v>0</v>
      </c>
      <c r="AB22" s="17">
        <v>1.46787754392897E-2</v>
      </c>
      <c r="AC22" s="17">
        <v>3.4497247050101799E-2</v>
      </c>
      <c r="AD22" s="17">
        <v>1.33577630124707E-2</v>
      </c>
      <c r="AE22" s="17">
        <v>6.2493261642727803E-2</v>
      </c>
      <c r="AF22" s="17">
        <v>2.0805691558832499E-2</v>
      </c>
      <c r="AG22" s="17"/>
      <c r="AH22" s="17">
        <v>3.27563579323151E-2</v>
      </c>
      <c r="AI22" s="17">
        <v>3.95010854560474E-2</v>
      </c>
      <c r="AJ22" s="17">
        <v>2.2430493356997701E-2</v>
      </c>
      <c r="AK22" s="17">
        <v>2.82740992345549E-2</v>
      </c>
      <c r="AL22" s="17">
        <v>2.0236210575728299E-2</v>
      </c>
      <c r="AM22" s="17">
        <v>3.5774574002340999E-2</v>
      </c>
      <c r="AN22" s="17">
        <v>2.6197018151719601E-2</v>
      </c>
      <c r="AO22" s="17"/>
      <c r="AP22" s="17">
        <v>3.0458654783273201E-2</v>
      </c>
      <c r="AQ22" s="17">
        <v>2.4550936321251601E-2</v>
      </c>
      <c r="AR22" s="17"/>
      <c r="AS22" s="17">
        <v>4.0830753431498001E-2</v>
      </c>
      <c r="AT22" s="17">
        <v>2.5270488909115801E-2</v>
      </c>
      <c r="AU22" s="17">
        <v>2.4481341471465901E-2</v>
      </c>
      <c r="AV22" s="17"/>
      <c r="AW22" s="17">
        <v>5.8530917750697201E-2</v>
      </c>
      <c r="AX22" s="17">
        <v>2.3530469151951599E-2</v>
      </c>
      <c r="AY22" s="17"/>
      <c r="AZ22" s="17">
        <v>4.2738451771040901E-2</v>
      </c>
      <c r="BA22" s="17">
        <v>2.0903713950563702E-2</v>
      </c>
      <c r="BB22" s="17"/>
      <c r="BC22" s="17">
        <v>2.92146761804403E-2</v>
      </c>
      <c r="BD22" s="17">
        <v>2.7080804068782501E-2</v>
      </c>
      <c r="BE22" s="17"/>
      <c r="BF22" s="17">
        <v>2.87929208953649E-2</v>
      </c>
      <c r="BG22" s="17">
        <v>2.79062153374387E-2</v>
      </c>
      <c r="BH22" s="17"/>
      <c r="BI22" s="17">
        <v>3.9160575034887998E-2</v>
      </c>
      <c r="BJ22" s="17">
        <v>2.51756377394101E-2</v>
      </c>
      <c r="BK22" s="17">
        <v>1.7563057261169E-2</v>
      </c>
      <c r="BL22" s="17">
        <v>3.4295169126236001E-2</v>
      </c>
    </row>
    <row r="23" spans="2:64" ht="30" x14ac:dyDescent="0.25">
      <c r="B23" s="18" t="s">
        <v>136</v>
      </c>
      <c r="C23" s="17">
        <v>3.4381561905832497E-2</v>
      </c>
      <c r="D23" s="17">
        <v>3.3011750249676501E-2</v>
      </c>
      <c r="E23" s="17">
        <v>0</v>
      </c>
      <c r="F23" s="17">
        <v>2.6235032879005801E-2</v>
      </c>
      <c r="G23" s="17">
        <v>0.11407562765022</v>
      </c>
      <c r="H23" s="17">
        <v>1.1230004696724799E-2</v>
      </c>
      <c r="I23" s="17">
        <v>4.5625973496275299E-2</v>
      </c>
      <c r="J23" s="17">
        <v>1.6048043475982599E-2</v>
      </c>
      <c r="K23" s="17">
        <v>6.76517989268626E-2</v>
      </c>
      <c r="L23" s="17">
        <v>3.1009678604320998E-2</v>
      </c>
      <c r="M23" s="17">
        <v>2.3066050311890001E-2</v>
      </c>
      <c r="N23" s="17">
        <v>2.7540271143926601E-2</v>
      </c>
      <c r="O23" s="17">
        <v>4.28466931290045E-2</v>
      </c>
      <c r="P23" s="17">
        <v>0</v>
      </c>
      <c r="Q23" s="17"/>
      <c r="R23" s="17">
        <v>4.8051122299186599E-3</v>
      </c>
      <c r="S23" s="17">
        <v>1.8544357707544801E-2</v>
      </c>
      <c r="T23" s="17">
        <v>6.1138997483336899E-2</v>
      </c>
      <c r="U23" s="17">
        <v>4.7878104927791501E-2</v>
      </c>
      <c r="V23" s="17"/>
      <c r="W23" s="17">
        <v>8.6961868450727408E-3</v>
      </c>
      <c r="X23" s="17">
        <v>3.4926360849530103E-2</v>
      </c>
      <c r="Y23" s="17">
        <v>3.2247044771782703E-2</v>
      </c>
      <c r="Z23" s="17">
        <v>9.1434580138711492E-3</v>
      </c>
      <c r="AA23" s="17">
        <v>4.46760125993588E-2</v>
      </c>
      <c r="AB23" s="17">
        <v>1.33749412041861E-2</v>
      </c>
      <c r="AC23" s="17">
        <v>1.8431410728913598E-2</v>
      </c>
      <c r="AD23" s="17">
        <v>5.4888968331591001E-2</v>
      </c>
      <c r="AE23" s="17">
        <v>0</v>
      </c>
      <c r="AF23" s="17">
        <v>3.9308719763723597E-2</v>
      </c>
      <c r="AG23" s="17"/>
      <c r="AH23" s="17">
        <v>3.2209875604997197E-2</v>
      </c>
      <c r="AI23" s="17">
        <v>3.9297512648783901E-2</v>
      </c>
      <c r="AJ23" s="17">
        <v>1.16699877246136E-2</v>
      </c>
      <c r="AK23" s="17">
        <v>6.3513142372237402E-2</v>
      </c>
      <c r="AL23" s="17">
        <v>2.6948882661344199E-2</v>
      </c>
      <c r="AM23" s="17">
        <v>0</v>
      </c>
      <c r="AN23" s="17">
        <v>1.9993352353757401E-2</v>
      </c>
      <c r="AO23" s="17"/>
      <c r="AP23" s="17">
        <v>2.31209121542407E-2</v>
      </c>
      <c r="AQ23" s="17">
        <v>5.2651173292496002E-2</v>
      </c>
      <c r="AR23" s="17"/>
      <c r="AS23" s="17">
        <v>2.00730948074705E-2</v>
      </c>
      <c r="AT23" s="17">
        <v>7.4165556111697303E-3</v>
      </c>
      <c r="AU23" s="17">
        <v>3.0132772105204601E-2</v>
      </c>
      <c r="AV23" s="17"/>
      <c r="AW23" s="17">
        <v>6.5069142468157804E-3</v>
      </c>
      <c r="AX23" s="17">
        <v>3.8679190001323201E-2</v>
      </c>
      <c r="AY23" s="17"/>
      <c r="AZ23" s="17">
        <v>4.7426780210430598E-2</v>
      </c>
      <c r="BA23" s="17">
        <v>2.7826732036251901E-2</v>
      </c>
      <c r="BB23" s="17"/>
      <c r="BC23" s="17">
        <v>2.2280139550900201E-2</v>
      </c>
      <c r="BD23" s="17">
        <v>4.7878104927791501E-2</v>
      </c>
      <c r="BE23" s="17"/>
      <c r="BF23" s="17">
        <v>1.5927312761656501E-2</v>
      </c>
      <c r="BG23" s="17">
        <v>4.3802285299525998E-2</v>
      </c>
      <c r="BH23" s="17"/>
      <c r="BI23" s="17">
        <v>2.3122751304071799E-2</v>
      </c>
      <c r="BJ23" s="17">
        <v>5.5746103375260599E-2</v>
      </c>
      <c r="BK23" s="17">
        <v>3.1784515872101002E-2</v>
      </c>
      <c r="BL23" s="17">
        <v>1.3678461751993999E-2</v>
      </c>
    </row>
    <row r="24" spans="2:64" x14ac:dyDescent="0.25">
      <c r="B24" s="18" t="s">
        <v>137</v>
      </c>
      <c r="C24" s="17">
        <v>4.8319298722984599E-2</v>
      </c>
      <c r="D24" s="17">
        <v>3.3142358422585699E-2</v>
      </c>
      <c r="E24" s="17">
        <v>8.4895701896940304E-2</v>
      </c>
      <c r="F24" s="17">
        <v>2.6235032879005801E-2</v>
      </c>
      <c r="G24" s="17">
        <v>0</v>
      </c>
      <c r="H24" s="17">
        <v>6.6780348599421196E-2</v>
      </c>
      <c r="I24" s="17">
        <v>8.1207371787222996E-2</v>
      </c>
      <c r="J24" s="17">
        <v>7.3307687971622001E-2</v>
      </c>
      <c r="K24" s="17">
        <v>6.76517989268626E-2</v>
      </c>
      <c r="L24" s="17">
        <v>3.2743384882630899E-2</v>
      </c>
      <c r="M24" s="17">
        <v>4.2986913505395102E-2</v>
      </c>
      <c r="N24" s="17">
        <v>8.2098494498151903E-2</v>
      </c>
      <c r="O24" s="17">
        <v>2.12080112999854E-2</v>
      </c>
      <c r="P24" s="17">
        <v>0</v>
      </c>
      <c r="Q24" s="17"/>
      <c r="R24" s="17">
        <v>4.2927102575000403E-2</v>
      </c>
      <c r="S24" s="17">
        <v>3.2619903203947399E-2</v>
      </c>
      <c r="T24" s="17">
        <v>8.37435037853132E-2</v>
      </c>
      <c r="U24" s="17">
        <v>4.6661178479997699E-2</v>
      </c>
      <c r="V24" s="17"/>
      <c r="W24" s="17">
        <v>9.63718335246153E-2</v>
      </c>
      <c r="X24" s="17">
        <v>8.6046248733290698E-2</v>
      </c>
      <c r="Y24" s="17">
        <v>1.6685990192234601E-2</v>
      </c>
      <c r="Z24" s="17">
        <v>4.548944910483E-2</v>
      </c>
      <c r="AA24" s="17">
        <v>2.72686155721104E-2</v>
      </c>
      <c r="AB24" s="17">
        <v>3.46628449054351E-2</v>
      </c>
      <c r="AC24" s="17">
        <v>4.7983013596944499E-2</v>
      </c>
      <c r="AD24" s="17">
        <v>2.5271882617080101E-2</v>
      </c>
      <c r="AE24" s="17">
        <v>0</v>
      </c>
      <c r="AF24" s="17">
        <v>8.0079412846397798E-3</v>
      </c>
      <c r="AG24" s="17"/>
      <c r="AH24" s="17">
        <v>1.7992541265436899E-2</v>
      </c>
      <c r="AI24" s="17">
        <v>1.6197202260849398E-2</v>
      </c>
      <c r="AJ24" s="17">
        <v>3.2740643278163603E-2</v>
      </c>
      <c r="AK24" s="17">
        <v>9.2509067599997594E-2</v>
      </c>
      <c r="AL24" s="17">
        <v>3.81707886447753E-2</v>
      </c>
      <c r="AM24" s="17">
        <v>2.4530586054142101E-2</v>
      </c>
      <c r="AN24" s="17">
        <v>9.7974307555751504E-3</v>
      </c>
      <c r="AO24" s="17"/>
      <c r="AP24" s="17">
        <v>3.5824022654108702E-2</v>
      </c>
      <c r="AQ24" s="17">
        <v>6.8592004382368801E-2</v>
      </c>
      <c r="AR24" s="17"/>
      <c r="AS24" s="17">
        <v>4.0950917990468502E-2</v>
      </c>
      <c r="AT24" s="17">
        <v>1.9999220723956102E-2</v>
      </c>
      <c r="AU24" s="17">
        <v>4.0140358404350103E-2</v>
      </c>
      <c r="AV24" s="17"/>
      <c r="AW24" s="17">
        <v>3.7457132267539099E-2</v>
      </c>
      <c r="AX24" s="17">
        <v>4.9993994392966201E-2</v>
      </c>
      <c r="AY24" s="17"/>
      <c r="AZ24" s="17">
        <v>4.9709872206387597E-2</v>
      </c>
      <c r="BA24" s="17">
        <v>4.7620577368383397E-2</v>
      </c>
      <c r="BB24" s="17"/>
      <c r="BC24" s="17">
        <v>4.9806021163167999E-2</v>
      </c>
      <c r="BD24" s="17">
        <v>4.6661178479997699E-2</v>
      </c>
      <c r="BE24" s="17"/>
      <c r="BF24" s="17">
        <v>2.7728480900428901E-2</v>
      </c>
      <c r="BG24" s="17">
        <v>5.88307206530094E-2</v>
      </c>
      <c r="BH24" s="17"/>
      <c r="BI24" s="17">
        <v>6.6551810982526702E-2</v>
      </c>
      <c r="BJ24" s="17">
        <v>5.0463976369104602E-2</v>
      </c>
      <c r="BK24" s="17">
        <v>4.3216225518699698E-2</v>
      </c>
      <c r="BL24" s="17">
        <v>2.6898493827897201E-2</v>
      </c>
    </row>
    <row r="25" spans="2:64" ht="30" x14ac:dyDescent="0.25">
      <c r="B25" s="18" t="s">
        <v>138</v>
      </c>
      <c r="C25" s="17">
        <v>7.2579600893958804E-2</v>
      </c>
      <c r="D25" s="17">
        <v>5.2451628003578402E-2</v>
      </c>
      <c r="E25" s="17">
        <v>0.16637615314517201</v>
      </c>
      <c r="F25" s="17">
        <v>4.8302765274841897E-2</v>
      </c>
      <c r="G25" s="17">
        <v>0.13072768305867599</v>
      </c>
      <c r="H25" s="17">
        <v>6.5154363519938904E-2</v>
      </c>
      <c r="I25" s="17">
        <v>3.5203570475596302E-2</v>
      </c>
      <c r="J25" s="17">
        <v>3.2096086951965197E-2</v>
      </c>
      <c r="K25" s="17">
        <v>5.4093319012465099E-2</v>
      </c>
      <c r="L25" s="17">
        <v>0.10856276712035701</v>
      </c>
      <c r="M25" s="17">
        <v>0.10634758696556799</v>
      </c>
      <c r="N25" s="17">
        <v>3.8811443406872398E-2</v>
      </c>
      <c r="O25" s="17">
        <v>0.106040056499927</v>
      </c>
      <c r="P25" s="17">
        <v>0.35196951786603697</v>
      </c>
      <c r="Q25" s="17"/>
      <c r="R25" s="17">
        <v>0.106972187859004</v>
      </c>
      <c r="S25" s="17">
        <v>4.1209463204952897E-2</v>
      </c>
      <c r="T25" s="17">
        <v>3.9211149528483202E-2</v>
      </c>
      <c r="U25" s="17">
        <v>7.3336588816120998E-2</v>
      </c>
      <c r="V25" s="17"/>
      <c r="W25" s="17">
        <v>6.9658247264753295E-2</v>
      </c>
      <c r="X25" s="17">
        <v>0.10684495176542699</v>
      </c>
      <c r="Y25" s="17">
        <v>0.15783465837274399</v>
      </c>
      <c r="Z25" s="17">
        <v>1.2288016852611701E-2</v>
      </c>
      <c r="AA25" s="17">
        <v>7.2471307794871306E-2</v>
      </c>
      <c r="AB25" s="17">
        <v>2.9275624425847701E-2</v>
      </c>
      <c r="AC25" s="17">
        <v>0.115702737755882</v>
      </c>
      <c r="AD25" s="17">
        <v>0.115821507415254</v>
      </c>
      <c r="AE25" s="17">
        <v>2.4334907578219801E-2</v>
      </c>
      <c r="AF25" s="17">
        <v>4.97407478711182E-2</v>
      </c>
      <c r="AG25" s="17"/>
      <c r="AH25" s="17">
        <v>2.50047497990472E-2</v>
      </c>
      <c r="AI25" s="17">
        <v>1.6197202260849398E-2</v>
      </c>
      <c r="AJ25" s="17">
        <v>0.117687274833867</v>
      </c>
      <c r="AK25" s="17">
        <v>8.6639420182190299E-2</v>
      </c>
      <c r="AL25" s="17">
        <v>8.7477362263808395E-2</v>
      </c>
      <c r="AM25" s="17">
        <v>4.4572742337386E-2</v>
      </c>
      <c r="AN25" s="17">
        <v>6.6583986724180505E-2</v>
      </c>
      <c r="AO25" s="17"/>
      <c r="AP25" s="17">
        <v>5.3932652820330801E-2</v>
      </c>
      <c r="AQ25" s="17">
        <v>0.102832961256608</v>
      </c>
      <c r="AR25" s="17"/>
      <c r="AS25" s="17">
        <v>4.6101975429038697E-2</v>
      </c>
      <c r="AT25" s="17">
        <v>4.4482328866705903E-2</v>
      </c>
      <c r="AU25" s="17">
        <v>6.3621937318796895E-2</v>
      </c>
      <c r="AV25" s="17"/>
      <c r="AW25" s="17">
        <v>1.4306900179477101E-2</v>
      </c>
      <c r="AX25" s="17">
        <v>8.1563908026883999E-2</v>
      </c>
      <c r="AY25" s="17"/>
      <c r="AZ25" s="17">
        <v>8.8177391470023597E-2</v>
      </c>
      <c r="BA25" s="17">
        <v>6.4742180225313195E-2</v>
      </c>
      <c r="BB25" s="17"/>
      <c r="BC25" s="17">
        <v>7.1900861860655002E-2</v>
      </c>
      <c r="BD25" s="17">
        <v>7.3336588816120998E-2</v>
      </c>
      <c r="BE25" s="17"/>
      <c r="BF25" s="17">
        <v>3.1190905918575099E-2</v>
      </c>
      <c r="BG25" s="17">
        <v>9.3708146625774605E-2</v>
      </c>
      <c r="BH25" s="17"/>
      <c r="BI25" s="17">
        <v>0.117041147431116</v>
      </c>
      <c r="BJ25" s="17">
        <v>7.6904943228731204E-2</v>
      </c>
      <c r="BK25" s="17">
        <v>5.6754698792393102E-2</v>
      </c>
      <c r="BL25" s="17">
        <v>2.87862958352318E-2</v>
      </c>
    </row>
    <row r="26" spans="2:64" ht="30" x14ac:dyDescent="0.25">
      <c r="B26" s="18" t="s">
        <v>139</v>
      </c>
      <c r="C26" s="17">
        <v>2.5457707147253299E-2</v>
      </c>
      <c r="D26" s="17">
        <v>2.91482386659986E-2</v>
      </c>
      <c r="E26" s="17">
        <v>0</v>
      </c>
      <c r="F26" s="17">
        <v>0</v>
      </c>
      <c r="G26" s="17">
        <v>7.3689869233566199E-2</v>
      </c>
      <c r="H26" s="17">
        <v>1.5981811147603098E-2</v>
      </c>
      <c r="I26" s="17">
        <v>4.4760647599599399E-2</v>
      </c>
      <c r="J26" s="17">
        <v>0</v>
      </c>
      <c r="K26" s="17">
        <v>2.6550416871431601E-2</v>
      </c>
      <c r="L26" s="17">
        <v>2.21617394712703E-2</v>
      </c>
      <c r="M26" s="17">
        <v>3.63469308204451E-2</v>
      </c>
      <c r="N26" s="17">
        <v>2.66854413303198E-2</v>
      </c>
      <c r="O26" s="17">
        <v>1.15210597379176E-2</v>
      </c>
      <c r="P26" s="17">
        <v>0</v>
      </c>
      <c r="Q26" s="17"/>
      <c r="R26" s="17">
        <v>7.8701789632168506E-2</v>
      </c>
      <c r="S26" s="17">
        <v>1.55241985282812E-2</v>
      </c>
      <c r="T26" s="17">
        <v>6.40449696017049E-3</v>
      </c>
      <c r="U26" s="17">
        <v>5.5843246941726403E-3</v>
      </c>
      <c r="V26" s="17"/>
      <c r="W26" s="17">
        <v>7.7091773895718904E-2</v>
      </c>
      <c r="X26" s="17">
        <v>1.58564342161998E-2</v>
      </c>
      <c r="Y26" s="17">
        <v>5.6955896963345298E-2</v>
      </c>
      <c r="Z26" s="17">
        <v>3.0809908399228599E-2</v>
      </c>
      <c r="AA26" s="17">
        <v>2.569907769341E-2</v>
      </c>
      <c r="AB26" s="17">
        <v>0</v>
      </c>
      <c r="AC26" s="17">
        <v>0</v>
      </c>
      <c r="AD26" s="17">
        <v>0</v>
      </c>
      <c r="AE26" s="17">
        <v>0</v>
      </c>
      <c r="AF26" s="17">
        <v>3.9307742464401302E-3</v>
      </c>
      <c r="AG26" s="17"/>
      <c r="AH26" s="17">
        <v>0.123961771043391</v>
      </c>
      <c r="AI26" s="17">
        <v>3.9431950063160102E-2</v>
      </c>
      <c r="AJ26" s="17">
        <v>2.2368046546640999E-2</v>
      </c>
      <c r="AK26" s="17">
        <v>2.1197887469895701E-2</v>
      </c>
      <c r="AL26" s="17">
        <v>0</v>
      </c>
      <c r="AM26" s="17">
        <v>0</v>
      </c>
      <c r="AN26" s="17">
        <v>8.0882485682685704E-3</v>
      </c>
      <c r="AO26" s="17"/>
      <c r="AP26" s="17">
        <v>1.8364243366307102E-2</v>
      </c>
      <c r="AQ26" s="17">
        <v>3.6966352698096498E-2</v>
      </c>
      <c r="AR26" s="17"/>
      <c r="AS26" s="17">
        <v>1.67788410277704E-2</v>
      </c>
      <c r="AT26" s="17">
        <v>6.3252025251144999E-3</v>
      </c>
      <c r="AU26" s="17">
        <v>2.2809202766656302E-2</v>
      </c>
      <c r="AV26" s="17"/>
      <c r="AW26" s="17">
        <v>1.4388848293173899E-2</v>
      </c>
      <c r="AX26" s="17">
        <v>2.7164270020378099E-2</v>
      </c>
      <c r="AY26" s="17"/>
      <c r="AZ26" s="17">
        <v>3.0410698341737399E-2</v>
      </c>
      <c r="BA26" s="17">
        <v>2.2968978030782301E-2</v>
      </c>
      <c r="BB26" s="17"/>
      <c r="BC26" s="17">
        <v>4.3276803066448301E-2</v>
      </c>
      <c r="BD26" s="17">
        <v>5.5843246941726403E-3</v>
      </c>
      <c r="BE26" s="17"/>
      <c r="BF26" s="17">
        <v>2.1308087073294301E-2</v>
      </c>
      <c r="BG26" s="17">
        <v>2.75760497902009E-2</v>
      </c>
      <c r="BH26" s="17"/>
      <c r="BI26" s="17">
        <v>4.5334979238328701E-2</v>
      </c>
      <c r="BJ26" s="17">
        <v>3.3152613853910898E-2</v>
      </c>
      <c r="BK26" s="17">
        <v>1.5433853241259199E-2</v>
      </c>
      <c r="BL26" s="17">
        <v>0</v>
      </c>
    </row>
    <row r="27" spans="2:64" x14ac:dyDescent="0.25">
      <c r="B27" s="18" t="s">
        <v>140</v>
      </c>
      <c r="C27" s="17">
        <v>6.5140220838299706E-2</v>
      </c>
      <c r="D27" s="17">
        <v>6.5161301725504703E-2</v>
      </c>
      <c r="E27" s="17">
        <v>5.97613985311298E-2</v>
      </c>
      <c r="F27" s="17">
        <v>6.2404643832189702E-2</v>
      </c>
      <c r="G27" s="17">
        <v>0</v>
      </c>
      <c r="H27" s="17">
        <v>9.1866906498824993E-2</v>
      </c>
      <c r="I27" s="17">
        <v>2.4781167454917399E-2</v>
      </c>
      <c r="J27" s="17">
        <v>0</v>
      </c>
      <c r="K27" s="17">
        <v>0.107194152755328</v>
      </c>
      <c r="L27" s="17">
        <v>4.9857413993653302E-2</v>
      </c>
      <c r="M27" s="17">
        <v>8.1715504716539003E-2</v>
      </c>
      <c r="N27" s="17">
        <v>8.8200419825108498E-2</v>
      </c>
      <c r="O27" s="17">
        <v>8.8500261551640896E-2</v>
      </c>
      <c r="P27" s="17">
        <v>0</v>
      </c>
      <c r="Q27" s="17"/>
      <c r="R27" s="17">
        <v>0.14175222915481001</v>
      </c>
      <c r="S27" s="17">
        <v>5.2035113066209102E-2</v>
      </c>
      <c r="T27" s="17">
        <v>3.5060528401614097E-2</v>
      </c>
      <c r="U27" s="17">
        <v>3.6881552929531602E-2</v>
      </c>
      <c r="V27" s="17"/>
      <c r="W27" s="17">
        <v>0.13500273849595901</v>
      </c>
      <c r="X27" s="17">
        <v>0.14084355926814099</v>
      </c>
      <c r="Y27" s="17">
        <v>2.2681881564029199E-2</v>
      </c>
      <c r="Z27" s="17">
        <v>3.8149227126727601E-2</v>
      </c>
      <c r="AA27" s="17">
        <v>7.8915781660381795E-2</v>
      </c>
      <c r="AB27" s="17">
        <v>8.5076597346886995E-2</v>
      </c>
      <c r="AC27" s="17">
        <v>2.7409061560402501E-2</v>
      </c>
      <c r="AD27" s="17">
        <v>3.4168367127362202E-2</v>
      </c>
      <c r="AE27" s="17">
        <v>6.2882298067850298E-2</v>
      </c>
      <c r="AF27" s="17">
        <v>1.5743584363368101E-2</v>
      </c>
      <c r="AG27" s="17"/>
      <c r="AH27" s="17">
        <v>9.3079372429818494E-2</v>
      </c>
      <c r="AI27" s="17">
        <v>0.120956510178428</v>
      </c>
      <c r="AJ27" s="17">
        <v>5.6046075451984798E-2</v>
      </c>
      <c r="AK27" s="17">
        <v>8.1680158743587597E-2</v>
      </c>
      <c r="AL27" s="17">
        <v>6.7417036441661804E-2</v>
      </c>
      <c r="AM27" s="17">
        <v>3.5848393526519001E-2</v>
      </c>
      <c r="AN27" s="17">
        <v>3.4743447250231603E-2</v>
      </c>
      <c r="AO27" s="17"/>
      <c r="AP27" s="17">
        <v>5.1657174662125001E-2</v>
      </c>
      <c r="AQ27" s="17">
        <v>8.7015513950256196E-2</v>
      </c>
      <c r="AR27" s="17"/>
      <c r="AS27" s="17">
        <v>5.2230151061775303E-2</v>
      </c>
      <c r="AT27" s="17">
        <v>3.8495767626249899E-2</v>
      </c>
      <c r="AU27" s="17">
        <v>5.2707281893042301E-2</v>
      </c>
      <c r="AV27" s="17"/>
      <c r="AW27" s="17">
        <v>2.4865798196450802E-2</v>
      </c>
      <c r="AX27" s="17">
        <v>7.1349608393348807E-2</v>
      </c>
      <c r="AY27" s="17"/>
      <c r="AZ27" s="17">
        <v>9.02221595265702E-2</v>
      </c>
      <c r="BA27" s="17">
        <v>5.2537300974328099E-2</v>
      </c>
      <c r="BB27" s="17"/>
      <c r="BC27" s="17">
        <v>9.0477825808356394E-2</v>
      </c>
      <c r="BD27" s="17">
        <v>3.6881552929531602E-2</v>
      </c>
      <c r="BE27" s="17"/>
      <c r="BF27" s="17">
        <v>6.1183048373912197E-2</v>
      </c>
      <c r="BG27" s="17">
        <v>6.7160320757666994E-2</v>
      </c>
      <c r="BH27" s="17"/>
      <c r="BI27" s="17">
        <v>9.3533056540471907E-2</v>
      </c>
      <c r="BJ27" s="17">
        <v>7.7308166442728504E-2</v>
      </c>
      <c r="BK27" s="17">
        <v>4.0087726852009203E-2</v>
      </c>
      <c r="BL27" s="17">
        <v>5.2468122049317403E-2</v>
      </c>
    </row>
    <row r="28" spans="2:64" x14ac:dyDescent="0.25">
      <c r="B28" s="18" t="s">
        <v>102</v>
      </c>
      <c r="C28" s="19">
        <v>4.77344557895047E-2</v>
      </c>
      <c r="D28" s="19">
        <v>3.1539085744073402E-2</v>
      </c>
      <c r="E28" s="19">
        <v>4.2524264728033001E-2</v>
      </c>
      <c r="F28" s="19">
        <v>6.2404643832189702E-2</v>
      </c>
      <c r="G28" s="19">
        <v>0.136593254226308</v>
      </c>
      <c r="H28" s="19">
        <v>2.6712542978886099E-2</v>
      </c>
      <c r="I28" s="19">
        <v>8.4656235119458106E-2</v>
      </c>
      <c r="J28" s="19">
        <v>8.0811651811344698E-2</v>
      </c>
      <c r="K28" s="19">
        <v>0.13019856541097699</v>
      </c>
      <c r="L28" s="19">
        <v>2.9275972326011101E-2</v>
      </c>
      <c r="M28" s="19">
        <v>4.5057943929680398E-2</v>
      </c>
      <c r="N28" s="19">
        <v>3.1892940672155298E-2</v>
      </c>
      <c r="O28" s="19">
        <v>2.12080112999854E-2</v>
      </c>
      <c r="P28" s="19">
        <v>0</v>
      </c>
      <c r="Q28" s="19"/>
      <c r="R28" s="19">
        <v>8.7073540776401906E-2</v>
      </c>
      <c r="S28" s="19">
        <v>6.0257405436195698E-2</v>
      </c>
      <c r="T28" s="19">
        <v>4.6165693808984498E-2</v>
      </c>
      <c r="U28" s="19">
        <v>2.3372617963172099E-2</v>
      </c>
      <c r="V28" s="19"/>
      <c r="W28" s="19">
        <v>6.9451542849225598E-2</v>
      </c>
      <c r="X28" s="19">
        <v>1.8419859867189099E-2</v>
      </c>
      <c r="Y28" s="19">
        <v>7.1875702814235304E-2</v>
      </c>
      <c r="Z28" s="19">
        <v>0.12183377236197999</v>
      </c>
      <c r="AA28" s="19">
        <v>2.2401919819057699E-2</v>
      </c>
      <c r="AB28" s="19">
        <v>5.6164618669835201E-2</v>
      </c>
      <c r="AC28" s="19">
        <v>2.2949635928340501E-2</v>
      </c>
      <c r="AD28" s="19">
        <v>1.9009898177692299E-2</v>
      </c>
      <c r="AE28" s="19">
        <v>1.2150322900199E-2</v>
      </c>
      <c r="AF28" s="19">
        <v>3.2912534120276199E-2</v>
      </c>
      <c r="AG28" s="19"/>
      <c r="AH28" s="19">
        <v>6.4325509362684302E-2</v>
      </c>
      <c r="AI28" s="19">
        <v>2.9470749159027601E-2</v>
      </c>
      <c r="AJ28" s="19">
        <v>3.8035451264458599E-2</v>
      </c>
      <c r="AK28" s="19">
        <v>6.8464243802553004E-2</v>
      </c>
      <c r="AL28" s="19">
        <v>2.0875495823955498E-2</v>
      </c>
      <c r="AM28" s="19">
        <v>2.7113013192382601E-2</v>
      </c>
      <c r="AN28" s="19">
        <v>4.7608270567712198E-2</v>
      </c>
      <c r="AO28" s="19"/>
      <c r="AP28" s="19">
        <v>2.1953901532509101E-2</v>
      </c>
      <c r="AQ28" s="19">
        <v>8.9561589924595397E-2</v>
      </c>
      <c r="AR28" s="19"/>
      <c r="AS28" s="19">
        <v>4.8386776260412601E-3</v>
      </c>
      <c r="AT28" s="19">
        <v>3.3339254380271799E-2</v>
      </c>
      <c r="AU28" s="19">
        <v>2.0186820425823201E-2</v>
      </c>
      <c r="AV28" s="19"/>
      <c r="AW28" s="19">
        <v>6.5069142468157804E-3</v>
      </c>
      <c r="AX28" s="19">
        <v>5.4090792307522E-2</v>
      </c>
      <c r="AY28" s="19"/>
      <c r="AZ28" s="19">
        <v>5.5691213747875001E-2</v>
      </c>
      <c r="BA28" s="19">
        <v>4.3736424210978703E-2</v>
      </c>
      <c r="BB28" s="19"/>
      <c r="BC28" s="19">
        <v>6.95780410986577E-2</v>
      </c>
      <c r="BD28" s="19">
        <v>2.3372617963172099E-2</v>
      </c>
      <c r="BE28" s="19"/>
      <c r="BF28" s="19">
        <v>5.6511301521131201E-2</v>
      </c>
      <c r="BG28" s="19">
        <v>4.3253957273374798E-2</v>
      </c>
      <c r="BH28" s="19"/>
      <c r="BI28" s="19">
        <v>8.4499664541283104E-2</v>
      </c>
      <c r="BJ28" s="19">
        <v>4.8604268060693699E-2</v>
      </c>
      <c r="BK28" s="19">
        <v>4.1873483557917798E-2</v>
      </c>
      <c r="BL28" s="19">
        <v>0</v>
      </c>
    </row>
    <row r="29" spans="2:64" x14ac:dyDescent="0.25">
      <c r="B29" s="16"/>
    </row>
    <row r="30" spans="2:64" x14ac:dyDescent="0.25">
      <c r="B30" t="s">
        <v>83</v>
      </c>
    </row>
    <row r="31" spans="2:64" x14ac:dyDescent="0.25">
      <c r="B31" t="s">
        <v>84</v>
      </c>
    </row>
    <row r="33" spans="2:2" x14ac:dyDescent="0.25">
      <c r="B33"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L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154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142</v>
      </c>
      <c r="C9" s="17">
        <v>6.4079793625410802E-2</v>
      </c>
      <c r="D9" s="17">
        <v>3.3109892842183401E-2</v>
      </c>
      <c r="E9" s="17">
        <v>6.5418950803578901E-2</v>
      </c>
      <c r="F9" s="17">
        <v>0.124809287664379</v>
      </c>
      <c r="G9" s="17">
        <v>8.0932746642515499E-2</v>
      </c>
      <c r="H9" s="17">
        <v>6.3370534842670204E-2</v>
      </c>
      <c r="I9" s="17">
        <v>0.106918351016766</v>
      </c>
      <c r="J9" s="17">
        <v>9.5432740826065607E-2</v>
      </c>
      <c r="K9" s="17">
        <v>0.111420876491153</v>
      </c>
      <c r="L9" s="17">
        <v>3.8942952366109597E-2</v>
      </c>
      <c r="M9" s="17">
        <v>9.6925148854520096E-2</v>
      </c>
      <c r="N9" s="17">
        <v>5.3370882660639697E-2</v>
      </c>
      <c r="O9" s="17">
        <v>4.8349017656553799E-2</v>
      </c>
      <c r="P9" s="17">
        <v>0</v>
      </c>
      <c r="Q9" s="17"/>
      <c r="R9" s="17">
        <v>0.199493156099049</v>
      </c>
      <c r="S9" s="17">
        <v>6.2948903950858906E-2</v>
      </c>
      <c r="T9" s="17">
        <v>1.68618456252023E-2</v>
      </c>
      <c r="U9" s="17">
        <v>5.5229892424687697E-3</v>
      </c>
      <c r="V9" s="17"/>
      <c r="W9" s="17">
        <v>0.38419698937420299</v>
      </c>
      <c r="X9" s="17">
        <v>0</v>
      </c>
      <c r="Y9" s="17">
        <v>0</v>
      </c>
      <c r="Z9" s="17">
        <v>0</v>
      </c>
      <c r="AA9" s="17">
        <v>0</v>
      </c>
      <c r="AB9" s="17">
        <v>0</v>
      </c>
      <c r="AC9" s="17">
        <v>0</v>
      </c>
      <c r="AD9" s="17">
        <v>0</v>
      </c>
      <c r="AE9" s="17">
        <v>0</v>
      </c>
      <c r="AF9" s="17">
        <v>0</v>
      </c>
      <c r="AG9" s="17"/>
      <c r="AH9" s="17">
        <v>0.107089764813573</v>
      </c>
      <c r="AI9" s="17">
        <v>7.0532175897417296E-2</v>
      </c>
      <c r="AJ9" s="17">
        <v>1.3343617666660699E-2</v>
      </c>
      <c r="AK9" s="17">
        <v>0.133387801212454</v>
      </c>
      <c r="AL9" s="17">
        <v>1.99016486575837E-2</v>
      </c>
      <c r="AM9" s="17">
        <v>2.2339228547641199E-2</v>
      </c>
      <c r="AN9" s="17">
        <v>3.9815448865503998E-2</v>
      </c>
      <c r="AO9" s="17"/>
      <c r="AP9" s="17">
        <v>2.3958018500927599E-2</v>
      </c>
      <c r="AQ9" s="17">
        <v>0.12917454888709501</v>
      </c>
      <c r="AR9" s="17"/>
      <c r="AS9" s="17">
        <v>1.26287725964901E-2</v>
      </c>
      <c r="AT9" s="17">
        <v>0</v>
      </c>
      <c r="AU9" s="17">
        <v>4.50333921385336E-2</v>
      </c>
      <c r="AV9" s="17"/>
      <c r="AW9" s="17">
        <v>8.3831327346684803E-3</v>
      </c>
      <c r="AX9" s="17">
        <v>7.2666934801046301E-2</v>
      </c>
      <c r="AY9" s="17"/>
      <c r="AZ9" s="17">
        <v>0.122573007424087</v>
      </c>
      <c r="BA9" s="17">
        <v>3.4688712846012597E-2</v>
      </c>
      <c r="BB9" s="17"/>
      <c r="BC9" s="17">
        <v>0.116583654831958</v>
      </c>
      <c r="BD9" s="17">
        <v>5.5229892424687697E-3</v>
      </c>
      <c r="BE9" s="17"/>
      <c r="BF9" s="17">
        <v>2.9862711894241001E-2</v>
      </c>
      <c r="BG9" s="17">
        <v>8.1547297169465099E-2</v>
      </c>
      <c r="BH9" s="17"/>
      <c r="BI9" s="17">
        <v>0.15494763024623701</v>
      </c>
      <c r="BJ9" s="17">
        <v>7.2427914816551406E-2</v>
      </c>
      <c r="BK9" s="17">
        <v>1.66748230747478E-2</v>
      </c>
      <c r="BL9" s="17">
        <v>8.3628321049926992E-3</v>
      </c>
    </row>
    <row r="10" spans="2:64" x14ac:dyDescent="0.25">
      <c r="B10" s="18" t="s">
        <v>143</v>
      </c>
      <c r="C10" s="17">
        <v>5.6534838271734097E-2</v>
      </c>
      <c r="D10" s="17">
        <v>2.6174752999284599E-2</v>
      </c>
      <c r="E10" s="17">
        <v>3.5538251538014001E-2</v>
      </c>
      <c r="F10" s="17">
        <v>3.7335989810023E-2</v>
      </c>
      <c r="G10" s="17">
        <v>7.3689869233566199E-2</v>
      </c>
      <c r="H10" s="17">
        <v>8.0636901802100203E-2</v>
      </c>
      <c r="I10" s="17">
        <v>1.4736592249589901E-2</v>
      </c>
      <c r="J10" s="17">
        <v>0.13056733246726099</v>
      </c>
      <c r="K10" s="17">
        <v>8.4870459619721506E-2</v>
      </c>
      <c r="L10" s="17">
        <v>5.1923936488146201E-2</v>
      </c>
      <c r="M10" s="17">
        <v>4.8462574427260097E-2</v>
      </c>
      <c r="N10" s="17">
        <v>4.6224319466427001E-2</v>
      </c>
      <c r="O10" s="17">
        <v>0.123789496873236</v>
      </c>
      <c r="P10" s="17">
        <v>0</v>
      </c>
      <c r="Q10" s="17"/>
      <c r="R10" s="17">
        <v>0.18570876921806301</v>
      </c>
      <c r="S10" s="17">
        <v>4.4638549909665898E-2</v>
      </c>
      <c r="T10" s="17">
        <v>6.7578897436141603E-3</v>
      </c>
      <c r="U10" s="17">
        <v>5.3897485402810696E-3</v>
      </c>
      <c r="V10" s="17"/>
      <c r="W10" s="17">
        <v>0.33896043401338999</v>
      </c>
      <c r="X10" s="17">
        <v>0</v>
      </c>
      <c r="Y10" s="17">
        <v>0</v>
      </c>
      <c r="Z10" s="17">
        <v>0</v>
      </c>
      <c r="AA10" s="17">
        <v>0</v>
      </c>
      <c r="AB10" s="17">
        <v>0</v>
      </c>
      <c r="AC10" s="17">
        <v>0</v>
      </c>
      <c r="AD10" s="17">
        <v>0</v>
      </c>
      <c r="AE10" s="17">
        <v>0</v>
      </c>
      <c r="AF10" s="17">
        <v>0</v>
      </c>
      <c r="AG10" s="17"/>
      <c r="AH10" s="17">
        <v>0.17800945113931699</v>
      </c>
      <c r="AI10" s="17">
        <v>7.6073284757220694E-2</v>
      </c>
      <c r="AJ10" s="17">
        <v>8.5333080196242098E-2</v>
      </c>
      <c r="AK10" s="17">
        <v>8.25587536653037E-2</v>
      </c>
      <c r="AL10" s="17">
        <v>1.13508088309003E-2</v>
      </c>
      <c r="AM10" s="17">
        <v>2.7622172746355901E-2</v>
      </c>
      <c r="AN10" s="17">
        <v>1.0689601952807199E-2</v>
      </c>
      <c r="AO10" s="17"/>
      <c r="AP10" s="17">
        <v>3.9992200497352498E-2</v>
      </c>
      <c r="AQ10" s="17">
        <v>8.3374103333287902E-2</v>
      </c>
      <c r="AR10" s="17"/>
      <c r="AS10" s="17">
        <v>5.2237333689335898E-3</v>
      </c>
      <c r="AT10" s="17">
        <v>2.8008465836243598E-2</v>
      </c>
      <c r="AU10" s="17">
        <v>6.6579333553508396E-2</v>
      </c>
      <c r="AV10" s="17"/>
      <c r="AW10" s="17">
        <v>2.1074178343860901E-2</v>
      </c>
      <c r="AX10" s="17">
        <v>6.2002054584381301E-2</v>
      </c>
      <c r="AY10" s="17"/>
      <c r="AZ10" s="17">
        <v>9.9930210289195506E-2</v>
      </c>
      <c r="BA10" s="17">
        <v>3.4729968927281897E-2</v>
      </c>
      <c r="BB10" s="17"/>
      <c r="BC10" s="17">
        <v>0.102393124442809</v>
      </c>
      <c r="BD10" s="17">
        <v>5.3897485402810696E-3</v>
      </c>
      <c r="BE10" s="17"/>
      <c r="BF10" s="17">
        <v>4.70338096177415E-2</v>
      </c>
      <c r="BG10" s="17">
        <v>6.1385025467405901E-2</v>
      </c>
      <c r="BH10" s="17"/>
      <c r="BI10" s="17">
        <v>9.7996731049382405E-2</v>
      </c>
      <c r="BJ10" s="17">
        <v>6.3713791792768606E-2</v>
      </c>
      <c r="BK10" s="17">
        <v>3.08933729044693E-2</v>
      </c>
      <c r="BL10" s="17">
        <v>3.4107118705412998E-2</v>
      </c>
    </row>
    <row r="11" spans="2:64" x14ac:dyDescent="0.25">
      <c r="B11" s="18" t="s">
        <v>144</v>
      </c>
      <c r="C11" s="17">
        <v>4.6174269103320502E-2</v>
      </c>
      <c r="D11" s="17">
        <v>3.5901544577287503E-2</v>
      </c>
      <c r="E11" s="17">
        <v>3.5538251538014001E-2</v>
      </c>
      <c r="F11" s="17">
        <v>9.9740633642212695E-2</v>
      </c>
      <c r="G11" s="17">
        <v>9.9748319609525099E-2</v>
      </c>
      <c r="H11" s="17">
        <v>4.2694354126489198E-2</v>
      </c>
      <c r="I11" s="17">
        <v>1.04224030206789E-2</v>
      </c>
      <c r="J11" s="17">
        <v>5.7259644495639403E-2</v>
      </c>
      <c r="K11" s="17">
        <v>1.8777688919824301E-2</v>
      </c>
      <c r="L11" s="17">
        <v>5.1923936488146201E-2</v>
      </c>
      <c r="M11" s="17">
        <v>9.4996385225094002E-2</v>
      </c>
      <c r="N11" s="17">
        <v>4.3392173394596702E-2</v>
      </c>
      <c r="O11" s="17">
        <v>2.30421194758351E-2</v>
      </c>
      <c r="P11" s="17">
        <v>0</v>
      </c>
      <c r="Q11" s="17"/>
      <c r="R11" s="17">
        <v>0.13379850628610901</v>
      </c>
      <c r="S11" s="17">
        <v>2.54495040770586E-2</v>
      </c>
      <c r="T11" s="17">
        <v>2.6920019248664301E-2</v>
      </c>
      <c r="U11" s="17">
        <v>1.16142832351309E-2</v>
      </c>
      <c r="V11" s="17"/>
      <c r="W11" s="17">
        <v>0.27684257661240702</v>
      </c>
      <c r="X11" s="17">
        <v>0</v>
      </c>
      <c r="Y11" s="17">
        <v>0</v>
      </c>
      <c r="Z11" s="17">
        <v>0</v>
      </c>
      <c r="AA11" s="17">
        <v>0</v>
      </c>
      <c r="AB11" s="17">
        <v>0</v>
      </c>
      <c r="AC11" s="17">
        <v>0</v>
      </c>
      <c r="AD11" s="17">
        <v>0</v>
      </c>
      <c r="AE11" s="17">
        <v>0</v>
      </c>
      <c r="AF11" s="17">
        <v>0</v>
      </c>
      <c r="AG11" s="17"/>
      <c r="AH11" s="17">
        <v>0.14923998886537501</v>
      </c>
      <c r="AI11" s="17">
        <v>4.3220504223351601E-2</v>
      </c>
      <c r="AJ11" s="17">
        <v>3.5061337615019797E-2</v>
      </c>
      <c r="AK11" s="17">
        <v>5.3149886982861098E-2</v>
      </c>
      <c r="AL11" s="17">
        <v>1.08198163304692E-2</v>
      </c>
      <c r="AM11" s="17">
        <v>2.6825537795484598E-2</v>
      </c>
      <c r="AN11" s="17">
        <v>3.90431429494663E-2</v>
      </c>
      <c r="AO11" s="17"/>
      <c r="AP11" s="17">
        <v>2.77718784204804E-2</v>
      </c>
      <c r="AQ11" s="17">
        <v>7.6030852318114003E-2</v>
      </c>
      <c r="AR11" s="17"/>
      <c r="AS11" s="17">
        <v>2.5142063607118199E-2</v>
      </c>
      <c r="AT11" s="17">
        <v>2.6260901578206802E-2</v>
      </c>
      <c r="AU11" s="17">
        <v>2.4122944754616599E-2</v>
      </c>
      <c r="AV11" s="17"/>
      <c r="AW11" s="17">
        <v>2.5511878883606301E-2</v>
      </c>
      <c r="AX11" s="17">
        <v>4.9359933360479703E-2</v>
      </c>
      <c r="AY11" s="17"/>
      <c r="AZ11" s="17">
        <v>6.7198827004433706E-2</v>
      </c>
      <c r="BA11" s="17">
        <v>3.56100610611777E-2</v>
      </c>
      <c r="BB11" s="17"/>
      <c r="BC11" s="17">
        <v>7.7161832725426899E-2</v>
      </c>
      <c r="BD11" s="17">
        <v>1.16142832351309E-2</v>
      </c>
      <c r="BE11" s="17"/>
      <c r="BF11" s="17">
        <v>3.5689601491856501E-2</v>
      </c>
      <c r="BG11" s="17">
        <v>5.1526594883185201E-2</v>
      </c>
      <c r="BH11" s="17"/>
      <c r="BI11" s="17">
        <v>8.2195021889154396E-2</v>
      </c>
      <c r="BJ11" s="17">
        <v>5.73009581473755E-2</v>
      </c>
      <c r="BK11" s="17">
        <v>2.6354977453068699E-2</v>
      </c>
      <c r="BL11" s="17">
        <v>1.0105029312374799E-2</v>
      </c>
    </row>
    <row r="12" spans="2:64" x14ac:dyDescent="0.25">
      <c r="B12" s="18" t="s">
        <v>145</v>
      </c>
      <c r="C12" s="17">
        <v>6.51961426391197E-2</v>
      </c>
      <c r="D12" s="17">
        <v>3.2345420321934201E-2</v>
      </c>
      <c r="E12" s="17">
        <v>3.5538251538014001E-2</v>
      </c>
      <c r="F12" s="17">
        <v>6.2404643832189702E-2</v>
      </c>
      <c r="G12" s="17">
        <v>5.2116900751917702E-2</v>
      </c>
      <c r="H12" s="17">
        <v>9.7745425163743696E-2</v>
      </c>
      <c r="I12" s="17">
        <v>2.51589952702688E-2</v>
      </c>
      <c r="J12" s="17">
        <v>8.7602138420436598E-2</v>
      </c>
      <c r="K12" s="17">
        <v>0.111420876491153</v>
      </c>
      <c r="L12" s="17">
        <v>0.113028628325526</v>
      </c>
      <c r="M12" s="17">
        <v>9.1449487932655199E-2</v>
      </c>
      <c r="N12" s="17">
        <v>3.78514912899484E-2</v>
      </c>
      <c r="O12" s="17">
        <v>0.103689537641258</v>
      </c>
      <c r="P12" s="17">
        <v>0</v>
      </c>
      <c r="Q12" s="17"/>
      <c r="R12" s="17">
        <v>0.191851937454108</v>
      </c>
      <c r="S12" s="17">
        <v>3.8933466396143403E-2</v>
      </c>
      <c r="T12" s="17">
        <v>7.4709497447413203E-2</v>
      </c>
      <c r="U12" s="17">
        <v>4.0450512231643403E-3</v>
      </c>
      <c r="V12" s="17"/>
      <c r="W12" s="17">
        <v>0</v>
      </c>
      <c r="X12" s="17">
        <v>1</v>
      </c>
      <c r="Y12" s="17">
        <v>0</v>
      </c>
      <c r="Z12" s="17">
        <v>0</v>
      </c>
      <c r="AA12" s="17">
        <v>0</v>
      </c>
      <c r="AB12" s="17">
        <v>0</v>
      </c>
      <c r="AC12" s="17">
        <v>0</v>
      </c>
      <c r="AD12" s="17">
        <v>0</v>
      </c>
      <c r="AE12" s="17">
        <v>0</v>
      </c>
      <c r="AF12" s="17">
        <v>0</v>
      </c>
      <c r="AG12" s="17"/>
      <c r="AH12" s="17">
        <v>8.9830015987274497E-2</v>
      </c>
      <c r="AI12" s="17">
        <v>9.3643096472014006E-2</v>
      </c>
      <c r="AJ12" s="17">
        <v>0.10180629925191299</v>
      </c>
      <c r="AK12" s="17">
        <v>0.107388800486147</v>
      </c>
      <c r="AL12" s="17">
        <v>2.2820969596208801E-2</v>
      </c>
      <c r="AM12" s="17">
        <v>4.01954381951607E-2</v>
      </c>
      <c r="AN12" s="17">
        <v>7.2704997654639406E-2</v>
      </c>
      <c r="AO12" s="17"/>
      <c r="AP12" s="17">
        <v>4.7918683632767398E-2</v>
      </c>
      <c r="AQ12" s="17">
        <v>9.3227603412548404E-2</v>
      </c>
      <c r="AR12" s="17"/>
      <c r="AS12" s="17">
        <v>3.3619283237264298E-2</v>
      </c>
      <c r="AT12" s="17">
        <v>2.9468219271539999E-2</v>
      </c>
      <c r="AU12" s="17">
        <v>6.5809251490522594E-2</v>
      </c>
      <c r="AV12" s="17"/>
      <c r="AW12" s="17">
        <v>3.3647424758963297E-2</v>
      </c>
      <c r="AX12" s="17">
        <v>7.0060227667100794E-2</v>
      </c>
      <c r="AY12" s="17"/>
      <c r="AZ12" s="17">
        <v>7.9905606926514494E-2</v>
      </c>
      <c r="BA12" s="17">
        <v>5.7805079214557499E-2</v>
      </c>
      <c r="BB12" s="17"/>
      <c r="BC12" s="17">
        <v>0.120026122692941</v>
      </c>
      <c r="BD12" s="17">
        <v>4.0450512231643403E-3</v>
      </c>
      <c r="BE12" s="17"/>
      <c r="BF12" s="17">
        <v>3.1583801290018303E-2</v>
      </c>
      <c r="BG12" s="17">
        <v>8.2354931815011204E-2</v>
      </c>
      <c r="BH12" s="17"/>
      <c r="BI12" s="17">
        <v>8.1436051091153594E-2</v>
      </c>
      <c r="BJ12" s="17">
        <v>7.2377317433262797E-2</v>
      </c>
      <c r="BK12" s="17">
        <v>5.84700687804003E-2</v>
      </c>
      <c r="BL12" s="17">
        <v>3.2146646928433803E-2</v>
      </c>
    </row>
    <row r="13" spans="2:64" x14ac:dyDescent="0.25">
      <c r="B13" s="18" t="s">
        <v>146</v>
      </c>
      <c r="C13" s="17">
        <v>5.0901084419044701E-2</v>
      </c>
      <c r="D13" s="17">
        <v>1.7869070655791901E-2</v>
      </c>
      <c r="E13" s="17">
        <v>0.106614754614042</v>
      </c>
      <c r="F13" s="17">
        <v>0.110707409107032</v>
      </c>
      <c r="G13" s="17">
        <v>0.106991197018474</v>
      </c>
      <c r="H13" s="17">
        <v>4.7887996560508898E-2</v>
      </c>
      <c r="I13" s="17">
        <v>2.2812986748137601E-2</v>
      </c>
      <c r="J13" s="17">
        <v>8.7602138420436598E-2</v>
      </c>
      <c r="K13" s="17">
        <v>4.5328105791255902E-2</v>
      </c>
      <c r="L13" s="17">
        <v>0.100532888393381</v>
      </c>
      <c r="M13" s="17">
        <v>2.2302523584203902E-2</v>
      </c>
      <c r="N13" s="17">
        <v>5.2515380964198902E-2</v>
      </c>
      <c r="O13" s="17">
        <v>5.4232467916696801E-2</v>
      </c>
      <c r="P13" s="17">
        <v>0</v>
      </c>
      <c r="Q13" s="17"/>
      <c r="R13" s="17">
        <v>0.10729838105646999</v>
      </c>
      <c r="S13" s="17">
        <v>5.9800084886804397E-2</v>
      </c>
      <c r="T13" s="17">
        <v>6.3688059212921797E-2</v>
      </c>
      <c r="U13" s="17">
        <v>1.4822569994802E-2</v>
      </c>
      <c r="V13" s="17"/>
      <c r="W13" s="17">
        <v>0</v>
      </c>
      <c r="X13" s="17">
        <v>0</v>
      </c>
      <c r="Y13" s="17">
        <v>1</v>
      </c>
      <c r="Z13" s="17">
        <v>0</v>
      </c>
      <c r="AA13" s="17">
        <v>0</v>
      </c>
      <c r="AB13" s="17">
        <v>0</v>
      </c>
      <c r="AC13" s="17">
        <v>0</v>
      </c>
      <c r="AD13" s="17">
        <v>0</v>
      </c>
      <c r="AE13" s="17">
        <v>0</v>
      </c>
      <c r="AF13" s="17">
        <v>0</v>
      </c>
      <c r="AG13" s="17"/>
      <c r="AH13" s="17">
        <v>7.2747876285644303E-2</v>
      </c>
      <c r="AI13" s="17">
        <v>0.110813261699413</v>
      </c>
      <c r="AJ13" s="17">
        <v>4.8863692909754897E-2</v>
      </c>
      <c r="AK13" s="17">
        <v>5.01817304528865E-2</v>
      </c>
      <c r="AL13" s="17">
        <v>6.58435583273735E-2</v>
      </c>
      <c r="AM13" s="17">
        <v>2.1014539856899401E-2</v>
      </c>
      <c r="AN13" s="17">
        <v>6.9195118265944003E-2</v>
      </c>
      <c r="AO13" s="17"/>
      <c r="AP13" s="17">
        <v>4.40509823754619E-2</v>
      </c>
      <c r="AQ13" s="17">
        <v>6.2014892685531002E-2</v>
      </c>
      <c r="AR13" s="17"/>
      <c r="AS13" s="17">
        <v>4.5722415702186901E-2</v>
      </c>
      <c r="AT13" s="17">
        <v>1.23254982781454E-2</v>
      </c>
      <c r="AU13" s="17">
        <v>5.7269305994014197E-2</v>
      </c>
      <c r="AV13" s="17"/>
      <c r="AW13" s="17">
        <v>4.03656494866046E-2</v>
      </c>
      <c r="AX13" s="17">
        <v>5.2525405620077903E-2</v>
      </c>
      <c r="AY13" s="17"/>
      <c r="AZ13" s="17">
        <v>5.6461728201631402E-2</v>
      </c>
      <c r="BA13" s="17">
        <v>4.8107028151902799E-2</v>
      </c>
      <c r="BB13" s="17"/>
      <c r="BC13" s="17">
        <v>8.3250208211405705E-2</v>
      </c>
      <c r="BD13" s="17">
        <v>1.4822569994802E-2</v>
      </c>
      <c r="BE13" s="17"/>
      <c r="BF13" s="17">
        <v>5.4993303646038397E-2</v>
      </c>
      <c r="BG13" s="17">
        <v>4.8812044377227103E-2</v>
      </c>
      <c r="BH13" s="17"/>
      <c r="BI13" s="17">
        <v>9.2584539662550605E-2</v>
      </c>
      <c r="BJ13" s="17">
        <v>5.9514916657166198E-2</v>
      </c>
      <c r="BK13" s="17">
        <v>2.33820083428633E-2</v>
      </c>
      <c r="BL13" s="17">
        <v>1.79369483695038E-2</v>
      </c>
    </row>
    <row r="14" spans="2:64" x14ac:dyDescent="0.25">
      <c r="B14" s="18" t="s">
        <v>147</v>
      </c>
      <c r="C14" s="17">
        <v>8.2940787505176902E-2</v>
      </c>
      <c r="D14" s="17">
        <v>7.2679080157042705E-2</v>
      </c>
      <c r="E14" s="17">
        <v>8.5048529456066099E-2</v>
      </c>
      <c r="F14" s="17">
        <v>7.5337786707767196E-2</v>
      </c>
      <c r="G14" s="17">
        <v>0.124862111891045</v>
      </c>
      <c r="H14" s="17">
        <v>8.1136174667542096E-2</v>
      </c>
      <c r="I14" s="17">
        <v>9.3661328284186995E-2</v>
      </c>
      <c r="J14" s="17">
        <v>6.4763608335362099E-2</v>
      </c>
      <c r="K14" s="17">
        <v>0.108867357544973</v>
      </c>
      <c r="L14" s="17">
        <v>0.126493876136481</v>
      </c>
      <c r="M14" s="17">
        <v>4.9678997916218902E-2</v>
      </c>
      <c r="N14" s="17">
        <v>8.3115186756617596E-2</v>
      </c>
      <c r="O14" s="17">
        <v>7.7409872342757202E-2</v>
      </c>
      <c r="P14" s="17">
        <v>0</v>
      </c>
      <c r="Q14" s="17"/>
      <c r="R14" s="17">
        <v>8.4653736827089293E-2</v>
      </c>
      <c r="S14" s="17">
        <v>0.18037775291548699</v>
      </c>
      <c r="T14" s="17">
        <v>0.14608435601438299</v>
      </c>
      <c r="U14" s="17">
        <v>3.4078134807030598E-2</v>
      </c>
      <c r="V14" s="17"/>
      <c r="W14" s="17">
        <v>0</v>
      </c>
      <c r="X14" s="17">
        <v>0</v>
      </c>
      <c r="Y14" s="17">
        <v>0</v>
      </c>
      <c r="Z14" s="17">
        <v>1</v>
      </c>
      <c r="AA14" s="17">
        <v>0</v>
      </c>
      <c r="AB14" s="17">
        <v>0</v>
      </c>
      <c r="AC14" s="17">
        <v>0</v>
      </c>
      <c r="AD14" s="17">
        <v>0</v>
      </c>
      <c r="AE14" s="17">
        <v>0</v>
      </c>
      <c r="AF14" s="17">
        <v>0</v>
      </c>
      <c r="AG14" s="17"/>
      <c r="AH14" s="17">
        <v>0.13978949656642101</v>
      </c>
      <c r="AI14" s="17">
        <v>0.138532992498721</v>
      </c>
      <c r="AJ14" s="17">
        <v>9.7060151594716204E-2</v>
      </c>
      <c r="AK14" s="17">
        <v>0.102884608214226</v>
      </c>
      <c r="AL14" s="17">
        <v>8.4545847995687901E-2</v>
      </c>
      <c r="AM14" s="17">
        <v>5.2629419198076399E-2</v>
      </c>
      <c r="AN14" s="17">
        <v>3.1390144399821497E-2</v>
      </c>
      <c r="AO14" s="17"/>
      <c r="AP14" s="17">
        <v>9.0451428470164699E-2</v>
      </c>
      <c r="AQ14" s="17">
        <v>7.0755301345669402E-2</v>
      </c>
      <c r="AR14" s="17"/>
      <c r="AS14" s="17">
        <v>8.2808624131104194E-2</v>
      </c>
      <c r="AT14" s="17">
        <v>4.8022113583342303E-2</v>
      </c>
      <c r="AU14" s="17">
        <v>0.11984817249504399</v>
      </c>
      <c r="AV14" s="17"/>
      <c r="AW14" s="17">
        <v>5.9617216262493403E-2</v>
      </c>
      <c r="AX14" s="17">
        <v>8.6536744529850301E-2</v>
      </c>
      <c r="AY14" s="17"/>
      <c r="AZ14" s="17">
        <v>7.0922133666807705E-2</v>
      </c>
      <c r="BA14" s="17">
        <v>8.8979799603895293E-2</v>
      </c>
      <c r="BB14" s="17"/>
      <c r="BC14" s="17">
        <v>0.126752569286673</v>
      </c>
      <c r="BD14" s="17">
        <v>3.4078134807030598E-2</v>
      </c>
      <c r="BE14" s="17"/>
      <c r="BF14" s="17">
        <v>8.2110192369359097E-2</v>
      </c>
      <c r="BG14" s="17">
        <v>8.3364798634838894E-2</v>
      </c>
      <c r="BH14" s="17"/>
      <c r="BI14" s="17">
        <v>7.6546863799816095E-2</v>
      </c>
      <c r="BJ14" s="17">
        <v>7.2237880464456894E-2</v>
      </c>
      <c r="BK14" s="17">
        <v>0.104178438940012</v>
      </c>
      <c r="BL14" s="17">
        <v>6.9686622958289396E-2</v>
      </c>
    </row>
    <row r="15" spans="2:64" x14ac:dyDescent="0.25">
      <c r="B15" s="18" t="s">
        <v>148</v>
      </c>
      <c r="C15" s="17">
        <v>6.8904466079916196E-2</v>
      </c>
      <c r="D15" s="17">
        <v>6.61303805442848E-2</v>
      </c>
      <c r="E15" s="17">
        <v>0.114776401162505</v>
      </c>
      <c r="F15" s="17">
        <v>6.8538311726117795E-2</v>
      </c>
      <c r="G15" s="17">
        <v>0</v>
      </c>
      <c r="H15" s="17">
        <v>7.9851618855715206E-2</v>
      </c>
      <c r="I15" s="17">
        <v>6.1291264412046298E-2</v>
      </c>
      <c r="J15" s="17">
        <v>2.2838530085074499E-2</v>
      </c>
      <c r="K15" s="17">
        <v>4.1101382055430999E-2</v>
      </c>
      <c r="L15" s="17">
        <v>0.129961288693101</v>
      </c>
      <c r="M15" s="17">
        <v>8.2673399964958094E-2</v>
      </c>
      <c r="N15" s="17">
        <v>4.7639720619508198E-2</v>
      </c>
      <c r="O15" s="17">
        <v>6.6614868712682004E-2</v>
      </c>
      <c r="P15" s="17">
        <v>0.64803048213396297</v>
      </c>
      <c r="Q15" s="17"/>
      <c r="R15" s="17">
        <v>2.2844369031623301E-2</v>
      </c>
      <c r="S15" s="17">
        <v>0.17135097773243099</v>
      </c>
      <c r="T15" s="17">
        <v>0.133596653937191</v>
      </c>
      <c r="U15" s="17">
        <v>4.3287309908247897E-2</v>
      </c>
      <c r="V15" s="17"/>
      <c r="W15" s="17">
        <v>0</v>
      </c>
      <c r="X15" s="17">
        <v>0</v>
      </c>
      <c r="Y15" s="17">
        <v>0</v>
      </c>
      <c r="Z15" s="17">
        <v>0</v>
      </c>
      <c r="AA15" s="17">
        <v>1</v>
      </c>
      <c r="AB15" s="17">
        <v>0</v>
      </c>
      <c r="AC15" s="17">
        <v>0</v>
      </c>
      <c r="AD15" s="17">
        <v>0</v>
      </c>
      <c r="AE15" s="17">
        <v>0</v>
      </c>
      <c r="AF15" s="17">
        <v>0</v>
      </c>
      <c r="AG15" s="17"/>
      <c r="AH15" s="17">
        <v>4.5085905126499001E-2</v>
      </c>
      <c r="AI15" s="17">
        <v>4.4984312986655103E-2</v>
      </c>
      <c r="AJ15" s="17">
        <v>3.0033497980260601E-2</v>
      </c>
      <c r="AK15" s="17">
        <v>8.9938801591885303E-2</v>
      </c>
      <c r="AL15" s="17">
        <v>7.4481191249880493E-2</v>
      </c>
      <c r="AM15" s="17">
        <v>9.2291415035824304E-2</v>
      </c>
      <c r="AN15" s="17">
        <v>7.1477510626027196E-2</v>
      </c>
      <c r="AO15" s="17"/>
      <c r="AP15" s="17">
        <v>7.2405650688384601E-2</v>
      </c>
      <c r="AQ15" s="17">
        <v>6.3224040562672404E-2</v>
      </c>
      <c r="AR15" s="17"/>
      <c r="AS15" s="17">
        <v>8.6895684076705101E-2</v>
      </c>
      <c r="AT15" s="17">
        <v>3.0243931732011502E-2</v>
      </c>
      <c r="AU15" s="17">
        <v>8.4833024021256406E-2</v>
      </c>
      <c r="AV15" s="17"/>
      <c r="AW15" s="17">
        <v>4.60778599389704E-2</v>
      </c>
      <c r="AX15" s="17">
        <v>7.2423802542068594E-2</v>
      </c>
      <c r="AY15" s="17"/>
      <c r="AZ15" s="17">
        <v>8.2045889333953806E-2</v>
      </c>
      <c r="BA15" s="17">
        <v>6.2301296116558401E-2</v>
      </c>
      <c r="BB15" s="17"/>
      <c r="BC15" s="17">
        <v>9.1873609056842706E-2</v>
      </c>
      <c r="BD15" s="17">
        <v>4.3287309908247897E-2</v>
      </c>
      <c r="BE15" s="17"/>
      <c r="BF15" s="17">
        <v>6.6930326388073794E-2</v>
      </c>
      <c r="BG15" s="17">
        <v>6.9912246121903304E-2</v>
      </c>
      <c r="BH15" s="17"/>
      <c r="BI15" s="17">
        <v>6.5167515306043797E-2</v>
      </c>
      <c r="BJ15" s="17">
        <v>8.2469399617063496E-2</v>
      </c>
      <c r="BK15" s="17">
        <v>7.0991991123876094E-2</v>
      </c>
      <c r="BL15" s="17">
        <v>4.2833943529975001E-2</v>
      </c>
    </row>
    <row r="16" spans="2:64" x14ac:dyDescent="0.25">
      <c r="B16" s="18" t="s">
        <v>149</v>
      </c>
      <c r="C16" s="17">
        <v>5.9215077832896E-2</v>
      </c>
      <c r="D16" s="17">
        <v>6.8735856646764099E-2</v>
      </c>
      <c r="E16" s="17">
        <v>2.51343033658105E-2</v>
      </c>
      <c r="F16" s="17">
        <v>0</v>
      </c>
      <c r="G16" s="17">
        <v>2.6058450375958799E-2</v>
      </c>
      <c r="H16" s="17">
        <v>3.6657991863784101E-2</v>
      </c>
      <c r="I16" s="17">
        <v>7.6689510886883402E-2</v>
      </c>
      <c r="J16" s="17">
        <v>5.1671990367952898E-2</v>
      </c>
      <c r="K16" s="17">
        <v>6.3539251753716802E-2</v>
      </c>
      <c r="L16" s="17">
        <v>5.2894424867929099E-2</v>
      </c>
      <c r="M16" s="17">
        <v>6.4887726915545105E-2</v>
      </c>
      <c r="N16" s="17">
        <v>9.25141650646569E-2</v>
      </c>
      <c r="O16" s="17">
        <v>4.6945580009737801E-2</v>
      </c>
      <c r="P16" s="17">
        <v>0</v>
      </c>
      <c r="Q16" s="17"/>
      <c r="R16" s="17">
        <v>1.17997926975463E-2</v>
      </c>
      <c r="S16" s="17">
        <v>0.13270125042334499</v>
      </c>
      <c r="T16" s="17">
        <v>9.7669958288619199E-2</v>
      </c>
      <c r="U16" s="17">
        <v>5.0572629926153502E-2</v>
      </c>
      <c r="V16" s="17"/>
      <c r="W16" s="17">
        <v>0</v>
      </c>
      <c r="X16" s="17">
        <v>0</v>
      </c>
      <c r="Y16" s="17">
        <v>0</v>
      </c>
      <c r="Z16" s="17">
        <v>0</v>
      </c>
      <c r="AA16" s="17">
        <v>0</v>
      </c>
      <c r="AB16" s="17">
        <v>1</v>
      </c>
      <c r="AC16" s="17">
        <v>0</v>
      </c>
      <c r="AD16" s="17">
        <v>0</v>
      </c>
      <c r="AE16" s="17">
        <v>0</v>
      </c>
      <c r="AF16" s="17">
        <v>0</v>
      </c>
      <c r="AG16" s="17"/>
      <c r="AH16" s="17">
        <v>5.0679252612393998E-2</v>
      </c>
      <c r="AI16" s="17">
        <v>6.7335965779848697E-2</v>
      </c>
      <c r="AJ16" s="17">
        <v>8.8179956992250397E-2</v>
      </c>
      <c r="AK16" s="17">
        <v>3.56324198814119E-2</v>
      </c>
      <c r="AL16" s="17">
        <v>7.5797635988100895E-2</v>
      </c>
      <c r="AM16" s="17">
        <v>8.1460971110324396E-2</v>
      </c>
      <c r="AN16" s="17">
        <v>6.5447660760168905E-2</v>
      </c>
      <c r="AO16" s="17"/>
      <c r="AP16" s="17">
        <v>6.2971334291992906E-2</v>
      </c>
      <c r="AQ16" s="17">
        <v>5.3120816197003699E-2</v>
      </c>
      <c r="AR16" s="17"/>
      <c r="AS16" s="17">
        <v>7.2351247911221495E-2</v>
      </c>
      <c r="AT16" s="17">
        <v>5.6180215053051902E-2</v>
      </c>
      <c r="AU16" s="17">
        <v>6.5437616298039805E-2</v>
      </c>
      <c r="AV16" s="17"/>
      <c r="AW16" s="17">
        <v>7.4566295290877105E-2</v>
      </c>
      <c r="AX16" s="17">
        <v>5.6848273981078799E-2</v>
      </c>
      <c r="AY16" s="17"/>
      <c r="AZ16" s="17">
        <v>3.7815386173686398E-2</v>
      </c>
      <c r="BA16" s="17">
        <v>6.9967779306520095E-2</v>
      </c>
      <c r="BB16" s="17"/>
      <c r="BC16" s="17">
        <v>6.6964166775881406E-2</v>
      </c>
      <c r="BD16" s="17">
        <v>5.0572629926153502E-2</v>
      </c>
      <c r="BE16" s="17"/>
      <c r="BF16" s="17">
        <v>7.0018466742994598E-2</v>
      </c>
      <c r="BG16" s="17">
        <v>5.3700047779849602E-2</v>
      </c>
      <c r="BH16" s="17"/>
      <c r="BI16" s="17">
        <v>5.5435942869267202E-2</v>
      </c>
      <c r="BJ16" s="17">
        <v>5.64642097555847E-2</v>
      </c>
      <c r="BK16" s="17">
        <v>6.1259160378358803E-2</v>
      </c>
      <c r="BL16" s="17">
        <v>6.8676623667376105E-2</v>
      </c>
    </row>
    <row r="17" spans="2:64" x14ac:dyDescent="0.25">
      <c r="B17" s="18" t="s">
        <v>150</v>
      </c>
      <c r="C17" s="17">
        <v>5.83872937533364E-2</v>
      </c>
      <c r="D17" s="17">
        <v>6.0411743637365199E-2</v>
      </c>
      <c r="E17" s="17">
        <v>0.16204706179029299</v>
      </c>
      <c r="F17" s="17">
        <v>0</v>
      </c>
      <c r="G17" s="17">
        <v>5.7037813825110202E-2</v>
      </c>
      <c r="H17" s="17">
        <v>5.4366194806355503E-2</v>
      </c>
      <c r="I17" s="17">
        <v>3.0024055350009501E-2</v>
      </c>
      <c r="J17" s="17">
        <v>3.8886573561057097E-2</v>
      </c>
      <c r="K17" s="17">
        <v>9.1648696852113701E-2</v>
      </c>
      <c r="L17" s="17">
        <v>3.2743384882630899E-2</v>
      </c>
      <c r="M17" s="17">
        <v>7.6744842281820505E-2</v>
      </c>
      <c r="N17" s="17">
        <v>6.6912285890273399E-2</v>
      </c>
      <c r="O17" s="17">
        <v>5.6632531571805603E-2</v>
      </c>
      <c r="P17" s="17">
        <v>0</v>
      </c>
      <c r="Q17" s="17"/>
      <c r="R17" s="17">
        <v>0</v>
      </c>
      <c r="S17" s="17">
        <v>0.107009917658603</v>
      </c>
      <c r="T17" s="17">
        <v>8.6913322227540696E-2</v>
      </c>
      <c r="U17" s="17">
        <v>6.6123387027180305E-2</v>
      </c>
      <c r="V17" s="17"/>
      <c r="W17" s="17">
        <v>0</v>
      </c>
      <c r="X17" s="17">
        <v>0</v>
      </c>
      <c r="Y17" s="17">
        <v>0</v>
      </c>
      <c r="Z17" s="17">
        <v>0</v>
      </c>
      <c r="AA17" s="17">
        <v>0</v>
      </c>
      <c r="AB17" s="17">
        <v>0</v>
      </c>
      <c r="AC17" s="17">
        <v>1</v>
      </c>
      <c r="AD17" s="17">
        <v>0</v>
      </c>
      <c r="AE17" s="17">
        <v>0</v>
      </c>
      <c r="AF17" s="17">
        <v>0</v>
      </c>
      <c r="AG17" s="17"/>
      <c r="AH17" s="17">
        <v>4.5764027919949199E-2</v>
      </c>
      <c r="AI17" s="17">
        <v>9.25541693287079E-2</v>
      </c>
      <c r="AJ17" s="17">
        <v>6.8035511170066301E-2</v>
      </c>
      <c r="AK17" s="17">
        <v>5.7060716236035501E-2</v>
      </c>
      <c r="AL17" s="17">
        <v>7.77560919034153E-2</v>
      </c>
      <c r="AM17" s="17">
        <v>7.0061839967184694E-2</v>
      </c>
      <c r="AN17" s="17">
        <v>3.1522919037080703E-2</v>
      </c>
      <c r="AO17" s="17"/>
      <c r="AP17" s="17">
        <v>7.1129489108532395E-2</v>
      </c>
      <c r="AQ17" s="17">
        <v>3.7713978936891303E-2</v>
      </c>
      <c r="AR17" s="17"/>
      <c r="AS17" s="17">
        <v>7.4963037303758098E-2</v>
      </c>
      <c r="AT17" s="17">
        <v>7.3722199154985193E-2</v>
      </c>
      <c r="AU17" s="17">
        <v>7.3212910455215205E-2</v>
      </c>
      <c r="AV17" s="17"/>
      <c r="AW17" s="17">
        <v>8.7853312812738005E-2</v>
      </c>
      <c r="AX17" s="17">
        <v>5.3844312872608102E-2</v>
      </c>
      <c r="AY17" s="17"/>
      <c r="AZ17" s="17">
        <v>4.5981582616964597E-2</v>
      </c>
      <c r="BA17" s="17">
        <v>6.4620790503744599E-2</v>
      </c>
      <c r="BB17" s="17"/>
      <c r="BC17" s="17">
        <v>5.1450870705477401E-2</v>
      </c>
      <c r="BD17" s="17">
        <v>6.6123387027180305E-2</v>
      </c>
      <c r="BE17" s="17"/>
      <c r="BF17" s="17">
        <v>5.8429173703570703E-2</v>
      </c>
      <c r="BG17" s="17">
        <v>5.8365914426341398E-2</v>
      </c>
      <c r="BH17" s="17"/>
      <c r="BI17" s="17">
        <v>2.4759913785508798E-2</v>
      </c>
      <c r="BJ17" s="17">
        <v>5.7813962911402297E-2</v>
      </c>
      <c r="BK17" s="17">
        <v>5.9474659186003399E-2</v>
      </c>
      <c r="BL17" s="17">
        <v>0.115031608919499</v>
      </c>
    </row>
    <row r="18" spans="2:64" x14ac:dyDescent="0.25">
      <c r="B18" s="18" t="s">
        <v>151</v>
      </c>
      <c r="C18" s="17">
        <v>6.7494564489567005E-2</v>
      </c>
      <c r="D18" s="17">
        <v>6.0994382226004402E-2</v>
      </c>
      <c r="E18" s="17">
        <v>0</v>
      </c>
      <c r="F18" s="17">
        <v>0.14074099534135601</v>
      </c>
      <c r="G18" s="17">
        <v>6.1958726898302799E-2</v>
      </c>
      <c r="H18" s="17">
        <v>5.7334172579965099E-2</v>
      </c>
      <c r="I18" s="17">
        <v>0.14999353121103701</v>
      </c>
      <c r="J18" s="17">
        <v>3.2096086951965197E-2</v>
      </c>
      <c r="K18" s="17">
        <v>7.28710079322894E-2</v>
      </c>
      <c r="L18" s="17">
        <v>7.7552108015062904E-2</v>
      </c>
      <c r="M18" s="17">
        <v>6.5431703884458195E-2</v>
      </c>
      <c r="N18" s="17">
        <v>2.7540271143926601E-2</v>
      </c>
      <c r="O18" s="17">
        <v>8.7182564058610107E-2</v>
      </c>
      <c r="P18" s="17">
        <v>0</v>
      </c>
      <c r="Q18" s="17"/>
      <c r="R18" s="17">
        <v>0</v>
      </c>
      <c r="S18" s="17">
        <v>5.1335113311029502E-2</v>
      </c>
      <c r="T18" s="17">
        <v>0.108961864230118</v>
      </c>
      <c r="U18" s="17">
        <v>9.7192107922151702E-2</v>
      </c>
      <c r="V18" s="17"/>
      <c r="W18" s="17">
        <v>0</v>
      </c>
      <c r="X18" s="17">
        <v>0</v>
      </c>
      <c r="Y18" s="17">
        <v>0</v>
      </c>
      <c r="Z18" s="17">
        <v>0</v>
      </c>
      <c r="AA18" s="17">
        <v>0</v>
      </c>
      <c r="AB18" s="17">
        <v>0</v>
      </c>
      <c r="AC18" s="17">
        <v>0</v>
      </c>
      <c r="AD18" s="17">
        <v>1</v>
      </c>
      <c r="AE18" s="17">
        <v>0</v>
      </c>
      <c r="AF18" s="17">
        <v>0</v>
      </c>
      <c r="AG18" s="17"/>
      <c r="AH18" s="17">
        <v>6.5737634954770802E-3</v>
      </c>
      <c r="AI18" s="17">
        <v>5.49131459831107E-2</v>
      </c>
      <c r="AJ18" s="17">
        <v>0.11407786353047</v>
      </c>
      <c r="AK18" s="17">
        <v>3.9236105074288E-2</v>
      </c>
      <c r="AL18" s="17">
        <v>0.10623239900763499</v>
      </c>
      <c r="AM18" s="17">
        <v>0.111490014265734</v>
      </c>
      <c r="AN18" s="17">
        <v>5.5887311810397203E-2</v>
      </c>
      <c r="AO18" s="17"/>
      <c r="AP18" s="17">
        <v>8.9351750687868006E-2</v>
      </c>
      <c r="AQ18" s="17">
        <v>3.20328187947896E-2</v>
      </c>
      <c r="AR18" s="17"/>
      <c r="AS18" s="17">
        <v>0.11279290391807199</v>
      </c>
      <c r="AT18" s="17">
        <v>7.5623279354701797E-2</v>
      </c>
      <c r="AU18" s="17">
        <v>8.5716836242542893E-2</v>
      </c>
      <c r="AV18" s="17"/>
      <c r="AW18" s="17">
        <v>0.11364300802324501</v>
      </c>
      <c r="AX18" s="17">
        <v>6.0379538322434402E-2</v>
      </c>
      <c r="AY18" s="17"/>
      <c r="AZ18" s="17">
        <v>5.2403160718890403E-2</v>
      </c>
      <c r="BA18" s="17">
        <v>7.5077541017837396E-2</v>
      </c>
      <c r="BB18" s="17"/>
      <c r="BC18" s="17">
        <v>4.0866818747791897E-2</v>
      </c>
      <c r="BD18" s="17">
        <v>9.7192107922151702E-2</v>
      </c>
      <c r="BE18" s="17"/>
      <c r="BF18" s="17">
        <v>7.0265852410689597E-2</v>
      </c>
      <c r="BG18" s="17">
        <v>6.6079847654153506E-2</v>
      </c>
      <c r="BH18" s="17"/>
      <c r="BI18" s="17">
        <v>3.3914954780699599E-2</v>
      </c>
      <c r="BJ18" s="17">
        <v>6.15562109008694E-2</v>
      </c>
      <c r="BK18" s="17">
        <v>8.4893769806389296E-2</v>
      </c>
      <c r="BL18" s="17">
        <v>9.7638281094239304E-2</v>
      </c>
    </row>
    <row r="19" spans="2:64" x14ac:dyDescent="0.25">
      <c r="B19" s="18" t="s">
        <v>152</v>
      </c>
      <c r="C19" s="17">
        <v>7.1537590998088305E-2</v>
      </c>
      <c r="D19" s="17">
        <v>0.106175326402852</v>
      </c>
      <c r="E19" s="17">
        <v>2.98806992655649E-2</v>
      </c>
      <c r="F19" s="17">
        <v>6.3571022689028797E-2</v>
      </c>
      <c r="G19" s="17">
        <v>0</v>
      </c>
      <c r="H19" s="17">
        <v>8.6272380219261299E-2</v>
      </c>
      <c r="I19" s="17">
        <v>4.75941542030551E-2</v>
      </c>
      <c r="J19" s="17">
        <v>4.5594980989491801E-2</v>
      </c>
      <c r="K19" s="17">
        <v>0.12685015038207501</v>
      </c>
      <c r="L19" s="17">
        <v>6.2019357208641997E-2</v>
      </c>
      <c r="M19" s="17">
        <v>7.4000450198834306E-2</v>
      </c>
      <c r="N19" s="17">
        <v>7.3203347388045306E-2</v>
      </c>
      <c r="O19" s="17">
        <v>3.8747806248271198E-2</v>
      </c>
      <c r="P19" s="17">
        <v>0</v>
      </c>
      <c r="Q19" s="17"/>
      <c r="R19" s="17">
        <v>0</v>
      </c>
      <c r="S19" s="17">
        <v>3.5578212682469398E-2</v>
      </c>
      <c r="T19" s="17">
        <v>9.6500684258149394E-2</v>
      </c>
      <c r="U19" s="17">
        <v>0.114103348201459</v>
      </c>
      <c r="V19" s="17"/>
      <c r="W19" s="17">
        <v>0</v>
      </c>
      <c r="X19" s="17">
        <v>0</v>
      </c>
      <c r="Y19" s="17">
        <v>0</v>
      </c>
      <c r="Z19" s="17">
        <v>0</v>
      </c>
      <c r="AA19" s="17">
        <v>0</v>
      </c>
      <c r="AB19" s="17">
        <v>0</v>
      </c>
      <c r="AC19" s="17">
        <v>0</v>
      </c>
      <c r="AD19" s="17">
        <v>0</v>
      </c>
      <c r="AE19" s="17">
        <v>1</v>
      </c>
      <c r="AF19" s="17">
        <v>0</v>
      </c>
      <c r="AG19" s="17"/>
      <c r="AH19" s="17">
        <v>2.5926551760770401E-2</v>
      </c>
      <c r="AI19" s="17">
        <v>5.4568692261283198E-2</v>
      </c>
      <c r="AJ19" s="17">
        <v>4.62420066884425E-2</v>
      </c>
      <c r="AK19" s="17">
        <v>5.2228400417037399E-2</v>
      </c>
      <c r="AL19" s="17">
        <v>8.9296758443242599E-2</v>
      </c>
      <c r="AM19" s="17">
        <v>0.13266648860176899</v>
      </c>
      <c r="AN19" s="17">
        <v>0.11280826798338101</v>
      </c>
      <c r="AO19" s="17"/>
      <c r="AP19" s="17">
        <v>8.8834196859579204E-2</v>
      </c>
      <c r="AQ19" s="17">
        <v>4.3475065800281203E-2</v>
      </c>
      <c r="AR19" s="17"/>
      <c r="AS19" s="17">
        <v>9.3413375823722306E-2</v>
      </c>
      <c r="AT19" s="17">
        <v>0.15659132505041201</v>
      </c>
      <c r="AU19" s="17">
        <v>5.9765146131048101E-2</v>
      </c>
      <c r="AV19" s="17"/>
      <c r="AW19" s="17">
        <v>0.112404297448619</v>
      </c>
      <c r="AX19" s="17">
        <v>6.5236886933218802E-2</v>
      </c>
      <c r="AY19" s="17"/>
      <c r="AZ19" s="17">
        <v>4.0550429190488603E-2</v>
      </c>
      <c r="BA19" s="17">
        <v>8.7107707882861901E-2</v>
      </c>
      <c r="BB19" s="17"/>
      <c r="BC19" s="17">
        <v>3.3371802548601302E-2</v>
      </c>
      <c r="BD19" s="17">
        <v>0.114103348201459</v>
      </c>
      <c r="BE19" s="17"/>
      <c r="BF19" s="17">
        <v>9.6280995057946003E-2</v>
      </c>
      <c r="BG19" s="17">
        <v>5.8906312226181298E-2</v>
      </c>
      <c r="BH19" s="17"/>
      <c r="BI19" s="17">
        <v>3.1382522252903097E-2</v>
      </c>
      <c r="BJ19" s="17">
        <v>5.2613655298196803E-2</v>
      </c>
      <c r="BK19" s="17">
        <v>9.6654789868630298E-2</v>
      </c>
      <c r="BL19" s="17">
        <v>0.122970945690575</v>
      </c>
    </row>
    <row r="20" spans="2:64" x14ac:dyDescent="0.25">
      <c r="B20" s="18" t="s">
        <v>153</v>
      </c>
      <c r="C20" s="17">
        <v>0.22112814820549201</v>
      </c>
      <c r="D20" s="17">
        <v>0.34304147573070398</v>
      </c>
      <c r="E20" s="17">
        <v>0.14940349632782399</v>
      </c>
      <c r="F20" s="17">
        <v>0.10494013151602299</v>
      </c>
      <c r="G20" s="17">
        <v>0.18587618069490799</v>
      </c>
      <c r="H20" s="17">
        <v>0.19091007984432201</v>
      </c>
      <c r="I20" s="17">
        <v>0.28301524502477099</v>
      </c>
      <c r="J20" s="17">
        <v>0.12838434780786101</v>
      </c>
      <c r="K20" s="17">
        <v>6.6971079406820094E-2</v>
      </c>
      <c r="L20" s="17">
        <v>0.10914461627543599</v>
      </c>
      <c r="M20" s="17">
        <v>0.14530861004055601</v>
      </c>
      <c r="N20" s="17">
        <v>0.289307863740627</v>
      </c>
      <c r="O20" s="17">
        <v>0.182513357082247</v>
      </c>
      <c r="P20" s="17">
        <v>0.35196951786603697</v>
      </c>
      <c r="Q20" s="17"/>
      <c r="R20" s="17">
        <v>0</v>
      </c>
      <c r="S20" s="17">
        <v>8.9051312043806896E-3</v>
      </c>
      <c r="T20" s="17">
        <v>4.9142966493703498E-2</v>
      </c>
      <c r="U20" s="17">
        <v>0.451727811447243</v>
      </c>
      <c r="V20" s="17"/>
      <c r="W20" s="17">
        <v>0</v>
      </c>
      <c r="X20" s="17">
        <v>0</v>
      </c>
      <c r="Y20" s="17">
        <v>0</v>
      </c>
      <c r="Z20" s="17">
        <v>0</v>
      </c>
      <c r="AA20" s="17">
        <v>0</v>
      </c>
      <c r="AB20" s="17">
        <v>0</v>
      </c>
      <c r="AC20" s="17">
        <v>0</v>
      </c>
      <c r="AD20" s="17">
        <v>0</v>
      </c>
      <c r="AE20" s="17">
        <v>0</v>
      </c>
      <c r="AF20" s="17">
        <v>1</v>
      </c>
      <c r="AG20" s="17"/>
      <c r="AH20" s="17">
        <v>3.3521955658874801E-2</v>
      </c>
      <c r="AI20" s="17">
        <v>0.15282839811225701</v>
      </c>
      <c r="AJ20" s="17">
        <v>0.250367470098601</v>
      </c>
      <c r="AK20" s="17">
        <v>0.120356262347876</v>
      </c>
      <c r="AL20" s="17">
        <v>0.34613672507112397</v>
      </c>
      <c r="AM20" s="17">
        <v>0.29933816601319102</v>
      </c>
      <c r="AN20" s="17">
        <v>0.38335723766850699</v>
      </c>
      <c r="AO20" s="17"/>
      <c r="AP20" s="17">
        <v>0.28878547283084799</v>
      </c>
      <c r="AQ20" s="17">
        <v>0.111358902590525</v>
      </c>
      <c r="AR20" s="17"/>
      <c r="AS20" s="17">
        <v>0.29832560873052699</v>
      </c>
      <c r="AT20" s="17">
        <v>0.441496305090404</v>
      </c>
      <c r="AU20" s="17">
        <v>0.202377564504611</v>
      </c>
      <c r="AV20" s="17"/>
      <c r="AW20" s="17">
        <v>0.370949329144242</v>
      </c>
      <c r="AX20" s="17">
        <v>0.19802917582103899</v>
      </c>
      <c r="AY20" s="17"/>
      <c r="AZ20" s="17">
        <v>0.12469703045195001</v>
      </c>
      <c r="BA20" s="17">
        <v>0.269581884758537</v>
      </c>
      <c r="BB20" s="17"/>
      <c r="BC20" s="17">
        <v>1.43652819475716E-2</v>
      </c>
      <c r="BD20" s="17">
        <v>0.451727811447243</v>
      </c>
      <c r="BE20" s="17"/>
      <c r="BF20" s="17">
        <v>0.29347427431197198</v>
      </c>
      <c r="BG20" s="17">
        <v>0.18419612039283401</v>
      </c>
      <c r="BH20" s="17"/>
      <c r="BI20" s="17">
        <v>8.2829931575294294E-2</v>
      </c>
      <c r="BJ20" s="17">
        <v>0.155348240821503</v>
      </c>
      <c r="BK20" s="17">
        <v>0.31952419655201397</v>
      </c>
      <c r="BL20" s="17">
        <v>0.35704045072371099</v>
      </c>
    </row>
    <row r="21" spans="2:64" x14ac:dyDescent="0.25">
      <c r="B21" s="18" t="s">
        <v>101</v>
      </c>
      <c r="C21" s="19">
        <v>8.7505943076898005E-2</v>
      </c>
      <c r="D21" s="19">
        <v>7.6431073258502097E-2</v>
      </c>
      <c r="E21" s="19">
        <v>0.155061048600274</v>
      </c>
      <c r="F21" s="19">
        <v>0.111873787963871</v>
      </c>
      <c r="G21" s="19">
        <v>0.13072768305867599</v>
      </c>
      <c r="H21" s="19">
        <v>8.1136174667542096E-2</v>
      </c>
      <c r="I21" s="19">
        <v>7.7681582322569803E-2</v>
      </c>
      <c r="J21" s="19">
        <v>0.15729988727139599</v>
      </c>
      <c r="K21" s="19">
        <v>5.6333066759472902E-2</v>
      </c>
      <c r="L21" s="19">
        <v>5.28386018594083E-2</v>
      </c>
      <c r="M21" s="19">
        <v>8.7138148773875199E-2</v>
      </c>
      <c r="N21" s="19">
        <v>8.6412911620534202E-2</v>
      </c>
      <c r="O21" s="19">
        <v>9.0850780410309695E-2</v>
      </c>
      <c r="P21" s="19">
        <v>0</v>
      </c>
      <c r="Q21" s="19"/>
      <c r="R21" s="19">
        <v>6.2551351329942703E-2</v>
      </c>
      <c r="S21" s="19">
        <v>8.0971134851723303E-2</v>
      </c>
      <c r="T21" s="19">
        <v>9.2192883272479195E-2</v>
      </c>
      <c r="U21" s="19">
        <v>0.101520628524687</v>
      </c>
      <c r="V21" s="19"/>
      <c r="W21" s="19">
        <v>0</v>
      </c>
      <c r="X21" s="19">
        <v>0</v>
      </c>
      <c r="Y21" s="19">
        <v>0</v>
      </c>
      <c r="Z21" s="19">
        <v>0</v>
      </c>
      <c r="AA21" s="19">
        <v>0</v>
      </c>
      <c r="AB21" s="19">
        <v>0</v>
      </c>
      <c r="AC21" s="19">
        <v>0</v>
      </c>
      <c r="AD21" s="19">
        <v>0</v>
      </c>
      <c r="AE21" s="19">
        <v>0</v>
      </c>
      <c r="AF21" s="19">
        <v>0</v>
      </c>
      <c r="AG21" s="19"/>
      <c r="AH21" s="19">
        <v>5.5741949768430603E-2</v>
      </c>
      <c r="AI21" s="19">
        <v>0</v>
      </c>
      <c r="AJ21" s="19">
        <v>2.1595514305602099E-2</v>
      </c>
      <c r="AK21" s="19">
        <v>7.5995713437587695E-2</v>
      </c>
      <c r="AL21" s="19">
        <v>1.5016548598377699E-2</v>
      </c>
      <c r="AM21" s="19">
        <v>2.2064768666354199E-2</v>
      </c>
      <c r="AN21" s="19">
        <v>1.66606380262555E-2</v>
      </c>
      <c r="AO21" s="19"/>
      <c r="AP21" s="19">
        <v>5.2378913635640498E-2</v>
      </c>
      <c r="AQ21" s="19">
        <v>0.14449707513559201</v>
      </c>
      <c r="AR21" s="19"/>
      <c r="AS21" s="19">
        <v>5.6113249592896597E-2</v>
      </c>
      <c r="AT21" s="19">
        <v>2.2057546016954602E-2</v>
      </c>
      <c r="AU21" s="19">
        <v>4.9994501921047603E-2</v>
      </c>
      <c r="AV21" s="19"/>
      <c r="AW21" s="19">
        <v>5.9064168711114801E-3</v>
      </c>
      <c r="AX21" s="19">
        <v>0.10008670896461599</v>
      </c>
      <c r="AY21" s="19"/>
      <c r="AZ21" s="19">
        <v>0.119515008001396</v>
      </c>
      <c r="BA21" s="19">
        <v>7.1422350609113103E-2</v>
      </c>
      <c r="BB21" s="19"/>
      <c r="BC21" s="19">
        <v>7.49399380266208E-2</v>
      </c>
      <c r="BD21" s="19">
        <v>0.101520628524687</v>
      </c>
      <c r="BE21" s="19"/>
      <c r="BF21" s="19">
        <v>6.3327491075498704E-2</v>
      </c>
      <c r="BG21" s="19">
        <v>9.9848819051603505E-2</v>
      </c>
      <c r="BH21" s="19"/>
      <c r="BI21" s="19">
        <v>0.12080238169198899</v>
      </c>
      <c r="BJ21" s="19">
        <v>0.13616154138379899</v>
      </c>
      <c r="BK21" s="19">
        <v>4.7247743589166599E-2</v>
      </c>
      <c r="BL21" s="19">
        <v>2.3462947995616198E-2</v>
      </c>
    </row>
    <row r="22" spans="2:64" x14ac:dyDescent="0.25">
      <c r="B22" s="16"/>
    </row>
    <row r="23" spans="2:64" x14ac:dyDescent="0.25">
      <c r="B23" t="s">
        <v>83</v>
      </c>
    </row>
    <row r="24" spans="2:64" x14ac:dyDescent="0.25">
      <c r="B24" t="s">
        <v>84</v>
      </c>
    </row>
    <row r="26" spans="2:64" x14ac:dyDescent="0.25">
      <c r="B2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L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161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155</v>
      </c>
      <c r="C9" s="17">
        <v>2.7380527710115898E-2</v>
      </c>
      <c r="D9" s="17">
        <v>2.7871113494109302E-2</v>
      </c>
      <c r="E9" s="17">
        <v>0</v>
      </c>
      <c r="F9" s="17">
        <v>0</v>
      </c>
      <c r="G9" s="17">
        <v>3.68449346167831E-2</v>
      </c>
      <c r="H9" s="17">
        <v>1.3356271489442999E-2</v>
      </c>
      <c r="I9" s="17">
        <v>1.4736592249589901E-2</v>
      </c>
      <c r="J9" s="17">
        <v>9.2394236136835103E-2</v>
      </c>
      <c r="K9" s="17">
        <v>2.6550416871431601E-2</v>
      </c>
      <c r="L9" s="17">
        <v>1.29809841220365E-2</v>
      </c>
      <c r="M9" s="17">
        <v>5.0844234817958897E-2</v>
      </c>
      <c r="N9" s="17">
        <v>6.2910614977718902E-3</v>
      </c>
      <c r="O9" s="17">
        <v>4.6514909480703998E-2</v>
      </c>
      <c r="P9" s="17">
        <v>0</v>
      </c>
      <c r="Q9" s="17"/>
      <c r="R9" s="17">
        <v>7.8007827620013598E-2</v>
      </c>
      <c r="S9" s="17">
        <v>1.8544357707544801E-2</v>
      </c>
      <c r="T9" s="17">
        <v>1.22001405952146E-2</v>
      </c>
      <c r="U9" s="17">
        <v>7.5020231273170103E-3</v>
      </c>
      <c r="V9" s="17"/>
      <c r="W9" s="17">
        <v>0.105921946947791</v>
      </c>
      <c r="X9" s="17">
        <v>4.5663151527751501E-2</v>
      </c>
      <c r="Y9" s="17">
        <v>0</v>
      </c>
      <c r="Z9" s="17">
        <v>9.8448420858320406E-3</v>
      </c>
      <c r="AA9" s="17">
        <v>0</v>
      </c>
      <c r="AB9" s="17">
        <v>3.7307592009648803E-2</v>
      </c>
      <c r="AC9" s="17">
        <v>0</v>
      </c>
      <c r="AD9" s="17">
        <v>0</v>
      </c>
      <c r="AE9" s="17">
        <v>0</v>
      </c>
      <c r="AF9" s="17">
        <v>8.5397659234535492E-3</v>
      </c>
      <c r="AG9" s="17"/>
      <c r="AH9" s="17">
        <v>0.24618277481765899</v>
      </c>
      <c r="AI9" s="17">
        <v>0</v>
      </c>
      <c r="AJ9" s="17">
        <v>0</v>
      </c>
      <c r="AK9" s="17">
        <v>0</v>
      </c>
      <c r="AL9" s="17">
        <v>0</v>
      </c>
      <c r="AM9" s="17">
        <v>0</v>
      </c>
      <c r="AN9" s="17">
        <v>0</v>
      </c>
      <c r="AO9" s="17"/>
      <c r="AP9" s="17">
        <v>1.09768511909401E-2</v>
      </c>
      <c r="AQ9" s="17">
        <v>5.39943379190264E-2</v>
      </c>
      <c r="AR9" s="17"/>
      <c r="AS9" s="17">
        <v>6.3948996329384203E-3</v>
      </c>
      <c r="AT9" s="17">
        <v>1.3741758136284201E-2</v>
      </c>
      <c r="AU9" s="17">
        <v>9.4493356273444504E-3</v>
      </c>
      <c r="AV9" s="17"/>
      <c r="AW9" s="17">
        <v>0</v>
      </c>
      <c r="AX9" s="17">
        <v>3.1601973900065999E-2</v>
      </c>
      <c r="AY9" s="17"/>
      <c r="AZ9" s="17">
        <v>3.7227971271493597E-2</v>
      </c>
      <c r="BA9" s="17">
        <v>2.2432483477511801E-2</v>
      </c>
      <c r="BB9" s="17"/>
      <c r="BC9" s="17">
        <v>4.5204216290926101E-2</v>
      </c>
      <c r="BD9" s="17">
        <v>7.5020231273170103E-3</v>
      </c>
      <c r="BE9" s="17"/>
      <c r="BF9" s="17">
        <v>1.54057668546277E-2</v>
      </c>
      <c r="BG9" s="17">
        <v>3.3493532300215102E-2</v>
      </c>
      <c r="BH9" s="17"/>
      <c r="BI9" s="17">
        <v>6.5804713889788799E-2</v>
      </c>
      <c r="BJ9" s="17">
        <v>2.49172974736327E-2</v>
      </c>
      <c r="BK9" s="17">
        <v>1.4518757463426299E-2</v>
      </c>
      <c r="BL9" s="17">
        <v>0</v>
      </c>
    </row>
    <row r="10" spans="2:64" x14ac:dyDescent="0.25">
      <c r="B10" s="18" t="s">
        <v>156</v>
      </c>
      <c r="C10" s="17">
        <v>4.1332053983649197E-2</v>
      </c>
      <c r="D10" s="17">
        <v>2.6174752999284599E-2</v>
      </c>
      <c r="E10" s="17">
        <v>0</v>
      </c>
      <c r="F10" s="17">
        <v>6.8538311726117795E-2</v>
      </c>
      <c r="G10" s="17">
        <v>0.110534803850349</v>
      </c>
      <c r="H10" s="17">
        <v>1.3356271489442999E-2</v>
      </c>
      <c r="I10" s="17">
        <v>0</v>
      </c>
      <c r="J10" s="17">
        <v>3.8173096330426301E-2</v>
      </c>
      <c r="K10" s="17">
        <v>8.4870459619721506E-2</v>
      </c>
      <c r="L10" s="17">
        <v>0.10895140634506099</v>
      </c>
      <c r="M10" s="17">
        <v>7.7457182422287801E-2</v>
      </c>
      <c r="N10" s="17">
        <v>7.4790740741914399E-3</v>
      </c>
      <c r="O10" s="17">
        <v>3.4563179213752702E-2</v>
      </c>
      <c r="P10" s="17">
        <v>0</v>
      </c>
      <c r="Q10" s="17"/>
      <c r="R10" s="17">
        <v>0.12844081061262</v>
      </c>
      <c r="S10" s="17">
        <v>5.4901611109164597E-2</v>
      </c>
      <c r="T10" s="17">
        <v>0</v>
      </c>
      <c r="U10" s="17">
        <v>2.05338242970557E-3</v>
      </c>
      <c r="V10" s="17"/>
      <c r="W10" s="17">
        <v>0.12573879231629601</v>
      </c>
      <c r="X10" s="17">
        <v>7.2252281024501097E-2</v>
      </c>
      <c r="Y10" s="17">
        <v>9.2907553187687994E-2</v>
      </c>
      <c r="Z10" s="17">
        <v>4.5527794474809098E-2</v>
      </c>
      <c r="AA10" s="17">
        <v>1.9446738516572099E-2</v>
      </c>
      <c r="AB10" s="17">
        <v>1.58468935116957E-2</v>
      </c>
      <c r="AC10" s="17">
        <v>0</v>
      </c>
      <c r="AD10" s="17">
        <v>0</v>
      </c>
      <c r="AE10" s="17">
        <v>1.87309513192295E-2</v>
      </c>
      <c r="AF10" s="17">
        <v>4.3899217984860704E-3</v>
      </c>
      <c r="AG10" s="17"/>
      <c r="AH10" s="17">
        <v>0.37162321509416202</v>
      </c>
      <c r="AI10" s="17">
        <v>0</v>
      </c>
      <c r="AJ10" s="17">
        <v>0</v>
      </c>
      <c r="AK10" s="17">
        <v>0</v>
      </c>
      <c r="AL10" s="17">
        <v>0</v>
      </c>
      <c r="AM10" s="17">
        <v>0</v>
      </c>
      <c r="AN10" s="17">
        <v>0</v>
      </c>
      <c r="AO10" s="17"/>
      <c r="AP10" s="17">
        <v>2.9640298213180798E-2</v>
      </c>
      <c r="AQ10" s="17">
        <v>6.03011045328012E-2</v>
      </c>
      <c r="AR10" s="17"/>
      <c r="AS10" s="17">
        <v>1.3885864638195401E-2</v>
      </c>
      <c r="AT10" s="17">
        <v>1.5423562144841E-2</v>
      </c>
      <c r="AU10" s="17">
        <v>3.9878343452928899E-2</v>
      </c>
      <c r="AV10" s="17"/>
      <c r="AW10" s="17">
        <v>2.5940287306494E-2</v>
      </c>
      <c r="AX10" s="17">
        <v>4.3705109590312097E-2</v>
      </c>
      <c r="AY10" s="17"/>
      <c r="AZ10" s="17">
        <v>4.3719153417672303E-2</v>
      </c>
      <c r="BA10" s="17">
        <v>4.0132608308885903E-2</v>
      </c>
      <c r="BB10" s="17"/>
      <c r="BC10" s="17">
        <v>7.6550538690553296E-2</v>
      </c>
      <c r="BD10" s="17">
        <v>2.05338242970557E-3</v>
      </c>
      <c r="BE10" s="17"/>
      <c r="BF10" s="17">
        <v>3.9968743879972499E-2</v>
      </c>
      <c r="BG10" s="17">
        <v>4.20280111741166E-2</v>
      </c>
      <c r="BH10" s="17"/>
      <c r="BI10" s="17">
        <v>9.0163070154122005E-2</v>
      </c>
      <c r="BJ10" s="17">
        <v>3.5273390893454298E-2</v>
      </c>
      <c r="BK10" s="17">
        <v>2.78641027417997E-2</v>
      </c>
      <c r="BL10" s="17">
        <v>6.3736227252194E-3</v>
      </c>
    </row>
    <row r="11" spans="2:64" x14ac:dyDescent="0.25">
      <c r="B11" s="18" t="s">
        <v>157</v>
      </c>
      <c r="C11" s="17">
        <v>4.2507741216299903E-2</v>
      </c>
      <c r="D11" s="17">
        <v>3.7015266483473003E-2</v>
      </c>
      <c r="E11" s="17">
        <v>2.98806992655649E-2</v>
      </c>
      <c r="F11" s="17">
        <v>2.20677323958362E-2</v>
      </c>
      <c r="G11" s="17">
        <v>2.6058450375958799E-2</v>
      </c>
      <c r="H11" s="17">
        <v>2.9338082637046198E-2</v>
      </c>
      <c r="I11" s="17">
        <v>0</v>
      </c>
      <c r="J11" s="17">
        <v>2.2838530085074499E-2</v>
      </c>
      <c r="K11" s="17">
        <v>0</v>
      </c>
      <c r="L11" s="17">
        <v>5.6971646848394099E-2</v>
      </c>
      <c r="M11" s="17">
        <v>0.10123465773599</v>
      </c>
      <c r="N11" s="17">
        <v>7.9533333174497498E-2</v>
      </c>
      <c r="O11" s="17">
        <v>2.93562402650119E-2</v>
      </c>
      <c r="P11" s="17">
        <v>0</v>
      </c>
      <c r="Q11" s="17"/>
      <c r="R11" s="17">
        <v>6.6513020582266602E-2</v>
      </c>
      <c r="S11" s="17">
        <v>5.0631759338210097E-2</v>
      </c>
      <c r="T11" s="17">
        <v>7.0602258429166703E-2</v>
      </c>
      <c r="U11" s="17">
        <v>1.9692539517957401E-2</v>
      </c>
      <c r="V11" s="17"/>
      <c r="W11" s="17">
        <v>5.7970922810678803E-2</v>
      </c>
      <c r="X11" s="17">
        <v>3.5328654915065101E-2</v>
      </c>
      <c r="Y11" s="17">
        <v>6.6048633774873799E-2</v>
      </c>
      <c r="Z11" s="17">
        <v>0.132079561751105</v>
      </c>
      <c r="AA11" s="17">
        <v>5.3327483709399999E-2</v>
      </c>
      <c r="AB11" s="17">
        <v>4.2033480899935999E-2</v>
      </c>
      <c r="AC11" s="17">
        <v>8.7174616868265706E-2</v>
      </c>
      <c r="AD11" s="17">
        <v>1.08325182069198E-2</v>
      </c>
      <c r="AE11" s="17">
        <v>2.1577359577826902E-2</v>
      </c>
      <c r="AF11" s="17">
        <v>3.9307742464401302E-3</v>
      </c>
      <c r="AG11" s="17"/>
      <c r="AH11" s="17">
        <v>0.38219401008817899</v>
      </c>
      <c r="AI11" s="17">
        <v>0</v>
      </c>
      <c r="AJ11" s="17">
        <v>0</v>
      </c>
      <c r="AK11" s="17">
        <v>0</v>
      </c>
      <c r="AL11" s="17">
        <v>0</v>
      </c>
      <c r="AM11" s="17">
        <v>0</v>
      </c>
      <c r="AN11" s="17">
        <v>0</v>
      </c>
      <c r="AO11" s="17"/>
      <c r="AP11" s="17">
        <v>4.2009395923149798E-2</v>
      </c>
      <c r="AQ11" s="17">
        <v>4.3316271367141099E-2</v>
      </c>
      <c r="AR11" s="17"/>
      <c r="AS11" s="17">
        <v>5.4842558712893903E-2</v>
      </c>
      <c r="AT11" s="17">
        <v>1.97223029662968E-2</v>
      </c>
      <c r="AU11" s="17">
        <v>4.81706350899457E-2</v>
      </c>
      <c r="AV11" s="17"/>
      <c r="AW11" s="17">
        <v>4.7381703380472102E-2</v>
      </c>
      <c r="AX11" s="17">
        <v>4.1756288606410903E-2</v>
      </c>
      <c r="AY11" s="17"/>
      <c r="AZ11" s="17">
        <v>4.8699344842493199E-2</v>
      </c>
      <c r="BA11" s="17">
        <v>3.9396646603550502E-2</v>
      </c>
      <c r="BB11" s="17"/>
      <c r="BC11" s="17">
        <v>6.2964564227599801E-2</v>
      </c>
      <c r="BD11" s="17">
        <v>1.9692539517957401E-2</v>
      </c>
      <c r="BE11" s="17"/>
      <c r="BF11" s="17">
        <v>5.1093515269989002E-2</v>
      </c>
      <c r="BG11" s="17">
        <v>3.8124783023385102E-2</v>
      </c>
      <c r="BH11" s="17"/>
      <c r="BI11" s="17">
        <v>3.5178639055534401E-2</v>
      </c>
      <c r="BJ11" s="17">
        <v>5.5018639057605401E-2</v>
      </c>
      <c r="BK11" s="17">
        <v>4.08727409069038E-2</v>
      </c>
      <c r="BL11" s="17">
        <v>3.2623727436179799E-2</v>
      </c>
    </row>
    <row r="12" spans="2:64" x14ac:dyDescent="0.25">
      <c r="B12" s="18" t="s">
        <v>47</v>
      </c>
      <c r="C12" s="17">
        <v>4.6820777809514297E-2</v>
      </c>
      <c r="D12" s="17">
        <v>7.0628415500087194E-2</v>
      </c>
      <c r="E12" s="17">
        <v>7.2404963993597901E-2</v>
      </c>
      <c r="F12" s="17">
        <v>2.6235032879005801E-2</v>
      </c>
      <c r="G12" s="17">
        <v>7.5067175474883702E-2</v>
      </c>
      <c r="H12" s="17">
        <v>3.8784258656502299E-2</v>
      </c>
      <c r="I12" s="17">
        <v>2.08448060413579E-2</v>
      </c>
      <c r="J12" s="17">
        <v>0</v>
      </c>
      <c r="K12" s="17">
        <v>5.8320042748290002E-2</v>
      </c>
      <c r="L12" s="17">
        <v>4.4323478942540601E-2</v>
      </c>
      <c r="M12" s="17">
        <v>3.0871269898580099E-2</v>
      </c>
      <c r="N12" s="17">
        <v>4.9977493366501001E-2</v>
      </c>
      <c r="O12" s="17">
        <v>3.4993849742786499E-2</v>
      </c>
      <c r="P12" s="17">
        <v>0</v>
      </c>
      <c r="Q12" s="17"/>
      <c r="R12" s="17">
        <v>3.92588310321925E-2</v>
      </c>
      <c r="S12" s="17">
        <v>6.3898238843949698E-2</v>
      </c>
      <c r="T12" s="17">
        <v>5.4550889406173801E-2</v>
      </c>
      <c r="U12" s="17">
        <v>4.3308576842844601E-2</v>
      </c>
      <c r="V12" s="17"/>
      <c r="W12" s="17">
        <v>5.3287714414547403E-2</v>
      </c>
      <c r="X12" s="17">
        <v>6.7250030996163307E-2</v>
      </c>
      <c r="Y12" s="17">
        <v>0.101930305878405</v>
      </c>
      <c r="Z12" s="17">
        <v>7.8203048899974398E-2</v>
      </c>
      <c r="AA12" s="17">
        <v>3.0566966745218398E-2</v>
      </c>
      <c r="AB12" s="17">
        <v>5.3241883786158101E-2</v>
      </c>
      <c r="AC12" s="17">
        <v>7.4219199399629093E-2</v>
      </c>
      <c r="AD12" s="17">
        <v>3.8093085366808603E-2</v>
      </c>
      <c r="AE12" s="17">
        <v>3.5714770096040502E-2</v>
      </c>
      <c r="AF12" s="17">
        <v>3.2359265561923901E-2</v>
      </c>
      <c r="AG12" s="17"/>
      <c r="AH12" s="17">
        <v>0</v>
      </c>
      <c r="AI12" s="17">
        <v>1</v>
      </c>
      <c r="AJ12" s="17">
        <v>0</v>
      </c>
      <c r="AK12" s="17">
        <v>0</v>
      </c>
      <c r="AL12" s="17">
        <v>0</v>
      </c>
      <c r="AM12" s="17">
        <v>0</v>
      </c>
      <c r="AN12" s="17">
        <v>0</v>
      </c>
      <c r="AO12" s="17"/>
      <c r="AP12" s="17">
        <v>5.1016500477500698E-2</v>
      </c>
      <c r="AQ12" s="17">
        <v>4.0013513191458697E-2</v>
      </c>
      <c r="AR12" s="17"/>
      <c r="AS12" s="17">
        <v>2.99912021517987E-2</v>
      </c>
      <c r="AT12" s="17">
        <v>3.3456202661684399E-2</v>
      </c>
      <c r="AU12" s="17">
        <v>7.4781988327150994E-2</v>
      </c>
      <c r="AV12" s="17"/>
      <c r="AW12" s="17">
        <v>2.1403510853100199E-2</v>
      </c>
      <c r="AX12" s="17">
        <v>5.0739534448834098E-2</v>
      </c>
      <c r="AY12" s="17"/>
      <c r="AZ12" s="17">
        <v>6.3197671865859201E-2</v>
      </c>
      <c r="BA12" s="17">
        <v>3.85918810731792E-2</v>
      </c>
      <c r="BB12" s="17"/>
      <c r="BC12" s="17">
        <v>4.99699269823001E-2</v>
      </c>
      <c r="BD12" s="17">
        <v>4.3308576842844601E-2</v>
      </c>
      <c r="BE12" s="17"/>
      <c r="BF12" s="17">
        <v>4.8681020091731003E-2</v>
      </c>
      <c r="BG12" s="17">
        <v>4.5871141341018502E-2</v>
      </c>
      <c r="BH12" s="17"/>
      <c r="BI12" s="17">
        <v>3.32800213203545E-2</v>
      </c>
      <c r="BJ12" s="17">
        <v>3.8109125910255698E-2</v>
      </c>
      <c r="BK12" s="17">
        <v>6.4684994231893098E-2</v>
      </c>
      <c r="BL12" s="17">
        <v>4.7867622812805301E-2</v>
      </c>
    </row>
    <row r="13" spans="2:64" x14ac:dyDescent="0.25">
      <c r="B13" s="18" t="s">
        <v>48</v>
      </c>
      <c r="C13" s="17">
        <v>8.6523190120925797E-2</v>
      </c>
      <c r="D13" s="17">
        <v>7.0558100050695793E-2</v>
      </c>
      <c r="E13" s="17">
        <v>6.5418950803578901E-2</v>
      </c>
      <c r="F13" s="17">
        <v>0.106540108623862</v>
      </c>
      <c r="G13" s="17">
        <v>3.0979363449151399E-2</v>
      </c>
      <c r="H13" s="17">
        <v>0.12802461664937301</v>
      </c>
      <c r="I13" s="17">
        <v>5.4805222804926897E-2</v>
      </c>
      <c r="J13" s="17">
        <v>7.0982660513022197E-2</v>
      </c>
      <c r="K13" s="17">
        <v>0.117518394203503</v>
      </c>
      <c r="L13" s="17">
        <v>0.120780533343867</v>
      </c>
      <c r="M13" s="17">
        <v>0.13117403773533001</v>
      </c>
      <c r="N13" s="17">
        <v>6.4641383040751399E-2</v>
      </c>
      <c r="O13" s="17">
        <v>9.4949667291042997E-2</v>
      </c>
      <c r="P13" s="17">
        <v>0</v>
      </c>
      <c r="Q13" s="17"/>
      <c r="R13" s="17">
        <v>5.4214076863109098E-2</v>
      </c>
      <c r="S13" s="17">
        <v>9.4434256911104894E-2</v>
      </c>
      <c r="T13" s="17">
        <v>9.2982662591054893E-2</v>
      </c>
      <c r="U13" s="17">
        <v>9.93522766279544E-2</v>
      </c>
      <c r="V13" s="17"/>
      <c r="W13" s="17">
        <v>6.9377766749738001E-2</v>
      </c>
      <c r="X13" s="17">
        <v>0.13510930906509999</v>
      </c>
      <c r="Y13" s="17">
        <v>8.3059970919979104E-2</v>
      </c>
      <c r="Z13" s="17">
        <v>0.101252401890582</v>
      </c>
      <c r="AA13" s="17">
        <v>3.7712998932879799E-2</v>
      </c>
      <c r="AB13" s="17">
        <v>0.128845751165374</v>
      </c>
      <c r="AC13" s="17">
        <v>0.10082072809900799</v>
      </c>
      <c r="AD13" s="17">
        <v>0.146239637954277</v>
      </c>
      <c r="AE13" s="17">
        <v>5.5928720557338198E-2</v>
      </c>
      <c r="AF13" s="17">
        <v>9.7963974244046403E-2</v>
      </c>
      <c r="AG13" s="17"/>
      <c r="AH13" s="17">
        <v>0</v>
      </c>
      <c r="AI13" s="17">
        <v>0</v>
      </c>
      <c r="AJ13" s="17">
        <v>1</v>
      </c>
      <c r="AK13" s="17">
        <v>0</v>
      </c>
      <c r="AL13" s="17">
        <v>0</v>
      </c>
      <c r="AM13" s="17">
        <v>0</v>
      </c>
      <c r="AN13" s="17">
        <v>0</v>
      </c>
      <c r="AO13" s="17"/>
      <c r="AP13" s="17">
        <v>8.8909231496224803E-2</v>
      </c>
      <c r="AQ13" s="17">
        <v>8.2652005984943697E-2</v>
      </c>
      <c r="AR13" s="17"/>
      <c r="AS13" s="17">
        <v>0.102928555234564</v>
      </c>
      <c r="AT13" s="17">
        <v>5.8334868067670798E-2</v>
      </c>
      <c r="AU13" s="17">
        <v>0.10223672193692</v>
      </c>
      <c r="AV13" s="17"/>
      <c r="AW13" s="17">
        <v>4.9945658921682602E-2</v>
      </c>
      <c r="AX13" s="17">
        <v>9.2162602237215202E-2</v>
      </c>
      <c r="AY13" s="17"/>
      <c r="AZ13" s="17">
        <v>7.4114672889013994E-2</v>
      </c>
      <c r="BA13" s="17">
        <v>9.27580968499509E-2</v>
      </c>
      <c r="BB13" s="17"/>
      <c r="BC13" s="17">
        <v>7.5020230140957406E-2</v>
      </c>
      <c r="BD13" s="17">
        <v>9.93522766279544E-2</v>
      </c>
      <c r="BE13" s="17"/>
      <c r="BF13" s="17">
        <v>6.0779134973441701E-2</v>
      </c>
      <c r="BG13" s="17">
        <v>9.9665292012022302E-2</v>
      </c>
      <c r="BH13" s="17"/>
      <c r="BI13" s="17">
        <v>8.49879261910607E-2</v>
      </c>
      <c r="BJ13" s="17">
        <v>7.60020752596961E-2</v>
      </c>
      <c r="BK13" s="17">
        <v>9.6509940291154006E-2</v>
      </c>
      <c r="BL13" s="17">
        <v>8.3102040791131704E-2</v>
      </c>
    </row>
    <row r="14" spans="2:64" x14ac:dyDescent="0.25">
      <c r="B14" s="18" t="s">
        <v>49</v>
      </c>
      <c r="C14" s="17">
        <v>0.216165296491105</v>
      </c>
      <c r="D14" s="17">
        <v>0.14807042963498099</v>
      </c>
      <c r="E14" s="17">
        <v>0.34763548904307601</v>
      </c>
      <c r="F14" s="17">
        <v>0.18838031035340799</v>
      </c>
      <c r="G14" s="17">
        <v>0.198551981124611</v>
      </c>
      <c r="H14" s="17">
        <v>0.24413536121891699</v>
      </c>
      <c r="I14" s="17">
        <v>0.23447672329501701</v>
      </c>
      <c r="J14" s="17">
        <v>0.315742643405656</v>
      </c>
      <c r="K14" s="17">
        <v>0.371816001863495</v>
      </c>
      <c r="L14" s="17">
        <v>0.135828039960396</v>
      </c>
      <c r="M14" s="17">
        <v>0.209654190264498</v>
      </c>
      <c r="N14" s="17">
        <v>0.22441950449418999</v>
      </c>
      <c r="O14" s="17">
        <v>0.26145057234305802</v>
      </c>
      <c r="P14" s="17">
        <v>0.35196951786603697</v>
      </c>
      <c r="Q14" s="17"/>
      <c r="R14" s="17">
        <v>0.32435354646207198</v>
      </c>
      <c r="S14" s="17">
        <v>0.25588771040921299</v>
      </c>
      <c r="T14" s="17">
        <v>0.22365561993617</v>
      </c>
      <c r="U14" s="17">
        <v>0.14431766677462901</v>
      </c>
      <c r="V14" s="17"/>
      <c r="W14" s="17">
        <v>0.34876009009340397</v>
      </c>
      <c r="X14" s="17">
        <v>0.35605989798211202</v>
      </c>
      <c r="Y14" s="17">
        <v>0.213110364260262</v>
      </c>
      <c r="Z14" s="17">
        <v>0.26814408818593899</v>
      </c>
      <c r="AA14" s="17">
        <v>0.28215366605723302</v>
      </c>
      <c r="AB14" s="17">
        <v>0.130076542837574</v>
      </c>
      <c r="AC14" s="17">
        <v>0.211253953561645</v>
      </c>
      <c r="AD14" s="17">
        <v>0.125661738107084</v>
      </c>
      <c r="AE14" s="17">
        <v>0.15781867272699701</v>
      </c>
      <c r="AF14" s="17">
        <v>0.117655067191232</v>
      </c>
      <c r="AG14" s="17"/>
      <c r="AH14" s="17">
        <v>0</v>
      </c>
      <c r="AI14" s="17">
        <v>0</v>
      </c>
      <c r="AJ14" s="17">
        <v>0</v>
      </c>
      <c r="AK14" s="17">
        <v>1</v>
      </c>
      <c r="AL14" s="17">
        <v>0</v>
      </c>
      <c r="AM14" s="17">
        <v>0</v>
      </c>
      <c r="AN14" s="17">
        <v>0</v>
      </c>
      <c r="AO14" s="17"/>
      <c r="AP14" s="17">
        <v>0.180453109334892</v>
      </c>
      <c r="AQ14" s="17">
        <v>0.274105805742765</v>
      </c>
      <c r="AR14" s="17"/>
      <c r="AS14" s="17">
        <v>0.15889671302165101</v>
      </c>
      <c r="AT14" s="17">
        <v>0.121951909038791</v>
      </c>
      <c r="AU14" s="17">
        <v>0.22648410215727899</v>
      </c>
      <c r="AV14" s="17"/>
      <c r="AW14" s="17">
        <v>8.8413290535818298E-2</v>
      </c>
      <c r="AX14" s="17">
        <v>0.23586171083739199</v>
      </c>
      <c r="AY14" s="17"/>
      <c r="AZ14" s="17">
        <v>0.28878126677446903</v>
      </c>
      <c r="BA14" s="17">
        <v>0.179677955313059</v>
      </c>
      <c r="BB14" s="17"/>
      <c r="BC14" s="17">
        <v>0.28058612714272102</v>
      </c>
      <c r="BD14" s="17">
        <v>0.14431766677462901</v>
      </c>
      <c r="BE14" s="17"/>
      <c r="BF14" s="17">
        <v>0.15804779434868599</v>
      </c>
      <c r="BG14" s="17">
        <v>0.24583374345628201</v>
      </c>
      <c r="BH14" s="17"/>
      <c r="BI14" s="17">
        <v>0.28993027281172501</v>
      </c>
      <c r="BJ14" s="17">
        <v>0.25200933774322698</v>
      </c>
      <c r="BK14" s="17">
        <v>0.14684966242391601</v>
      </c>
      <c r="BL14" s="17">
        <v>0.17392822294784599</v>
      </c>
    </row>
    <row r="15" spans="2:64" x14ac:dyDescent="0.25">
      <c r="B15" s="18" t="s">
        <v>50</v>
      </c>
      <c r="C15" s="17">
        <v>0.17374562544327701</v>
      </c>
      <c r="D15" s="17">
        <v>0.17907777303672401</v>
      </c>
      <c r="E15" s="17">
        <v>0.21007605123164899</v>
      </c>
      <c r="F15" s="17">
        <v>0.208479318513555</v>
      </c>
      <c r="G15" s="17">
        <v>0.23893773954126499</v>
      </c>
      <c r="H15" s="17">
        <v>0.18595846881026601</v>
      </c>
      <c r="I15" s="17">
        <v>0.23993895172205501</v>
      </c>
      <c r="J15" s="17">
        <v>8.0729572630687502E-2</v>
      </c>
      <c r="K15" s="17">
        <v>8.5748768326644395E-2</v>
      </c>
      <c r="L15" s="17">
        <v>0.242753705767631</v>
      </c>
      <c r="M15" s="17">
        <v>0.11511070180067701</v>
      </c>
      <c r="N15" s="17">
        <v>0.151054294661286</v>
      </c>
      <c r="O15" s="17">
        <v>0.166807670309811</v>
      </c>
      <c r="P15" s="17">
        <v>0</v>
      </c>
      <c r="Q15" s="17"/>
      <c r="R15" s="17">
        <v>7.7732719098307507E-2</v>
      </c>
      <c r="S15" s="17">
        <v>0.117622116452905</v>
      </c>
      <c r="T15" s="17">
        <v>0.229089536617367</v>
      </c>
      <c r="U15" s="17">
        <v>0.227516098766358</v>
      </c>
      <c r="V15" s="17"/>
      <c r="W15" s="17">
        <v>4.3827098114127203E-2</v>
      </c>
      <c r="X15" s="17">
        <v>6.0817150757875797E-2</v>
      </c>
      <c r="Y15" s="17">
        <v>0.224750225924855</v>
      </c>
      <c r="Z15" s="17">
        <v>0.177107930615274</v>
      </c>
      <c r="AA15" s="17">
        <v>0.18780758191293401</v>
      </c>
      <c r="AB15" s="17">
        <v>0.222401255792293</v>
      </c>
      <c r="AC15" s="17">
        <v>0.23138220580760899</v>
      </c>
      <c r="AD15" s="17">
        <v>0.27346520045735601</v>
      </c>
      <c r="AE15" s="17">
        <v>0.216877880975794</v>
      </c>
      <c r="AF15" s="17">
        <v>0.271967826232973</v>
      </c>
      <c r="AG15" s="17"/>
      <c r="AH15" s="17">
        <v>0</v>
      </c>
      <c r="AI15" s="17">
        <v>0</v>
      </c>
      <c r="AJ15" s="17">
        <v>0</v>
      </c>
      <c r="AK15" s="17">
        <v>0</v>
      </c>
      <c r="AL15" s="17">
        <v>1</v>
      </c>
      <c r="AM15" s="17">
        <v>0</v>
      </c>
      <c r="AN15" s="17">
        <v>0</v>
      </c>
      <c r="AO15" s="17"/>
      <c r="AP15" s="17">
        <v>0.21226024721305001</v>
      </c>
      <c r="AQ15" s="17">
        <v>0.111258363343804</v>
      </c>
      <c r="AR15" s="17"/>
      <c r="AS15" s="17">
        <v>0.29496891987745899</v>
      </c>
      <c r="AT15" s="17">
        <v>0.195929045895679</v>
      </c>
      <c r="AU15" s="17">
        <v>0.17485464316288901</v>
      </c>
      <c r="AV15" s="17"/>
      <c r="AW15" s="17">
        <v>0.235275815449703</v>
      </c>
      <c r="AX15" s="17">
        <v>0.164259088554013</v>
      </c>
      <c r="AY15" s="17"/>
      <c r="AZ15" s="17">
        <v>0.11700994264399001</v>
      </c>
      <c r="BA15" s="17">
        <v>0.20225359975235699</v>
      </c>
      <c r="BB15" s="17"/>
      <c r="BC15" s="17">
        <v>0.12553333827844301</v>
      </c>
      <c r="BD15" s="17">
        <v>0.227516098766358</v>
      </c>
      <c r="BE15" s="17"/>
      <c r="BF15" s="17">
        <v>0.206998389629482</v>
      </c>
      <c r="BG15" s="17">
        <v>0.15677039708115101</v>
      </c>
      <c r="BH15" s="17"/>
      <c r="BI15" s="17">
        <v>9.81021088651199E-2</v>
      </c>
      <c r="BJ15" s="17">
        <v>0.14297491949918101</v>
      </c>
      <c r="BK15" s="17">
        <v>0.23509395543867401</v>
      </c>
      <c r="BL15" s="17">
        <v>0.222207329010713</v>
      </c>
    </row>
    <row r="16" spans="2:64" x14ac:dyDescent="0.25">
      <c r="B16" s="18" t="s">
        <v>51</v>
      </c>
      <c r="C16" s="17">
        <v>0.17465021649700099</v>
      </c>
      <c r="D16" s="17">
        <v>0.202264918628283</v>
      </c>
      <c r="E16" s="17">
        <v>0.11952279706226</v>
      </c>
      <c r="F16" s="17">
        <v>0.16931114275897099</v>
      </c>
      <c r="G16" s="17">
        <v>0.127184076226801</v>
      </c>
      <c r="H16" s="17">
        <v>0.139012589946135</v>
      </c>
      <c r="I16" s="17">
        <v>0.19278599810385699</v>
      </c>
      <c r="J16" s="17">
        <v>0.135032791617754</v>
      </c>
      <c r="K16" s="17">
        <v>0.15575449156319399</v>
      </c>
      <c r="L16" s="17">
        <v>0.17851441758981501</v>
      </c>
      <c r="M16" s="17">
        <v>0.14212444444040501</v>
      </c>
      <c r="N16" s="17">
        <v>0.21263547117071099</v>
      </c>
      <c r="O16" s="17">
        <v>0.15158219886284899</v>
      </c>
      <c r="P16" s="17">
        <v>0.64803048213396297</v>
      </c>
      <c r="Q16" s="17"/>
      <c r="R16" s="17">
        <v>7.7203941635756307E-2</v>
      </c>
      <c r="S16" s="17">
        <v>0.162471437722155</v>
      </c>
      <c r="T16" s="17">
        <v>0.19146145690504501</v>
      </c>
      <c r="U16" s="17">
        <v>0.225531108622606</v>
      </c>
      <c r="V16" s="17"/>
      <c r="W16" s="17">
        <v>8.0406162854221502E-2</v>
      </c>
      <c r="X16" s="17">
        <v>0.10767725970898701</v>
      </c>
      <c r="Y16" s="17">
        <v>7.2104435052450899E-2</v>
      </c>
      <c r="Z16" s="17">
        <v>0.110822910338074</v>
      </c>
      <c r="AA16" s="17">
        <v>0.23392845970428999</v>
      </c>
      <c r="AB16" s="17">
        <v>0.240262729715951</v>
      </c>
      <c r="AC16" s="17">
        <v>0.20957154770934799</v>
      </c>
      <c r="AD16" s="17">
        <v>0.28849367761716699</v>
      </c>
      <c r="AE16" s="17">
        <v>0.323888890203404</v>
      </c>
      <c r="AF16" s="17">
        <v>0.236421622142091</v>
      </c>
      <c r="AG16" s="17"/>
      <c r="AH16" s="17">
        <v>0</v>
      </c>
      <c r="AI16" s="17">
        <v>0</v>
      </c>
      <c r="AJ16" s="17">
        <v>0</v>
      </c>
      <c r="AK16" s="17">
        <v>0</v>
      </c>
      <c r="AL16" s="17">
        <v>0</v>
      </c>
      <c r="AM16" s="17">
        <v>1</v>
      </c>
      <c r="AN16" s="17">
        <v>0</v>
      </c>
      <c r="AO16" s="17"/>
      <c r="AP16" s="17">
        <v>0.22128828476071699</v>
      </c>
      <c r="AQ16" s="17">
        <v>9.8983234413455204E-2</v>
      </c>
      <c r="AR16" s="17"/>
      <c r="AS16" s="17">
        <v>0.18721554235861701</v>
      </c>
      <c r="AT16" s="17">
        <v>0.318030905868735</v>
      </c>
      <c r="AU16" s="17">
        <v>0.194747457818055</v>
      </c>
      <c r="AV16" s="17"/>
      <c r="AW16" s="17">
        <v>0.333681895482142</v>
      </c>
      <c r="AX16" s="17">
        <v>0.15013119763655899</v>
      </c>
      <c r="AY16" s="17"/>
      <c r="AZ16" s="17">
        <v>0.11294172907267699</v>
      </c>
      <c r="BA16" s="17">
        <v>0.20565687557552501</v>
      </c>
      <c r="BB16" s="17"/>
      <c r="BC16" s="17">
        <v>0.129028818157746</v>
      </c>
      <c r="BD16" s="17">
        <v>0.225531108622606</v>
      </c>
      <c r="BE16" s="17"/>
      <c r="BF16" s="17">
        <v>0.24047516487577</v>
      </c>
      <c r="BG16" s="17">
        <v>0.14104718956072301</v>
      </c>
      <c r="BH16" s="17"/>
      <c r="BI16" s="17">
        <v>9.3113482670048195E-2</v>
      </c>
      <c r="BJ16" s="17">
        <v>0.140898895663535</v>
      </c>
      <c r="BK16" s="17">
        <v>0.22229587108909399</v>
      </c>
      <c r="BL16" s="17">
        <v>0.27037239236735</v>
      </c>
    </row>
    <row r="17" spans="2:64" x14ac:dyDescent="0.25">
      <c r="B17" s="18" t="s">
        <v>158</v>
      </c>
      <c r="C17" s="17">
        <v>8.1880989362359102E-2</v>
      </c>
      <c r="D17" s="17">
        <v>0.11761756816637001</v>
      </c>
      <c r="E17" s="17">
        <v>6.5418950803578901E-2</v>
      </c>
      <c r="F17" s="17">
        <v>8.4472376228025794E-2</v>
      </c>
      <c r="G17" s="17">
        <v>6.1958726898302799E-2</v>
      </c>
      <c r="H17" s="17">
        <v>6.5653636385380798E-2</v>
      </c>
      <c r="I17" s="17">
        <v>8.6734086092211005E-2</v>
      </c>
      <c r="J17" s="17">
        <v>6.7230678593160897E-2</v>
      </c>
      <c r="K17" s="17">
        <v>8.06437358838967E-2</v>
      </c>
      <c r="L17" s="17">
        <v>1.0914461627543601E-2</v>
      </c>
      <c r="M17" s="17">
        <v>3.4418167191018902E-2</v>
      </c>
      <c r="N17" s="17">
        <v>0.119493864869109</v>
      </c>
      <c r="O17" s="17">
        <v>8.4832045199941405E-2</v>
      </c>
      <c r="P17" s="17">
        <v>0</v>
      </c>
      <c r="Q17" s="17"/>
      <c r="R17" s="17">
        <v>6.3757933915834605E-2</v>
      </c>
      <c r="S17" s="17">
        <v>4.9166950451495398E-2</v>
      </c>
      <c r="T17" s="17">
        <v>3.8010063513183701E-2</v>
      </c>
      <c r="U17" s="17">
        <v>0.11364669677488499</v>
      </c>
      <c r="V17" s="17"/>
      <c r="W17" s="17">
        <v>2.6244165002334799E-2</v>
      </c>
      <c r="X17" s="17">
        <v>8.77535774666834E-2</v>
      </c>
      <c r="Y17" s="17">
        <v>8.85176723795459E-2</v>
      </c>
      <c r="Z17" s="17">
        <v>2.7170144529603899E-2</v>
      </c>
      <c r="AA17" s="17">
        <v>7.6148499550247398E-2</v>
      </c>
      <c r="AB17" s="17">
        <v>0.10246479811282699</v>
      </c>
      <c r="AC17" s="17">
        <v>3.0610670894933099E-2</v>
      </c>
      <c r="AD17" s="17">
        <v>6.9131064709097301E-2</v>
      </c>
      <c r="AE17" s="17">
        <v>0.13255927456163</v>
      </c>
      <c r="AF17" s="17">
        <v>0.16272154235608499</v>
      </c>
      <c r="AG17" s="17"/>
      <c r="AH17" s="17">
        <v>0</v>
      </c>
      <c r="AI17" s="17">
        <v>0</v>
      </c>
      <c r="AJ17" s="17">
        <v>0</v>
      </c>
      <c r="AK17" s="17">
        <v>0</v>
      </c>
      <c r="AL17" s="17">
        <v>0</v>
      </c>
      <c r="AM17" s="17">
        <v>0</v>
      </c>
      <c r="AN17" s="17">
        <v>0.76193064283837098</v>
      </c>
      <c r="AO17" s="17"/>
      <c r="AP17" s="17">
        <v>9.2982294211110705E-2</v>
      </c>
      <c r="AQ17" s="17">
        <v>6.3869903861462005E-2</v>
      </c>
      <c r="AR17" s="17"/>
      <c r="AS17" s="17">
        <v>7.5855138929289703E-2</v>
      </c>
      <c r="AT17" s="17">
        <v>0.18231727390156399</v>
      </c>
      <c r="AU17" s="17">
        <v>6.4950037404750596E-2</v>
      </c>
      <c r="AV17" s="17"/>
      <c r="AW17" s="17">
        <v>0.13473120390733301</v>
      </c>
      <c r="AX17" s="17">
        <v>7.3732704596229506E-2</v>
      </c>
      <c r="AY17" s="17"/>
      <c r="AZ17" s="17">
        <v>6.9232441785077106E-2</v>
      </c>
      <c r="BA17" s="17">
        <v>8.8236504121138995E-2</v>
      </c>
      <c r="BB17" s="17"/>
      <c r="BC17" s="17">
        <v>5.3398863148503103E-2</v>
      </c>
      <c r="BD17" s="17">
        <v>0.11364669677488499</v>
      </c>
      <c r="BE17" s="17"/>
      <c r="BF17" s="17">
        <v>9.9413214302921299E-2</v>
      </c>
      <c r="BG17" s="17">
        <v>7.2930950791259705E-2</v>
      </c>
      <c r="BH17" s="17"/>
      <c r="BI17" s="17">
        <v>4.4038499068013597E-2</v>
      </c>
      <c r="BJ17" s="17">
        <v>8.6510808309653506E-2</v>
      </c>
      <c r="BK17" s="17">
        <v>9.3913591484852593E-2</v>
      </c>
      <c r="BL17" s="17">
        <v>0.109144187430896</v>
      </c>
    </row>
    <row r="18" spans="2:64" x14ac:dyDescent="0.25">
      <c r="B18" s="18" t="s">
        <v>159</v>
      </c>
      <c r="C18" s="17">
        <v>2.1272253392051101E-2</v>
      </c>
      <c r="D18" s="17">
        <v>4.0459542744215399E-2</v>
      </c>
      <c r="E18" s="17">
        <v>0</v>
      </c>
      <c r="F18" s="17">
        <v>0</v>
      </c>
      <c r="G18" s="17">
        <v>0</v>
      </c>
      <c r="H18" s="17">
        <v>4.5319893784649297E-2</v>
      </c>
      <c r="I18" s="17">
        <v>2.7127175977048602E-2</v>
      </c>
      <c r="J18" s="17">
        <v>1.9086548165213098E-2</v>
      </c>
      <c r="K18" s="17">
        <v>0</v>
      </c>
      <c r="L18" s="17">
        <v>2.3895445749580201E-2</v>
      </c>
      <c r="M18" s="17">
        <v>2.6612947604328901E-2</v>
      </c>
      <c r="N18" s="17">
        <v>0</v>
      </c>
      <c r="O18" s="17">
        <v>1.15210597379176E-2</v>
      </c>
      <c r="P18" s="17">
        <v>0</v>
      </c>
      <c r="Q18" s="17"/>
      <c r="R18" s="17">
        <v>2.96295669425133E-2</v>
      </c>
      <c r="S18" s="17">
        <v>2.2899587040590301E-2</v>
      </c>
      <c r="T18" s="17">
        <v>5.76345995523547E-3</v>
      </c>
      <c r="U18" s="17">
        <v>2.04977558154304E-2</v>
      </c>
      <c r="V18" s="17"/>
      <c r="W18" s="17">
        <v>2.5827254733080299E-2</v>
      </c>
      <c r="X18" s="17">
        <v>3.2088686555761199E-2</v>
      </c>
      <c r="Y18" s="17">
        <v>3.5511617944184899E-2</v>
      </c>
      <c r="Z18" s="17">
        <v>1.3501599949483099E-2</v>
      </c>
      <c r="AA18" s="17">
        <v>1.52803208106921E-2</v>
      </c>
      <c r="AB18" s="17">
        <v>1.6311412486618999E-2</v>
      </c>
      <c r="AC18" s="17">
        <v>2.7409061560402501E-2</v>
      </c>
      <c r="AD18" s="17">
        <v>1.98529636366091E-2</v>
      </c>
      <c r="AE18" s="17">
        <v>3.6903479981739797E-2</v>
      </c>
      <c r="AF18" s="17">
        <v>1.9653871232200599E-2</v>
      </c>
      <c r="AG18" s="17"/>
      <c r="AH18" s="17">
        <v>0</v>
      </c>
      <c r="AI18" s="17">
        <v>0</v>
      </c>
      <c r="AJ18" s="17">
        <v>0</v>
      </c>
      <c r="AK18" s="17">
        <v>0</v>
      </c>
      <c r="AL18" s="17">
        <v>0</v>
      </c>
      <c r="AM18" s="17">
        <v>0</v>
      </c>
      <c r="AN18" s="17">
        <v>0.19794560163286301</v>
      </c>
      <c r="AO18" s="17"/>
      <c r="AP18" s="17">
        <v>2.3327037253605999E-2</v>
      </c>
      <c r="AQ18" s="17">
        <v>1.79385112490731E-2</v>
      </c>
      <c r="AR18" s="17"/>
      <c r="AS18" s="17">
        <v>1.9739766247057401E-2</v>
      </c>
      <c r="AT18" s="17">
        <v>1.79708815793586E-2</v>
      </c>
      <c r="AU18" s="17">
        <v>2.3955498429058E-2</v>
      </c>
      <c r="AV18" s="17"/>
      <c r="AW18" s="17">
        <v>3.1500981262617599E-2</v>
      </c>
      <c r="AX18" s="17">
        <v>1.9695219349668999E-2</v>
      </c>
      <c r="AY18" s="17"/>
      <c r="AZ18" s="17">
        <v>2.0961212630089401E-2</v>
      </c>
      <c r="BA18" s="17">
        <v>2.1428542020539999E-2</v>
      </c>
      <c r="BB18" s="17"/>
      <c r="BC18" s="17">
        <v>2.19666921288676E-2</v>
      </c>
      <c r="BD18" s="17">
        <v>2.04977558154304E-2</v>
      </c>
      <c r="BE18" s="17"/>
      <c r="BF18" s="17">
        <v>1.83850683093254E-2</v>
      </c>
      <c r="BG18" s="17">
        <v>2.2746134655832698E-2</v>
      </c>
      <c r="BH18" s="17"/>
      <c r="BI18" s="17">
        <v>2.43696421160744E-2</v>
      </c>
      <c r="BJ18" s="17">
        <v>1.8525808494985599E-2</v>
      </c>
      <c r="BK18" s="17">
        <v>1.7926647162535201E-2</v>
      </c>
      <c r="BL18" s="17">
        <v>3.0714723666555602E-2</v>
      </c>
    </row>
    <row r="19" spans="2:64" x14ac:dyDescent="0.25">
      <c r="B19" s="18" t="s">
        <v>160</v>
      </c>
      <c r="C19" s="17">
        <v>4.3119053295848503E-3</v>
      </c>
      <c r="D19" s="17">
        <v>3.6679722499640601E-3</v>
      </c>
      <c r="E19" s="17">
        <v>0</v>
      </c>
      <c r="F19" s="17">
        <v>0</v>
      </c>
      <c r="G19" s="17">
        <v>0</v>
      </c>
      <c r="H19" s="17">
        <v>0</v>
      </c>
      <c r="I19" s="17">
        <v>0</v>
      </c>
      <c r="J19" s="17">
        <v>4.1925078250287601E-2</v>
      </c>
      <c r="K19" s="17">
        <v>0</v>
      </c>
      <c r="L19" s="17">
        <v>0</v>
      </c>
      <c r="M19" s="17">
        <v>0</v>
      </c>
      <c r="N19" s="17">
        <v>1.0643731026000599E-2</v>
      </c>
      <c r="O19" s="17">
        <v>0</v>
      </c>
      <c r="P19" s="17">
        <v>0</v>
      </c>
      <c r="Q19" s="17"/>
      <c r="R19" s="17">
        <v>3.7546698607289399E-3</v>
      </c>
      <c r="S19" s="17">
        <v>1.6643204363771199E-2</v>
      </c>
      <c r="T19" s="17">
        <v>0</v>
      </c>
      <c r="U19" s="17">
        <v>1.83861652742034E-3</v>
      </c>
      <c r="V19" s="17"/>
      <c r="W19" s="17">
        <v>5.6261239631410402E-3</v>
      </c>
      <c r="X19" s="17">
        <v>0</v>
      </c>
      <c r="Y19" s="17">
        <v>2.2059220677756099E-2</v>
      </c>
      <c r="Z19" s="17">
        <v>0</v>
      </c>
      <c r="AA19" s="17">
        <v>2.00493130766294E-2</v>
      </c>
      <c r="AB19" s="17">
        <v>0</v>
      </c>
      <c r="AC19" s="17">
        <v>0</v>
      </c>
      <c r="AD19" s="17">
        <v>0</v>
      </c>
      <c r="AE19" s="17">
        <v>0</v>
      </c>
      <c r="AF19" s="17">
        <v>3.9307742464401302E-3</v>
      </c>
      <c r="AG19" s="17"/>
      <c r="AH19" s="17">
        <v>0</v>
      </c>
      <c r="AI19" s="17">
        <v>0</v>
      </c>
      <c r="AJ19" s="17">
        <v>0</v>
      </c>
      <c r="AK19" s="17">
        <v>0</v>
      </c>
      <c r="AL19" s="17">
        <v>0</v>
      </c>
      <c r="AM19" s="17">
        <v>0</v>
      </c>
      <c r="AN19" s="17">
        <v>4.0123755528766E-2</v>
      </c>
      <c r="AO19" s="17"/>
      <c r="AP19" s="17">
        <v>5.4528379677199496E-3</v>
      </c>
      <c r="AQ19" s="17">
        <v>2.4608224545365001E-3</v>
      </c>
      <c r="AR19" s="17"/>
      <c r="AS19" s="17">
        <v>0</v>
      </c>
      <c r="AT19" s="17">
        <v>0</v>
      </c>
      <c r="AU19" s="17">
        <v>7.1460255649197797E-3</v>
      </c>
      <c r="AV19" s="17"/>
      <c r="AW19" s="17">
        <v>0</v>
      </c>
      <c r="AX19" s="17">
        <v>4.9767017322588699E-3</v>
      </c>
      <c r="AY19" s="17"/>
      <c r="AZ19" s="17">
        <v>9.5358490696248396E-3</v>
      </c>
      <c r="BA19" s="17">
        <v>1.68703070773563E-3</v>
      </c>
      <c r="BB19" s="17"/>
      <c r="BC19" s="17">
        <v>6.5295333808584504E-3</v>
      </c>
      <c r="BD19" s="17">
        <v>1.83861652742034E-3</v>
      </c>
      <c r="BE19" s="17"/>
      <c r="BF19" s="17">
        <v>9.9819366784674197E-3</v>
      </c>
      <c r="BG19" s="17">
        <v>1.41740680222258E-3</v>
      </c>
      <c r="BH19" s="17"/>
      <c r="BI19" s="17">
        <v>0</v>
      </c>
      <c r="BJ19" s="17">
        <v>8.2946971719426998E-3</v>
      </c>
      <c r="BK19" s="17">
        <v>2.8830430555068101E-3</v>
      </c>
      <c r="BL19" s="17">
        <v>6.2960677924425402E-3</v>
      </c>
    </row>
    <row r="20" spans="2:64" x14ac:dyDescent="0.25">
      <c r="B20" s="18" t="s">
        <v>80</v>
      </c>
      <c r="C20" s="19">
        <v>8.3409422644116105E-2</v>
      </c>
      <c r="D20" s="19">
        <v>7.6594147011813593E-2</v>
      </c>
      <c r="E20" s="19">
        <v>8.96420977966947E-2</v>
      </c>
      <c r="F20" s="19">
        <v>0.125975666521218</v>
      </c>
      <c r="G20" s="19">
        <v>9.3882748441893302E-2</v>
      </c>
      <c r="H20" s="19">
        <v>9.7060548932844701E-2</v>
      </c>
      <c r="I20" s="19">
        <v>0.12855044371393701</v>
      </c>
      <c r="J20" s="19">
        <v>0.11586416427188299</v>
      </c>
      <c r="K20" s="19">
        <v>1.8777688919824301E-2</v>
      </c>
      <c r="L20" s="19">
        <v>6.4085879703134896E-2</v>
      </c>
      <c r="M20" s="19">
        <v>8.0498166088925197E-2</v>
      </c>
      <c r="N20" s="19">
        <v>7.3830788624990498E-2</v>
      </c>
      <c r="O20" s="19">
        <v>8.3428607553125395E-2</v>
      </c>
      <c r="P20" s="19">
        <v>0</v>
      </c>
      <c r="Q20" s="19"/>
      <c r="R20" s="19">
        <v>5.7133055374586003E-2</v>
      </c>
      <c r="S20" s="19">
        <v>9.2898769649895602E-2</v>
      </c>
      <c r="T20" s="19">
        <v>8.1683912051387905E-2</v>
      </c>
      <c r="U20" s="19">
        <v>9.4743258172893294E-2</v>
      </c>
      <c r="V20" s="19"/>
      <c r="W20" s="19">
        <v>5.7011962000640001E-2</v>
      </c>
      <c r="X20" s="19">
        <v>0</v>
      </c>
      <c r="Y20" s="19">
        <v>0</v>
      </c>
      <c r="Z20" s="19">
        <v>3.63456772793243E-2</v>
      </c>
      <c r="AA20" s="19">
        <v>4.3577970983903598E-2</v>
      </c>
      <c r="AB20" s="19">
        <v>1.12076596819235E-2</v>
      </c>
      <c r="AC20" s="19">
        <v>2.7558016099159699E-2</v>
      </c>
      <c r="AD20" s="19">
        <v>2.8230113944681601E-2</v>
      </c>
      <c r="AE20" s="19">
        <v>0</v>
      </c>
      <c r="AF20" s="19">
        <v>4.0465594824628102E-2</v>
      </c>
      <c r="AG20" s="19"/>
      <c r="AH20" s="19">
        <v>0</v>
      </c>
      <c r="AI20" s="19">
        <v>0</v>
      </c>
      <c r="AJ20" s="19">
        <v>0</v>
      </c>
      <c r="AK20" s="19">
        <v>0</v>
      </c>
      <c r="AL20" s="19">
        <v>0</v>
      </c>
      <c r="AM20" s="19">
        <v>0</v>
      </c>
      <c r="AN20" s="19">
        <v>0</v>
      </c>
      <c r="AO20" s="19"/>
      <c r="AP20" s="19">
        <v>4.1683911957907202E-2</v>
      </c>
      <c r="AQ20" s="19">
        <v>0.15110612593953299</v>
      </c>
      <c r="AR20" s="19"/>
      <c r="AS20" s="19">
        <v>5.5280839195534601E-2</v>
      </c>
      <c r="AT20" s="19">
        <v>2.31212897390949E-2</v>
      </c>
      <c r="AU20" s="19">
        <v>3.3345211028759002E-2</v>
      </c>
      <c r="AV20" s="19"/>
      <c r="AW20" s="19">
        <v>3.17256529006361E-2</v>
      </c>
      <c r="AX20" s="19">
        <v>9.1377868511040197E-2</v>
      </c>
      <c r="AY20" s="19"/>
      <c r="AZ20" s="19">
        <v>0.114578743737541</v>
      </c>
      <c r="BA20" s="19">
        <v>6.7747776196565898E-2</v>
      </c>
      <c r="BB20" s="19"/>
      <c r="BC20" s="19">
        <v>7.3247151430523502E-2</v>
      </c>
      <c r="BD20" s="19">
        <v>9.4743258172893294E-2</v>
      </c>
      <c r="BE20" s="19"/>
      <c r="BF20" s="19">
        <v>5.0770250785587001E-2</v>
      </c>
      <c r="BG20" s="19">
        <v>0.10007141780177201</v>
      </c>
      <c r="BH20" s="19"/>
      <c r="BI20" s="19">
        <v>0.14103162385815901</v>
      </c>
      <c r="BJ20" s="19">
        <v>0.121465004522831</v>
      </c>
      <c r="BK20" s="19">
        <v>3.6586693710245102E-2</v>
      </c>
      <c r="BL20" s="19">
        <v>1.7370063018861799E-2</v>
      </c>
    </row>
    <row r="21" spans="2:64" x14ac:dyDescent="0.25">
      <c r="B21" s="16"/>
    </row>
    <row r="22" spans="2:64" x14ac:dyDescent="0.25">
      <c r="B22" t="s">
        <v>83</v>
      </c>
    </row>
    <row r="23" spans="2:64" x14ac:dyDescent="0.25">
      <c r="B23" t="s">
        <v>84</v>
      </c>
    </row>
    <row r="25" spans="2:64" x14ac:dyDescent="0.25">
      <c r="B25"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L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162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155</v>
      </c>
      <c r="C9" s="17">
        <v>2.0140394315352202E-2</v>
      </c>
      <c r="D9" s="17">
        <v>1.6755348749606401E-2</v>
      </c>
      <c r="E9" s="17">
        <v>0</v>
      </c>
      <c r="F9" s="17">
        <v>0</v>
      </c>
      <c r="G9" s="17">
        <v>0</v>
      </c>
      <c r="H9" s="17">
        <v>2.9338082637046198E-2</v>
      </c>
      <c r="I9" s="17">
        <v>1.4736592249589901E-2</v>
      </c>
      <c r="J9" s="17">
        <v>7.3307687971622001E-2</v>
      </c>
      <c r="K9" s="17">
        <v>0</v>
      </c>
      <c r="L9" s="17">
        <v>3.8942952366109597E-2</v>
      </c>
      <c r="M9" s="17">
        <v>2.423128721363E-2</v>
      </c>
      <c r="N9" s="17">
        <v>0</v>
      </c>
      <c r="O9" s="17">
        <v>3.6827957918636203E-2</v>
      </c>
      <c r="P9" s="17">
        <v>0</v>
      </c>
      <c r="Q9" s="17"/>
      <c r="R9" s="17">
        <v>6.3935479807151793E-2</v>
      </c>
      <c r="S9" s="17">
        <v>1.66364544212689E-2</v>
      </c>
      <c r="T9" s="17">
        <v>0</v>
      </c>
      <c r="U9" s="17">
        <v>3.50755440874776E-3</v>
      </c>
      <c r="V9" s="17"/>
      <c r="W9" s="17">
        <v>9.04587484028197E-2</v>
      </c>
      <c r="X9" s="17">
        <v>5.2068799794823199E-2</v>
      </c>
      <c r="Y9" s="17">
        <v>0</v>
      </c>
      <c r="Z9" s="17">
        <v>0</v>
      </c>
      <c r="AA9" s="17">
        <v>0</v>
      </c>
      <c r="AB9" s="17">
        <v>1.46787754392897E-2</v>
      </c>
      <c r="AC9" s="17">
        <v>0</v>
      </c>
      <c r="AD9" s="17">
        <v>0</v>
      </c>
      <c r="AE9" s="17">
        <v>0</v>
      </c>
      <c r="AF9" s="17">
        <v>0</v>
      </c>
      <c r="AG9" s="17"/>
      <c r="AH9" s="17">
        <v>0.17161892241399199</v>
      </c>
      <c r="AI9" s="17">
        <v>2.2487502263933298E-2</v>
      </c>
      <c r="AJ9" s="17">
        <v>0</v>
      </c>
      <c r="AK9" s="17">
        <v>0</v>
      </c>
      <c r="AL9" s="17">
        <v>0</v>
      </c>
      <c r="AM9" s="17">
        <v>0</v>
      </c>
      <c r="AN9" s="17">
        <v>0</v>
      </c>
      <c r="AO9" s="17"/>
      <c r="AP9" s="17">
        <v>6.9286181832728501E-3</v>
      </c>
      <c r="AQ9" s="17">
        <v>4.1575570880236001E-2</v>
      </c>
      <c r="AR9" s="17"/>
      <c r="AS9" s="17">
        <v>6.3948996329384203E-3</v>
      </c>
      <c r="AT9" s="17">
        <v>0</v>
      </c>
      <c r="AU9" s="17">
        <v>7.2390130154146902E-3</v>
      </c>
      <c r="AV9" s="17"/>
      <c r="AW9" s="17">
        <v>0</v>
      </c>
      <c r="AX9" s="17">
        <v>2.3245578837242299E-2</v>
      </c>
      <c r="AY9" s="17"/>
      <c r="AZ9" s="17">
        <v>3.31224476284925E-2</v>
      </c>
      <c r="BA9" s="17">
        <v>1.36173029543233E-2</v>
      </c>
      <c r="BB9" s="17"/>
      <c r="BC9" s="17">
        <v>3.5053918492936403E-2</v>
      </c>
      <c r="BD9" s="17">
        <v>3.50755440874776E-3</v>
      </c>
      <c r="BE9" s="17"/>
      <c r="BF9" s="17">
        <v>1.2390122317648199E-2</v>
      </c>
      <c r="BG9" s="17">
        <v>2.4096836441273101E-2</v>
      </c>
      <c r="BH9" s="17"/>
      <c r="BI9" s="17">
        <v>4.5854605974932301E-2</v>
      </c>
      <c r="BJ9" s="17">
        <v>2.1865653061416902E-2</v>
      </c>
      <c r="BK9" s="17">
        <v>9.1998258141320101E-3</v>
      </c>
      <c r="BL9" s="17">
        <v>0</v>
      </c>
    </row>
    <row r="10" spans="2:64" x14ac:dyDescent="0.25">
      <c r="B10" s="18" t="s">
        <v>156</v>
      </c>
      <c r="C10" s="17">
        <v>2.9754291027906998E-2</v>
      </c>
      <c r="D10" s="17">
        <v>1.8563557239041899E-2</v>
      </c>
      <c r="E10" s="17">
        <v>0</v>
      </c>
      <c r="F10" s="17">
        <v>3.1202321916094799E-2</v>
      </c>
      <c r="G10" s="17">
        <v>0.110534803850349</v>
      </c>
      <c r="H10" s="17">
        <v>1.3356271489442999E-2</v>
      </c>
      <c r="I10" s="17">
        <v>0</v>
      </c>
      <c r="J10" s="17">
        <v>1.9086548165213098E-2</v>
      </c>
      <c r="K10" s="17">
        <v>8.4870459619721506E-2</v>
      </c>
      <c r="L10" s="17">
        <v>5.06754743997277E-2</v>
      </c>
      <c r="M10" s="17">
        <v>6.5341538815472805E-2</v>
      </c>
      <c r="N10" s="17">
        <v>0</v>
      </c>
      <c r="O10" s="17">
        <v>3.2729071037902902E-2</v>
      </c>
      <c r="P10" s="17">
        <v>0</v>
      </c>
      <c r="Q10" s="17"/>
      <c r="R10" s="17">
        <v>8.0423822300332903E-2</v>
      </c>
      <c r="S10" s="17">
        <v>3.6495240667993999E-2</v>
      </c>
      <c r="T10" s="17">
        <v>1.7931416870641401E-2</v>
      </c>
      <c r="U10" s="17">
        <v>3.9944687185692598E-3</v>
      </c>
      <c r="V10" s="17"/>
      <c r="W10" s="17">
        <v>9.4440893096415401E-2</v>
      </c>
      <c r="X10" s="17">
        <v>4.1296185205582502E-2</v>
      </c>
      <c r="Y10" s="17">
        <v>2.35928924697828E-2</v>
      </c>
      <c r="Z10" s="17">
        <v>2.7181938781164601E-2</v>
      </c>
      <c r="AA10" s="17">
        <v>1.9446738516572099E-2</v>
      </c>
      <c r="AB10" s="17">
        <v>0</v>
      </c>
      <c r="AC10" s="17">
        <v>0</v>
      </c>
      <c r="AD10" s="17">
        <v>1.08325182069198E-2</v>
      </c>
      <c r="AE10" s="17">
        <v>3.08812742194285E-2</v>
      </c>
      <c r="AF10" s="17">
        <v>4.6089916770134199E-3</v>
      </c>
      <c r="AG10" s="17"/>
      <c r="AH10" s="17">
        <v>0.231539453893886</v>
      </c>
      <c r="AI10" s="17">
        <v>2.5648950476209902E-2</v>
      </c>
      <c r="AJ10" s="17">
        <v>9.3900401090205692E-3</v>
      </c>
      <c r="AK10" s="17">
        <v>0</v>
      </c>
      <c r="AL10" s="17">
        <v>0</v>
      </c>
      <c r="AM10" s="17">
        <v>0</v>
      </c>
      <c r="AN10" s="17">
        <v>8.0882485682685704E-3</v>
      </c>
      <c r="AO10" s="17"/>
      <c r="AP10" s="17">
        <v>1.9133439311429499E-2</v>
      </c>
      <c r="AQ10" s="17">
        <v>4.6985875149240103E-2</v>
      </c>
      <c r="AR10" s="17"/>
      <c r="AS10" s="17">
        <v>1.17220701644879E-2</v>
      </c>
      <c r="AT10" s="17">
        <v>7.4165556111697303E-3</v>
      </c>
      <c r="AU10" s="17">
        <v>2.6905801441200999E-2</v>
      </c>
      <c r="AV10" s="17"/>
      <c r="AW10" s="17">
        <v>1.57635021901395E-2</v>
      </c>
      <c r="AX10" s="17">
        <v>3.1911348147436902E-2</v>
      </c>
      <c r="AY10" s="17"/>
      <c r="AZ10" s="17">
        <v>3.2970645224754201E-2</v>
      </c>
      <c r="BA10" s="17">
        <v>2.8138169774250901E-2</v>
      </c>
      <c r="BB10" s="17"/>
      <c r="BC10" s="17">
        <v>5.2851352923394997E-2</v>
      </c>
      <c r="BD10" s="17">
        <v>3.9944687185692598E-3</v>
      </c>
      <c r="BE10" s="17"/>
      <c r="BF10" s="17">
        <v>2.7317061555947202E-2</v>
      </c>
      <c r="BG10" s="17">
        <v>3.09984741167398E-2</v>
      </c>
      <c r="BH10" s="17"/>
      <c r="BI10" s="17">
        <v>7.0878381380982E-2</v>
      </c>
      <c r="BJ10" s="17">
        <v>1.03006999898997E-2</v>
      </c>
      <c r="BK10" s="17">
        <v>2.6411845609311299E-2</v>
      </c>
      <c r="BL10" s="17">
        <v>1.26696905176619E-2</v>
      </c>
    </row>
    <row r="11" spans="2:64" x14ac:dyDescent="0.25">
      <c r="B11" s="18" t="s">
        <v>157</v>
      </c>
      <c r="C11" s="17">
        <v>4.6660330448252997E-2</v>
      </c>
      <c r="D11" s="17">
        <v>4.8037943411663599E-2</v>
      </c>
      <c r="E11" s="17">
        <v>2.98806992655649E-2</v>
      </c>
      <c r="F11" s="17">
        <v>2.6235032879005801E-2</v>
      </c>
      <c r="G11" s="17">
        <v>0.111912110091667</v>
      </c>
      <c r="H11" s="17">
        <v>2.7211815844328E-2</v>
      </c>
      <c r="I11" s="17">
        <v>2.2812986748137601E-2</v>
      </c>
      <c r="J11" s="17">
        <v>3.8173096330426301E-2</v>
      </c>
      <c r="K11" s="17">
        <v>8.4870459619721506E-2</v>
      </c>
      <c r="L11" s="17">
        <v>5.5237940570084201E-2</v>
      </c>
      <c r="M11" s="17">
        <v>8.1715504716539003E-2</v>
      </c>
      <c r="N11" s="17">
        <v>4.5330565364139902E-2</v>
      </c>
      <c r="O11" s="17">
        <v>1.15210597379176E-2</v>
      </c>
      <c r="P11" s="17">
        <v>0</v>
      </c>
      <c r="Q11" s="17"/>
      <c r="R11" s="17">
        <v>7.6822240089517893E-2</v>
      </c>
      <c r="S11" s="17">
        <v>5.39940033329405E-2</v>
      </c>
      <c r="T11" s="17">
        <v>4.9430610715194799E-2</v>
      </c>
      <c r="U11" s="17">
        <v>2.7637427207088699E-2</v>
      </c>
      <c r="V11" s="17"/>
      <c r="W11" s="17">
        <v>7.5735462951949398E-2</v>
      </c>
      <c r="X11" s="17">
        <v>7.2173514307526096E-2</v>
      </c>
      <c r="Y11" s="17">
        <v>9.16746851461262E-2</v>
      </c>
      <c r="Z11" s="17">
        <v>7.4012901890122898E-2</v>
      </c>
      <c r="AA11" s="17">
        <v>5.4484871199782701E-2</v>
      </c>
      <c r="AB11" s="17">
        <v>5.4062961395881702E-2</v>
      </c>
      <c r="AC11" s="17">
        <v>2.2949635928340501E-2</v>
      </c>
      <c r="AD11" s="17">
        <v>1.2037357848593701E-2</v>
      </c>
      <c r="AE11" s="17">
        <v>2.5719905891777299E-2</v>
      </c>
      <c r="AF11" s="17">
        <v>2.4190185822446201E-2</v>
      </c>
      <c r="AG11" s="17"/>
      <c r="AH11" s="17">
        <v>0.17861688871078199</v>
      </c>
      <c r="AI11" s="17">
        <v>0.23394081399222499</v>
      </c>
      <c r="AJ11" s="17">
        <v>8.4501750071803196E-3</v>
      </c>
      <c r="AK11" s="17">
        <v>2.25034401039549E-2</v>
      </c>
      <c r="AL11" s="17">
        <v>2.0357104000934802E-2</v>
      </c>
      <c r="AM11" s="17">
        <v>2.68504561295459E-2</v>
      </c>
      <c r="AN11" s="17">
        <v>6.8844007969300998E-3</v>
      </c>
      <c r="AO11" s="17"/>
      <c r="AP11" s="17">
        <v>4.7273972682156801E-2</v>
      </c>
      <c r="AQ11" s="17">
        <v>4.5664739128819597E-2</v>
      </c>
      <c r="AR11" s="17"/>
      <c r="AS11" s="17">
        <v>4.9966260090477103E-2</v>
      </c>
      <c r="AT11" s="17">
        <v>6.3252025251144999E-3</v>
      </c>
      <c r="AU11" s="17">
        <v>6.5011706611337303E-2</v>
      </c>
      <c r="AV11" s="17"/>
      <c r="AW11" s="17">
        <v>1.6265066781026599E-2</v>
      </c>
      <c r="AX11" s="17">
        <v>5.13465794263228E-2</v>
      </c>
      <c r="AY11" s="17"/>
      <c r="AZ11" s="17">
        <v>6.4206651939800199E-2</v>
      </c>
      <c r="BA11" s="17">
        <v>3.7843831595679799E-2</v>
      </c>
      <c r="BB11" s="17"/>
      <c r="BC11" s="17">
        <v>6.3716860121354899E-2</v>
      </c>
      <c r="BD11" s="17">
        <v>2.7637427207088699E-2</v>
      </c>
      <c r="BE11" s="17"/>
      <c r="BF11" s="17">
        <v>3.97131624232284E-2</v>
      </c>
      <c r="BG11" s="17">
        <v>5.0206795428862902E-2</v>
      </c>
      <c r="BH11" s="17"/>
      <c r="BI11" s="17">
        <v>3.7274488261019902E-2</v>
      </c>
      <c r="BJ11" s="17">
        <v>5.9640071098331103E-2</v>
      </c>
      <c r="BK11" s="17">
        <v>5.4777427680834198E-2</v>
      </c>
      <c r="BL11" s="17">
        <v>1.6323277650197501E-2</v>
      </c>
    </row>
    <row r="12" spans="2:64" x14ac:dyDescent="0.25">
      <c r="B12" s="18" t="s">
        <v>47</v>
      </c>
      <c r="C12" s="17">
        <v>5.4855231305381801E-2</v>
      </c>
      <c r="D12" s="17">
        <v>5.5630049481215603E-2</v>
      </c>
      <c r="E12" s="17">
        <v>0.114929228721631</v>
      </c>
      <c r="F12" s="17">
        <v>0</v>
      </c>
      <c r="G12" s="17">
        <v>3.0979363449151399E-2</v>
      </c>
      <c r="H12" s="17">
        <v>4.7388723695066998E-2</v>
      </c>
      <c r="I12" s="17">
        <v>8.60724318669637E-2</v>
      </c>
      <c r="J12" s="17">
        <v>0</v>
      </c>
      <c r="K12" s="17">
        <v>5.98790709752553E-2</v>
      </c>
      <c r="L12" s="17">
        <v>7.0285447186613698E-2</v>
      </c>
      <c r="M12" s="17">
        <v>3.7511252583530101E-2</v>
      </c>
      <c r="N12" s="17">
        <v>7.05999336585445E-2</v>
      </c>
      <c r="O12" s="17">
        <v>5.4367752866922102E-2</v>
      </c>
      <c r="P12" s="17">
        <v>0</v>
      </c>
      <c r="Q12" s="17"/>
      <c r="R12" s="17">
        <v>5.7028546958514302E-2</v>
      </c>
      <c r="S12" s="17">
        <v>4.4727282856926898E-2</v>
      </c>
      <c r="T12" s="17">
        <v>9.7453020814477501E-2</v>
      </c>
      <c r="U12" s="17">
        <v>4.5499264206367199E-2</v>
      </c>
      <c r="V12" s="17"/>
      <c r="W12" s="17">
        <v>5.4364849673382398E-2</v>
      </c>
      <c r="X12" s="17">
        <v>2.9252118113258702E-2</v>
      </c>
      <c r="Y12" s="17">
        <v>8.0572128049015507E-2</v>
      </c>
      <c r="Z12" s="17">
        <v>0.11590268687068001</v>
      </c>
      <c r="AA12" s="17">
        <v>7.0465107236092103E-2</v>
      </c>
      <c r="AB12" s="17">
        <v>8.2256712701743895E-2</v>
      </c>
      <c r="AC12" s="17">
        <v>6.2185367136407398E-2</v>
      </c>
      <c r="AD12" s="17">
        <v>4.0175026891124899E-2</v>
      </c>
      <c r="AE12" s="17">
        <v>6.6162437588319106E-2</v>
      </c>
      <c r="AF12" s="17">
        <v>4.2349438071052799E-2</v>
      </c>
      <c r="AG12" s="17"/>
      <c r="AH12" s="17">
        <v>0.117147243366686</v>
      </c>
      <c r="AI12" s="17">
        <v>0.33364381226083401</v>
      </c>
      <c r="AJ12" s="17">
        <v>0.12799438308845501</v>
      </c>
      <c r="AK12" s="17">
        <v>2.5942431262713998E-2</v>
      </c>
      <c r="AL12" s="17">
        <v>8.9077065981707001E-3</v>
      </c>
      <c r="AM12" s="17">
        <v>3.5521412018890801E-2</v>
      </c>
      <c r="AN12" s="17">
        <v>1.6477725651358601E-2</v>
      </c>
      <c r="AO12" s="17"/>
      <c r="AP12" s="17">
        <v>5.51584025986862E-2</v>
      </c>
      <c r="AQ12" s="17">
        <v>5.43633572275578E-2</v>
      </c>
      <c r="AR12" s="17"/>
      <c r="AS12" s="17">
        <v>5.23208835001494E-2</v>
      </c>
      <c r="AT12" s="17">
        <v>7.6955963977320296E-2</v>
      </c>
      <c r="AU12" s="17">
        <v>5.0763984794082798E-2</v>
      </c>
      <c r="AV12" s="17"/>
      <c r="AW12" s="17">
        <v>6.5424496153004705E-2</v>
      </c>
      <c r="AX12" s="17">
        <v>5.3225694311283399E-2</v>
      </c>
      <c r="AY12" s="17"/>
      <c r="AZ12" s="17">
        <v>7.05301587708657E-2</v>
      </c>
      <c r="BA12" s="17">
        <v>4.6979051669656803E-2</v>
      </c>
      <c r="BB12" s="17"/>
      <c r="BC12" s="17">
        <v>6.3244083859685093E-2</v>
      </c>
      <c r="BD12" s="17">
        <v>4.5499264206367199E-2</v>
      </c>
      <c r="BE12" s="17"/>
      <c r="BF12" s="17">
        <v>4.9098041128011201E-2</v>
      </c>
      <c r="BG12" s="17">
        <v>5.7794223608030701E-2</v>
      </c>
      <c r="BH12" s="17"/>
      <c r="BI12" s="17">
        <v>4.8381989172031799E-2</v>
      </c>
      <c r="BJ12" s="17">
        <v>5.9701297305264599E-2</v>
      </c>
      <c r="BK12" s="17">
        <v>6.4684479776640699E-2</v>
      </c>
      <c r="BL12" s="17">
        <v>3.36907131416097E-2</v>
      </c>
    </row>
    <row r="13" spans="2:64" x14ac:dyDescent="0.25">
      <c r="B13" s="18" t="s">
        <v>48</v>
      </c>
      <c r="C13" s="17">
        <v>6.4163037702040501E-2</v>
      </c>
      <c r="D13" s="17">
        <v>8.8641799730892104E-2</v>
      </c>
      <c r="E13" s="17">
        <v>2.98806992655649E-2</v>
      </c>
      <c r="F13" s="17">
        <v>6.8538311726117795E-2</v>
      </c>
      <c r="G13" s="17">
        <v>9.3882748441893302E-2</v>
      </c>
      <c r="H13" s="17">
        <v>8.15780106506835E-2</v>
      </c>
      <c r="I13" s="17">
        <v>3.7549578997727498E-2</v>
      </c>
      <c r="J13" s="17">
        <v>3.8886573561057097E-2</v>
      </c>
      <c r="K13" s="17">
        <v>2.2323693135606702E-2</v>
      </c>
      <c r="L13" s="17">
        <v>8.3086043066175605E-2</v>
      </c>
      <c r="M13" s="17">
        <v>6.7360467513884303E-2</v>
      </c>
      <c r="N13" s="17">
        <v>4.5102504904644299E-2</v>
      </c>
      <c r="O13" s="17">
        <v>5.0268865986188703E-2</v>
      </c>
      <c r="P13" s="17">
        <v>0</v>
      </c>
      <c r="Q13" s="17"/>
      <c r="R13" s="17">
        <v>4.1863426995313598E-2</v>
      </c>
      <c r="S13" s="17">
        <v>4.99916745989894E-2</v>
      </c>
      <c r="T13" s="17">
        <v>4.8857503452490098E-2</v>
      </c>
      <c r="U13" s="17">
        <v>8.4569550781381606E-2</v>
      </c>
      <c r="V13" s="17"/>
      <c r="W13" s="17">
        <v>5.7425906918121598E-2</v>
      </c>
      <c r="X13" s="17">
        <v>5.9171212317907403E-2</v>
      </c>
      <c r="Y13" s="17">
        <v>4.9909510086452502E-2</v>
      </c>
      <c r="Z13" s="17">
        <v>8.1387199299636406E-2</v>
      </c>
      <c r="AA13" s="17">
        <v>7.3948317345382805E-2</v>
      </c>
      <c r="AB13" s="17">
        <v>2.8740507300693899E-2</v>
      </c>
      <c r="AC13" s="17">
        <v>6.4834568504843093E-2</v>
      </c>
      <c r="AD13" s="17">
        <v>7.9169329765488405E-2</v>
      </c>
      <c r="AE13" s="17">
        <v>7.4079774064936293E-2</v>
      </c>
      <c r="AF13" s="17">
        <v>8.7008612786459605E-2</v>
      </c>
      <c r="AG13" s="17"/>
      <c r="AH13" s="17">
        <v>6.5369298961817396E-2</v>
      </c>
      <c r="AI13" s="17">
        <v>0.15122599708227</v>
      </c>
      <c r="AJ13" s="17">
        <v>0.329801122321772</v>
      </c>
      <c r="AK13" s="17">
        <v>4.8865713071653098E-2</v>
      </c>
      <c r="AL13" s="17">
        <v>5.2451777358339897E-2</v>
      </c>
      <c r="AM13" s="17">
        <v>4.9768322511301701E-3</v>
      </c>
      <c r="AN13" s="17">
        <v>6.8034717462995501E-3</v>
      </c>
      <c r="AO13" s="17"/>
      <c r="AP13" s="17">
        <v>6.9403038422340205E-2</v>
      </c>
      <c r="AQ13" s="17">
        <v>5.5661505469215403E-2</v>
      </c>
      <c r="AR13" s="17"/>
      <c r="AS13" s="17">
        <v>6.1306109826154101E-2</v>
      </c>
      <c r="AT13" s="17">
        <v>3.89737771075244E-2</v>
      </c>
      <c r="AU13" s="17">
        <v>8.7684348745733498E-2</v>
      </c>
      <c r="AV13" s="17"/>
      <c r="AW13" s="17">
        <v>0</v>
      </c>
      <c r="AX13" s="17">
        <v>7.4055499012887799E-2</v>
      </c>
      <c r="AY13" s="17"/>
      <c r="AZ13" s="17">
        <v>6.9835716621300004E-2</v>
      </c>
      <c r="BA13" s="17">
        <v>6.1312687148121797E-2</v>
      </c>
      <c r="BB13" s="17"/>
      <c r="BC13" s="17">
        <v>4.5865920198486503E-2</v>
      </c>
      <c r="BD13" s="17">
        <v>8.4569550781381606E-2</v>
      </c>
      <c r="BE13" s="17"/>
      <c r="BF13" s="17">
        <v>6.4710861029916994E-2</v>
      </c>
      <c r="BG13" s="17">
        <v>6.3883378963274298E-2</v>
      </c>
      <c r="BH13" s="17"/>
      <c r="BI13" s="17">
        <v>6.5308897379840206E-2</v>
      </c>
      <c r="BJ13" s="17">
        <v>5.8463763806292098E-2</v>
      </c>
      <c r="BK13" s="17">
        <v>5.4427718584264297E-2</v>
      </c>
      <c r="BL13" s="17">
        <v>9.14841019837489E-2</v>
      </c>
    </row>
    <row r="14" spans="2:64" x14ac:dyDescent="0.25">
      <c r="B14" s="18" t="s">
        <v>49</v>
      </c>
      <c r="C14" s="17">
        <v>0.17955021480442199</v>
      </c>
      <c r="D14" s="17">
        <v>0.114140826325225</v>
      </c>
      <c r="E14" s="17">
        <v>0.33499192358060798</v>
      </c>
      <c r="F14" s="17">
        <v>0.28081854041992199</v>
      </c>
      <c r="G14" s="17">
        <v>8.8961835368700795E-2</v>
      </c>
      <c r="H14" s="17">
        <v>0.252296981426546</v>
      </c>
      <c r="I14" s="17">
        <v>0.134596397844644</v>
      </c>
      <c r="J14" s="17">
        <v>0.19371939057465501</v>
      </c>
      <c r="K14" s="17">
        <v>0.24939016440412501</v>
      </c>
      <c r="L14" s="17">
        <v>0.14197178443535399</v>
      </c>
      <c r="M14" s="17">
        <v>0.163120379466664</v>
      </c>
      <c r="N14" s="17">
        <v>0.175440215650459</v>
      </c>
      <c r="O14" s="17">
        <v>0.27369768818881801</v>
      </c>
      <c r="P14" s="17">
        <v>0.35196951786603697</v>
      </c>
      <c r="Q14" s="17"/>
      <c r="R14" s="17">
        <v>0.27592595757744798</v>
      </c>
      <c r="S14" s="17">
        <v>0.23075093197284799</v>
      </c>
      <c r="T14" s="17">
        <v>0.188264824441636</v>
      </c>
      <c r="U14" s="17">
        <v>0.109965393991437</v>
      </c>
      <c r="V14" s="17"/>
      <c r="W14" s="17">
        <v>0.33139011110213401</v>
      </c>
      <c r="X14" s="17">
        <v>0.33270220806131601</v>
      </c>
      <c r="Y14" s="17">
        <v>0.19614878832424201</v>
      </c>
      <c r="Z14" s="17">
        <v>0.1618184465119</v>
      </c>
      <c r="AA14" s="17">
        <v>0.17508831111494</v>
      </c>
      <c r="AB14" s="17">
        <v>8.3416975107140995E-2</v>
      </c>
      <c r="AC14" s="17">
        <v>0.187864850792067</v>
      </c>
      <c r="AD14" s="17">
        <v>0.122729825363793</v>
      </c>
      <c r="AE14" s="17">
        <v>0.115069018563679</v>
      </c>
      <c r="AF14" s="17">
        <v>9.1357108578177498E-2</v>
      </c>
      <c r="AG14" s="17"/>
      <c r="AH14" s="17">
        <v>8.0395403928936501E-2</v>
      </c>
      <c r="AI14" s="17">
        <v>4.95427967119796E-2</v>
      </c>
      <c r="AJ14" s="17">
        <v>0.244588451824403</v>
      </c>
      <c r="AK14" s="17">
        <v>0.57659347184417398</v>
      </c>
      <c r="AL14" s="17">
        <v>7.32221704933263E-2</v>
      </c>
      <c r="AM14" s="17">
        <v>2.6192912532154201E-2</v>
      </c>
      <c r="AN14" s="17">
        <v>2.7651079549716798E-2</v>
      </c>
      <c r="AO14" s="17"/>
      <c r="AP14" s="17">
        <v>0.154548432675121</v>
      </c>
      <c r="AQ14" s="17">
        <v>0.22011384599380299</v>
      </c>
      <c r="AR14" s="17"/>
      <c r="AS14" s="17">
        <v>0.147349914478279</v>
      </c>
      <c r="AT14" s="17">
        <v>7.6255088160679399E-2</v>
      </c>
      <c r="AU14" s="17">
        <v>0.202987881752518</v>
      </c>
      <c r="AV14" s="17"/>
      <c r="AW14" s="17">
        <v>8.9847490996429899E-2</v>
      </c>
      <c r="AX14" s="17">
        <v>0.19338030696541</v>
      </c>
      <c r="AY14" s="17"/>
      <c r="AZ14" s="17">
        <v>0.22147221871918099</v>
      </c>
      <c r="BA14" s="17">
        <v>0.15848566862076199</v>
      </c>
      <c r="BB14" s="17"/>
      <c r="BC14" s="17">
        <v>0.24194214026119601</v>
      </c>
      <c r="BD14" s="17">
        <v>0.109965393991437</v>
      </c>
      <c r="BE14" s="17"/>
      <c r="BF14" s="17">
        <v>0.12870339169470801</v>
      </c>
      <c r="BG14" s="17">
        <v>0.20550704741366699</v>
      </c>
      <c r="BH14" s="17"/>
      <c r="BI14" s="17">
        <v>0.260154336782638</v>
      </c>
      <c r="BJ14" s="17">
        <v>0.15823267294448501</v>
      </c>
      <c r="BK14" s="17">
        <v>0.14823045703079499</v>
      </c>
      <c r="BL14" s="17">
        <v>0.16575229652521001</v>
      </c>
    </row>
    <row r="15" spans="2:64" x14ac:dyDescent="0.25">
      <c r="B15" s="18" t="s">
        <v>50</v>
      </c>
      <c r="C15" s="17">
        <v>0.19544341057071701</v>
      </c>
      <c r="D15" s="17">
        <v>0.19962664743300901</v>
      </c>
      <c r="E15" s="17">
        <v>0.24561430276966301</v>
      </c>
      <c r="F15" s="17">
        <v>0.127007863911859</v>
      </c>
      <c r="G15" s="17">
        <v>0.21287928916530599</v>
      </c>
      <c r="H15" s="17">
        <v>0.17948027056442001</v>
      </c>
      <c r="I15" s="17">
        <v>0.24190713242883499</v>
      </c>
      <c r="J15" s="17">
        <v>0.18621542673493199</v>
      </c>
      <c r="K15" s="17">
        <v>9.5194701067896098E-2</v>
      </c>
      <c r="L15" s="17">
        <v>0.25536011121584501</v>
      </c>
      <c r="M15" s="17">
        <v>0.19489744288779001</v>
      </c>
      <c r="N15" s="17">
        <v>0.1969454313649</v>
      </c>
      <c r="O15" s="17">
        <v>0.157120718747743</v>
      </c>
      <c r="P15" s="17">
        <v>0.35196951786603697</v>
      </c>
      <c r="Q15" s="17"/>
      <c r="R15" s="17">
        <v>0.106616017806895</v>
      </c>
      <c r="S15" s="17">
        <v>0.169786647235175</v>
      </c>
      <c r="T15" s="17">
        <v>0.23988153767784201</v>
      </c>
      <c r="U15" s="17">
        <v>0.23864440529244099</v>
      </c>
      <c r="V15" s="17"/>
      <c r="W15" s="17">
        <v>7.4751909663733698E-2</v>
      </c>
      <c r="X15" s="17">
        <v>0.111139478258262</v>
      </c>
      <c r="Y15" s="17">
        <v>0.27103024972363898</v>
      </c>
      <c r="Z15" s="17">
        <v>0.17994819932531</v>
      </c>
      <c r="AA15" s="17">
        <v>0.183190931024584</v>
      </c>
      <c r="AB15" s="17">
        <v>0.30837885219592998</v>
      </c>
      <c r="AC15" s="17">
        <v>0.29967553506494099</v>
      </c>
      <c r="AD15" s="17">
        <v>0.307789683212706</v>
      </c>
      <c r="AE15" s="17">
        <v>0.19785663125005601</v>
      </c>
      <c r="AF15" s="17">
        <v>0.26888921869190002</v>
      </c>
      <c r="AG15" s="17"/>
      <c r="AH15" s="17">
        <v>4.5978948152095099E-2</v>
      </c>
      <c r="AI15" s="17">
        <v>7.3361880504006494E-2</v>
      </c>
      <c r="AJ15" s="17">
        <v>0.18877809989066699</v>
      </c>
      <c r="AK15" s="17">
        <v>0.18988797608938099</v>
      </c>
      <c r="AL15" s="17">
        <v>0.52253624087233896</v>
      </c>
      <c r="AM15" s="17">
        <v>0.19091871080078299</v>
      </c>
      <c r="AN15" s="17">
        <v>5.00767240222895E-2</v>
      </c>
      <c r="AO15" s="17"/>
      <c r="AP15" s="17">
        <v>0.219773068625748</v>
      </c>
      <c r="AQ15" s="17">
        <v>0.15597025336919801</v>
      </c>
      <c r="AR15" s="17"/>
      <c r="AS15" s="17">
        <v>0.24845752600376</v>
      </c>
      <c r="AT15" s="17">
        <v>0.20117932185592299</v>
      </c>
      <c r="AU15" s="17">
        <v>0.225819753791625</v>
      </c>
      <c r="AV15" s="17"/>
      <c r="AW15" s="17">
        <v>0.24890432868011</v>
      </c>
      <c r="AX15" s="17">
        <v>0.187200969393049</v>
      </c>
      <c r="AY15" s="17"/>
      <c r="AZ15" s="17">
        <v>0.16564254412929699</v>
      </c>
      <c r="BA15" s="17">
        <v>0.21041744971123</v>
      </c>
      <c r="BB15" s="17"/>
      <c r="BC15" s="17">
        <v>0.156708048305714</v>
      </c>
      <c r="BD15" s="17">
        <v>0.23864440529244099</v>
      </c>
      <c r="BE15" s="17"/>
      <c r="BF15" s="17">
        <v>0.20428401518089701</v>
      </c>
      <c r="BG15" s="17">
        <v>0.19093036373717401</v>
      </c>
      <c r="BH15" s="17"/>
      <c r="BI15" s="17">
        <v>0.11903745608234299</v>
      </c>
      <c r="BJ15" s="17">
        <v>0.210483422805301</v>
      </c>
      <c r="BK15" s="17">
        <v>0.21668340150913901</v>
      </c>
      <c r="BL15" s="17">
        <v>0.227269660898614</v>
      </c>
    </row>
    <row r="16" spans="2:64" x14ac:dyDescent="0.25">
      <c r="B16" s="18" t="s">
        <v>51</v>
      </c>
      <c r="C16" s="17">
        <v>0.19127698218537401</v>
      </c>
      <c r="D16" s="17">
        <v>0.21076614030548901</v>
      </c>
      <c r="E16" s="17">
        <v>5.97613985311298E-2</v>
      </c>
      <c r="F16" s="17">
        <v>0.30222046572803701</v>
      </c>
      <c r="G16" s="17">
        <v>0.13210498929999401</v>
      </c>
      <c r="H16" s="17">
        <v>0.116895018668134</v>
      </c>
      <c r="I16" s="17">
        <v>0.16959518354036801</v>
      </c>
      <c r="J16" s="17">
        <v>0.212723859559211</v>
      </c>
      <c r="K16" s="17">
        <v>0.19872867304476299</v>
      </c>
      <c r="L16" s="17">
        <v>0.122791232829839</v>
      </c>
      <c r="M16" s="17">
        <v>0.18704012157522601</v>
      </c>
      <c r="N16" s="17">
        <v>0.22390664343365699</v>
      </c>
      <c r="O16" s="17">
        <v>0.23824835223863999</v>
      </c>
      <c r="P16" s="17">
        <v>0.296060964267926</v>
      </c>
      <c r="Q16" s="17"/>
      <c r="R16" s="17">
        <v>0.132881448195558</v>
      </c>
      <c r="S16" s="17">
        <v>0.162328882485685</v>
      </c>
      <c r="T16" s="17">
        <v>0.149997829847688</v>
      </c>
      <c r="U16" s="17">
        <v>0.24243886940515899</v>
      </c>
      <c r="V16" s="17"/>
      <c r="W16" s="17">
        <v>8.4592896903085094E-2</v>
      </c>
      <c r="X16" s="17">
        <v>0.205424682529394</v>
      </c>
      <c r="Y16" s="17">
        <v>0.12766432510256401</v>
      </c>
      <c r="Z16" s="17">
        <v>0.154388533854385</v>
      </c>
      <c r="AA16" s="17">
        <v>0.21832855742139301</v>
      </c>
      <c r="AB16" s="17">
        <v>0.131404829384656</v>
      </c>
      <c r="AC16" s="17">
        <v>0.215808923221776</v>
      </c>
      <c r="AD16" s="17">
        <v>0.23821932800488299</v>
      </c>
      <c r="AE16" s="17">
        <v>0.31629989700420902</v>
      </c>
      <c r="AF16" s="17">
        <v>0.282168329176264</v>
      </c>
      <c r="AG16" s="17"/>
      <c r="AH16" s="17">
        <v>1.98630241920414E-2</v>
      </c>
      <c r="AI16" s="17">
        <v>4.8058129843195303E-2</v>
      </c>
      <c r="AJ16" s="17">
        <v>6.2036294415380298E-2</v>
      </c>
      <c r="AK16" s="17">
        <v>9.1274143608455399E-2</v>
      </c>
      <c r="AL16" s="17">
        <v>0.260190553308491</v>
      </c>
      <c r="AM16" s="17">
        <v>0.44682651405025797</v>
      </c>
      <c r="AN16" s="17">
        <v>0.31484775431640599</v>
      </c>
      <c r="AO16" s="17"/>
      <c r="AP16" s="17">
        <v>0.219286107576492</v>
      </c>
      <c r="AQ16" s="17">
        <v>0.14583414829350899</v>
      </c>
      <c r="AR16" s="17"/>
      <c r="AS16" s="17">
        <v>0.25835371268309199</v>
      </c>
      <c r="AT16" s="17">
        <v>0.31859685425455803</v>
      </c>
      <c r="AU16" s="17">
        <v>0.13375657042313099</v>
      </c>
      <c r="AV16" s="17"/>
      <c r="AW16" s="17">
        <v>0.31312656492218799</v>
      </c>
      <c r="AX16" s="17">
        <v>0.17249058543520099</v>
      </c>
      <c r="AY16" s="17"/>
      <c r="AZ16" s="17">
        <v>0.135541544896667</v>
      </c>
      <c r="BA16" s="17">
        <v>0.21928236320727501</v>
      </c>
      <c r="BB16" s="17"/>
      <c r="BC16" s="17">
        <v>0.14540363486119601</v>
      </c>
      <c r="BD16" s="17">
        <v>0.24243886940515899</v>
      </c>
      <c r="BE16" s="17"/>
      <c r="BF16" s="17">
        <v>0.23259015531678501</v>
      </c>
      <c r="BG16" s="17">
        <v>0.170186989655949</v>
      </c>
      <c r="BH16" s="17"/>
      <c r="BI16" s="17">
        <v>0.15698764640065899</v>
      </c>
      <c r="BJ16" s="17">
        <v>0.16296938312621401</v>
      </c>
      <c r="BK16" s="17">
        <v>0.233041604969806</v>
      </c>
      <c r="BL16" s="17">
        <v>0.21819690002042599</v>
      </c>
    </row>
    <row r="17" spans="2:64" x14ac:dyDescent="0.25">
      <c r="B17" s="18" t="s">
        <v>158</v>
      </c>
      <c r="C17" s="17">
        <v>9.3621420635831398E-2</v>
      </c>
      <c r="D17" s="17">
        <v>0.110472524562869</v>
      </c>
      <c r="E17" s="17">
        <v>5.97613985311298E-2</v>
      </c>
      <c r="F17" s="17">
        <v>6.2404643832189702E-2</v>
      </c>
      <c r="G17" s="17">
        <v>0.124862111891045</v>
      </c>
      <c r="H17" s="17">
        <v>7.2131834631227396E-2</v>
      </c>
      <c r="I17" s="17">
        <v>0.10943740257437599</v>
      </c>
      <c r="J17" s="17">
        <v>6.1011626415500703E-2</v>
      </c>
      <c r="K17" s="17">
        <v>0.114086566550399</v>
      </c>
      <c r="L17" s="17">
        <v>0.104914966321263</v>
      </c>
      <c r="M17" s="17">
        <v>7.5981315554134302E-2</v>
      </c>
      <c r="N17" s="17">
        <v>0.13695097632650999</v>
      </c>
      <c r="O17" s="17">
        <v>2.90608546862034E-2</v>
      </c>
      <c r="P17" s="17">
        <v>0</v>
      </c>
      <c r="Q17" s="17"/>
      <c r="R17" s="17">
        <v>5.3148932623440899E-2</v>
      </c>
      <c r="S17" s="17">
        <v>0.12955063469985301</v>
      </c>
      <c r="T17" s="17">
        <v>0.100794083504696</v>
      </c>
      <c r="U17" s="17">
        <v>0.101656859592337</v>
      </c>
      <c r="V17" s="17"/>
      <c r="W17" s="17">
        <v>3.2624377950796098E-2</v>
      </c>
      <c r="X17" s="17">
        <v>4.6263254988979902E-2</v>
      </c>
      <c r="Y17" s="17">
        <v>6.0946457076533199E-2</v>
      </c>
      <c r="Z17" s="17">
        <v>0.13865157962309599</v>
      </c>
      <c r="AA17" s="17">
        <v>9.3982506888401901E-2</v>
      </c>
      <c r="AB17" s="17">
        <v>0.23955511804833701</v>
      </c>
      <c r="AC17" s="17">
        <v>8.8595562055699795E-2</v>
      </c>
      <c r="AD17" s="17">
        <v>0.108824616886049</v>
      </c>
      <c r="AE17" s="17">
        <v>9.6676268071796398E-2</v>
      </c>
      <c r="AF17" s="17">
        <v>0.12971806848550799</v>
      </c>
      <c r="AG17" s="17"/>
      <c r="AH17" s="17">
        <v>3.8143491964359802E-2</v>
      </c>
      <c r="AI17" s="17">
        <v>3.8172672841970103E-2</v>
      </c>
      <c r="AJ17" s="17">
        <v>2.8961433343121699E-2</v>
      </c>
      <c r="AK17" s="17">
        <v>3.1136012284241999E-2</v>
      </c>
      <c r="AL17" s="17">
        <v>4.1573449074221697E-2</v>
      </c>
      <c r="AM17" s="17">
        <v>0.22571062948239701</v>
      </c>
      <c r="AN17" s="17">
        <v>0.28560571976490001</v>
      </c>
      <c r="AO17" s="17"/>
      <c r="AP17" s="17">
        <v>0.11581752387295</v>
      </c>
      <c r="AQ17" s="17">
        <v>5.7609805907907097E-2</v>
      </c>
      <c r="AR17" s="17"/>
      <c r="AS17" s="17">
        <v>6.3977213880131195E-2</v>
      </c>
      <c r="AT17" s="17">
        <v>0.17234501668271701</v>
      </c>
      <c r="AU17" s="17">
        <v>0.124501522006932</v>
      </c>
      <c r="AV17" s="17"/>
      <c r="AW17" s="17">
        <v>0.13760823946307901</v>
      </c>
      <c r="AX17" s="17">
        <v>8.6839667168103096E-2</v>
      </c>
      <c r="AY17" s="17"/>
      <c r="AZ17" s="17">
        <v>5.9039630648849498E-2</v>
      </c>
      <c r="BA17" s="17">
        <v>0.11099773007408199</v>
      </c>
      <c r="BB17" s="17"/>
      <c r="BC17" s="17">
        <v>8.6416594891806406E-2</v>
      </c>
      <c r="BD17" s="17">
        <v>0.101656859592337</v>
      </c>
      <c r="BE17" s="17"/>
      <c r="BF17" s="17">
        <v>0.118889598989565</v>
      </c>
      <c r="BG17" s="17">
        <v>8.0722249443696298E-2</v>
      </c>
      <c r="BH17" s="17"/>
      <c r="BI17" s="17">
        <v>3.7950684333940499E-2</v>
      </c>
      <c r="BJ17" s="17">
        <v>8.6271573281770902E-2</v>
      </c>
      <c r="BK17" s="17">
        <v>0.121794759501059</v>
      </c>
      <c r="BL17" s="17">
        <v>0.13911614739266501</v>
      </c>
    </row>
    <row r="18" spans="2:64" x14ac:dyDescent="0.25">
      <c r="B18" s="18" t="s">
        <v>159</v>
      </c>
      <c r="C18" s="17">
        <v>3.5544204178232799E-2</v>
      </c>
      <c r="D18" s="17">
        <v>5.6408556915961E-2</v>
      </c>
      <c r="E18" s="17">
        <v>3.5538251538014001E-2</v>
      </c>
      <c r="F18" s="17">
        <v>4.4135464791672303E-2</v>
      </c>
      <c r="G18" s="17">
        <v>3.0979363449151399E-2</v>
      </c>
      <c r="H18" s="17">
        <v>7.2531709628977301E-2</v>
      </c>
      <c r="I18" s="17">
        <v>3.7171751182376103E-2</v>
      </c>
      <c r="J18" s="17">
        <v>1.9086548165213098E-2</v>
      </c>
      <c r="K18" s="17">
        <v>0</v>
      </c>
      <c r="L18" s="17">
        <v>2.1828923255087299E-2</v>
      </c>
      <c r="M18" s="17">
        <v>1.8755626291765099E-2</v>
      </c>
      <c r="N18" s="17">
        <v>2.1249209646154801E-2</v>
      </c>
      <c r="O18" s="17">
        <v>3.0894962862053101E-2</v>
      </c>
      <c r="P18" s="17">
        <v>0</v>
      </c>
      <c r="Q18" s="17"/>
      <c r="R18" s="17">
        <v>2.50123880269328E-2</v>
      </c>
      <c r="S18" s="17">
        <v>2.09916837543144E-2</v>
      </c>
      <c r="T18" s="17">
        <v>2.5679671261479201E-2</v>
      </c>
      <c r="U18" s="17">
        <v>4.8390879239150697E-2</v>
      </c>
      <c r="V18" s="17"/>
      <c r="W18" s="17">
        <v>1.94246696209542E-2</v>
      </c>
      <c r="X18" s="17">
        <v>3.2088686555761199E-2</v>
      </c>
      <c r="Y18" s="17">
        <v>5.2587969853967201E-2</v>
      </c>
      <c r="Z18" s="17">
        <v>3.0362836564380501E-2</v>
      </c>
      <c r="AA18" s="17">
        <v>5.9228428397107499E-2</v>
      </c>
      <c r="AB18" s="17">
        <v>4.6297608744404001E-2</v>
      </c>
      <c r="AC18" s="17">
        <v>3.0527541196765599E-2</v>
      </c>
      <c r="AD18" s="17">
        <v>3.8634436863289899E-2</v>
      </c>
      <c r="AE18" s="17">
        <v>7.7254793345797795E-2</v>
      </c>
      <c r="AF18" s="17">
        <v>3.3853443563562798E-2</v>
      </c>
      <c r="AG18" s="17"/>
      <c r="AH18" s="17">
        <v>3.41210262508174E-2</v>
      </c>
      <c r="AI18" s="17">
        <v>0</v>
      </c>
      <c r="AJ18" s="17">
        <v>0</v>
      </c>
      <c r="AK18" s="17">
        <v>0</v>
      </c>
      <c r="AL18" s="17">
        <v>9.2608834158308794E-3</v>
      </c>
      <c r="AM18" s="17">
        <v>3.1784284863282997E-2</v>
      </c>
      <c r="AN18" s="17">
        <v>0.21335176846648601</v>
      </c>
      <c r="AO18" s="17"/>
      <c r="AP18" s="17">
        <v>4.7274246010631203E-2</v>
      </c>
      <c r="AQ18" s="17">
        <v>1.65130371892293E-2</v>
      </c>
      <c r="AR18" s="17"/>
      <c r="AS18" s="17">
        <v>5.5570419299687902E-2</v>
      </c>
      <c r="AT18" s="17">
        <v>7.8830930085899004E-2</v>
      </c>
      <c r="AU18" s="17">
        <v>3.02478829276643E-2</v>
      </c>
      <c r="AV18" s="17"/>
      <c r="AW18" s="17">
        <v>8.7841572160202303E-2</v>
      </c>
      <c r="AX18" s="17">
        <v>2.7481155607757799E-2</v>
      </c>
      <c r="AY18" s="17"/>
      <c r="AZ18" s="17">
        <v>2.5349573549316301E-2</v>
      </c>
      <c r="BA18" s="17">
        <v>4.0666699470796E-2</v>
      </c>
      <c r="BB18" s="17"/>
      <c r="BC18" s="17">
        <v>2.40254737510559E-2</v>
      </c>
      <c r="BD18" s="17">
        <v>4.8390879239150697E-2</v>
      </c>
      <c r="BE18" s="17"/>
      <c r="BF18" s="17">
        <v>5.4581405682115003E-2</v>
      </c>
      <c r="BG18" s="17">
        <v>2.58258890001439E-2</v>
      </c>
      <c r="BH18" s="17"/>
      <c r="BI18" s="17">
        <v>9.7669151257500798E-3</v>
      </c>
      <c r="BJ18" s="17">
        <v>4.2358661281188398E-2</v>
      </c>
      <c r="BK18" s="17">
        <v>3.5314909290480298E-2</v>
      </c>
      <c r="BL18" s="17">
        <v>6.5300530468724E-2</v>
      </c>
    </row>
    <row r="19" spans="2:64" x14ac:dyDescent="0.25">
      <c r="B19" s="18" t="s">
        <v>160</v>
      </c>
      <c r="C19" s="17">
        <v>8.7463657650967402E-3</v>
      </c>
      <c r="D19" s="17">
        <v>3.6679722499640601E-3</v>
      </c>
      <c r="E19" s="17">
        <v>0</v>
      </c>
      <c r="F19" s="17">
        <v>0</v>
      </c>
      <c r="G19" s="17">
        <v>0</v>
      </c>
      <c r="H19" s="17">
        <v>0</v>
      </c>
      <c r="I19" s="17">
        <v>1.2390583727458699E-2</v>
      </c>
      <c r="J19" s="17">
        <v>4.1925078250287601E-2</v>
      </c>
      <c r="K19" s="17">
        <v>2.6550416871431601E-2</v>
      </c>
      <c r="L19" s="17">
        <v>0</v>
      </c>
      <c r="M19" s="17">
        <v>1.2115643606815E-2</v>
      </c>
      <c r="N19" s="17">
        <v>1.0643731026000599E-2</v>
      </c>
      <c r="O19" s="17">
        <v>1.15210597379176E-2</v>
      </c>
      <c r="P19" s="17">
        <v>0</v>
      </c>
      <c r="Q19" s="17"/>
      <c r="R19" s="17">
        <v>1.7890609925450801E-2</v>
      </c>
      <c r="S19" s="17">
        <v>1.6643204363771199E-2</v>
      </c>
      <c r="T19" s="17">
        <v>0</v>
      </c>
      <c r="U19" s="17">
        <v>3.7457081667522899E-3</v>
      </c>
      <c r="V19" s="17"/>
      <c r="W19" s="17">
        <v>1.9540342054171999E-2</v>
      </c>
      <c r="X19" s="17">
        <v>0</v>
      </c>
      <c r="Y19" s="17">
        <v>4.5872994167677303E-2</v>
      </c>
      <c r="Z19" s="17">
        <v>0</v>
      </c>
      <c r="AA19" s="17">
        <v>2.00493130766294E-2</v>
      </c>
      <c r="AB19" s="17">
        <v>0</v>
      </c>
      <c r="AC19" s="17">
        <v>0</v>
      </c>
      <c r="AD19" s="17">
        <v>1.33577630124707E-2</v>
      </c>
      <c r="AE19" s="17">
        <v>0</v>
      </c>
      <c r="AF19" s="17">
        <v>3.9307742464401302E-3</v>
      </c>
      <c r="AG19" s="17"/>
      <c r="AH19" s="17">
        <v>0</v>
      </c>
      <c r="AI19" s="17">
        <v>2.3917444023375999E-2</v>
      </c>
      <c r="AJ19" s="17">
        <v>0</v>
      </c>
      <c r="AK19" s="17">
        <v>0</v>
      </c>
      <c r="AL19" s="17">
        <v>0</v>
      </c>
      <c r="AM19" s="17">
        <v>6.8760510887455797E-3</v>
      </c>
      <c r="AN19" s="17">
        <v>5.97926745179806E-2</v>
      </c>
      <c r="AO19" s="17"/>
      <c r="AP19" s="17">
        <v>7.4121031968598901E-3</v>
      </c>
      <c r="AQ19" s="17">
        <v>1.0911112839839299E-2</v>
      </c>
      <c r="AR19" s="17"/>
      <c r="AS19" s="17">
        <v>0</v>
      </c>
      <c r="AT19" s="17">
        <v>0</v>
      </c>
      <c r="AU19" s="17">
        <v>1.14943415062681E-2</v>
      </c>
      <c r="AV19" s="17"/>
      <c r="AW19" s="17">
        <v>0</v>
      </c>
      <c r="AX19" s="17">
        <v>1.0094853742606999E-2</v>
      </c>
      <c r="AY19" s="17"/>
      <c r="AZ19" s="17">
        <v>1.3126754252862E-2</v>
      </c>
      <c r="BA19" s="17">
        <v>6.5453522880091304E-3</v>
      </c>
      <c r="BB19" s="17"/>
      <c r="BC19" s="17">
        <v>1.3230111680736701E-2</v>
      </c>
      <c r="BD19" s="17">
        <v>3.7457081667522899E-3</v>
      </c>
      <c r="BE19" s="17"/>
      <c r="BF19" s="17">
        <v>1.59630846585176E-2</v>
      </c>
      <c r="BG19" s="17">
        <v>5.0622975608687702E-3</v>
      </c>
      <c r="BH19" s="17"/>
      <c r="BI19" s="17">
        <v>0</v>
      </c>
      <c r="BJ19" s="17">
        <v>1.9996132800590101E-2</v>
      </c>
      <c r="BK19" s="17">
        <v>2.8830430555068101E-3</v>
      </c>
      <c r="BL19" s="17">
        <v>1.28266183822825E-2</v>
      </c>
    </row>
    <row r="20" spans="2:64" x14ac:dyDescent="0.25">
      <c r="B20" s="18" t="s">
        <v>80</v>
      </c>
      <c r="C20" s="19">
        <v>8.0244117061392395E-2</v>
      </c>
      <c r="D20" s="19">
        <v>7.7288633595063605E-2</v>
      </c>
      <c r="E20" s="19">
        <v>8.96420977966947E-2</v>
      </c>
      <c r="F20" s="19">
        <v>5.7437354795100599E-2</v>
      </c>
      <c r="G20" s="19">
        <v>6.2903384992742006E-2</v>
      </c>
      <c r="H20" s="19">
        <v>0.107791280764128</v>
      </c>
      <c r="I20" s="19">
        <v>0.13372995883952399</v>
      </c>
      <c r="J20" s="19">
        <v>0.11586416427188299</v>
      </c>
      <c r="K20" s="19">
        <v>6.4105794711080202E-2</v>
      </c>
      <c r="L20" s="19">
        <v>5.49051243539012E-2</v>
      </c>
      <c r="M20" s="19">
        <v>7.1929419774549003E-2</v>
      </c>
      <c r="N20" s="19">
        <v>7.3830788624990498E-2</v>
      </c>
      <c r="O20" s="19">
        <v>7.37416559910576E-2</v>
      </c>
      <c r="P20" s="19">
        <v>0</v>
      </c>
      <c r="Q20" s="19"/>
      <c r="R20" s="19">
        <v>6.8451129693443899E-2</v>
      </c>
      <c r="S20" s="19">
        <v>6.8103359610233297E-2</v>
      </c>
      <c r="T20" s="19">
        <v>8.1709501413854899E-2</v>
      </c>
      <c r="U20" s="19">
        <v>8.9949618990568803E-2</v>
      </c>
      <c r="V20" s="19"/>
      <c r="W20" s="19">
        <v>6.5249831662436905E-2</v>
      </c>
      <c r="X20" s="19">
        <v>1.8419859867189099E-2</v>
      </c>
      <c r="Y20" s="19">
        <v>0</v>
      </c>
      <c r="Z20" s="19">
        <v>3.63456772793243E-2</v>
      </c>
      <c r="AA20" s="19">
        <v>3.1786917779114097E-2</v>
      </c>
      <c r="AB20" s="19">
        <v>1.12076596819235E-2</v>
      </c>
      <c r="AC20" s="19">
        <v>2.7558016099159699E-2</v>
      </c>
      <c r="AD20" s="19">
        <v>2.8230113944681601E-2</v>
      </c>
      <c r="AE20" s="19">
        <v>0</v>
      </c>
      <c r="AF20" s="19">
        <v>3.1925828901174499E-2</v>
      </c>
      <c r="AG20" s="19"/>
      <c r="AH20" s="19">
        <v>1.7206298164585899E-2</v>
      </c>
      <c r="AI20" s="19">
        <v>0</v>
      </c>
      <c r="AJ20" s="19">
        <v>0</v>
      </c>
      <c r="AK20" s="19">
        <v>1.3796811735426E-2</v>
      </c>
      <c r="AL20" s="19">
        <v>1.1500114878345499E-2</v>
      </c>
      <c r="AM20" s="19">
        <v>4.3421967828136997E-3</v>
      </c>
      <c r="AN20" s="19">
        <v>1.04204325993644E-2</v>
      </c>
      <c r="AO20" s="19"/>
      <c r="AP20" s="19">
        <v>3.7991046844313502E-2</v>
      </c>
      <c r="AQ20" s="19">
        <v>0.14879674855144601</v>
      </c>
      <c r="AR20" s="19"/>
      <c r="AS20" s="19">
        <v>4.4580990440842197E-2</v>
      </c>
      <c r="AT20" s="19">
        <v>2.31212897390949E-2</v>
      </c>
      <c r="AU20" s="19">
        <v>3.3587192984093198E-2</v>
      </c>
      <c r="AV20" s="19"/>
      <c r="AW20" s="19">
        <v>2.5218738653820402E-2</v>
      </c>
      <c r="AX20" s="19">
        <v>8.8727761952699102E-2</v>
      </c>
      <c r="AY20" s="19"/>
      <c r="AZ20" s="19">
        <v>0.109162113618615</v>
      </c>
      <c r="BA20" s="19">
        <v>6.5713693485813199E-2</v>
      </c>
      <c r="BB20" s="19"/>
      <c r="BC20" s="19">
        <v>7.1541860652437797E-2</v>
      </c>
      <c r="BD20" s="19">
        <v>8.9949618990568803E-2</v>
      </c>
      <c r="BE20" s="19"/>
      <c r="BF20" s="19">
        <v>5.1759100022660397E-2</v>
      </c>
      <c r="BG20" s="19">
        <v>9.4785454630319205E-2</v>
      </c>
      <c r="BH20" s="19"/>
      <c r="BI20" s="19">
        <v>0.14840459910586301</v>
      </c>
      <c r="BJ20" s="19">
        <v>0.109716668499245</v>
      </c>
      <c r="BK20" s="19">
        <v>3.2550527178030302E-2</v>
      </c>
      <c r="BL20" s="19">
        <v>1.7370063018861799E-2</v>
      </c>
    </row>
    <row r="21" spans="2:64" x14ac:dyDescent="0.25">
      <c r="B21" s="16"/>
    </row>
    <row r="22" spans="2:64" x14ac:dyDescent="0.25">
      <c r="B22" t="s">
        <v>83</v>
      </c>
    </row>
    <row r="23" spans="2:64" x14ac:dyDescent="0.25">
      <c r="B23" t="s">
        <v>84</v>
      </c>
    </row>
    <row r="25" spans="2:64" x14ac:dyDescent="0.25">
      <c r="B25"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L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163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155</v>
      </c>
      <c r="C9" s="17">
        <v>1.13969702018097E-2</v>
      </c>
      <c r="D9" s="17">
        <v>4.3624588332140998E-3</v>
      </c>
      <c r="E9" s="17">
        <v>0</v>
      </c>
      <c r="F9" s="17">
        <v>0</v>
      </c>
      <c r="G9" s="17">
        <v>0</v>
      </c>
      <c r="H9" s="17">
        <v>0</v>
      </c>
      <c r="I9" s="17">
        <v>2.51589952702688E-2</v>
      </c>
      <c r="J9" s="17">
        <v>1.6048043475982599E-2</v>
      </c>
      <c r="K9" s="17">
        <v>0</v>
      </c>
      <c r="L9" s="17">
        <v>5.1923936488146201E-2</v>
      </c>
      <c r="M9" s="17">
        <v>1.2115643606815E-2</v>
      </c>
      <c r="N9" s="17">
        <v>6.2910614977718902E-3</v>
      </c>
      <c r="O9" s="17">
        <v>1.15210597379176E-2</v>
      </c>
      <c r="P9" s="17">
        <v>0</v>
      </c>
      <c r="Q9" s="17"/>
      <c r="R9" s="17">
        <v>3.6143565300479297E-2</v>
      </c>
      <c r="S9" s="17">
        <v>0</v>
      </c>
      <c r="T9" s="17">
        <v>1.24147876189671E-2</v>
      </c>
      <c r="U9" s="17">
        <v>1.66893788132742E-3</v>
      </c>
      <c r="V9" s="17"/>
      <c r="W9" s="17">
        <v>3.4185599812962E-2</v>
      </c>
      <c r="X9" s="17">
        <v>5.1096545373576802E-2</v>
      </c>
      <c r="Y9" s="17">
        <v>0</v>
      </c>
      <c r="Z9" s="17">
        <v>1.89883000997032E-2</v>
      </c>
      <c r="AA9" s="17">
        <v>0</v>
      </c>
      <c r="AB9" s="17">
        <v>0</v>
      </c>
      <c r="AC9" s="17">
        <v>0</v>
      </c>
      <c r="AD9" s="17">
        <v>0</v>
      </c>
      <c r="AE9" s="17">
        <v>0</v>
      </c>
      <c r="AF9" s="17">
        <v>0</v>
      </c>
      <c r="AG9" s="17"/>
      <c r="AH9" s="17">
        <v>8.5584819502149703E-2</v>
      </c>
      <c r="AI9" s="17">
        <v>2.3917444023375999E-2</v>
      </c>
      <c r="AJ9" s="17">
        <v>0</v>
      </c>
      <c r="AK9" s="17">
        <v>0</v>
      </c>
      <c r="AL9" s="17">
        <v>0</v>
      </c>
      <c r="AM9" s="17">
        <v>0</v>
      </c>
      <c r="AN9" s="17">
        <v>0</v>
      </c>
      <c r="AO9" s="17"/>
      <c r="AP9" s="17">
        <v>3.7136173214580201E-3</v>
      </c>
      <c r="AQ9" s="17">
        <v>2.3862669283764001E-2</v>
      </c>
      <c r="AR9" s="17"/>
      <c r="AS9" s="17">
        <v>6.3948996329384203E-3</v>
      </c>
      <c r="AT9" s="17">
        <v>0</v>
      </c>
      <c r="AU9" s="17">
        <v>4.1209278761231002E-3</v>
      </c>
      <c r="AV9" s="17"/>
      <c r="AW9" s="17">
        <v>0</v>
      </c>
      <c r="AX9" s="17">
        <v>1.31541202810475E-2</v>
      </c>
      <c r="AY9" s="17"/>
      <c r="AZ9" s="17">
        <v>1.39294799697946E-2</v>
      </c>
      <c r="BA9" s="17">
        <v>1.01244602073743E-2</v>
      </c>
      <c r="BB9" s="17"/>
      <c r="BC9" s="17">
        <v>2.01194280638749E-2</v>
      </c>
      <c r="BD9" s="17">
        <v>1.66893788132742E-3</v>
      </c>
      <c r="BE9" s="17"/>
      <c r="BF9" s="17">
        <v>1.0072860733769499E-2</v>
      </c>
      <c r="BG9" s="17">
        <v>1.20729158305872E-2</v>
      </c>
      <c r="BH9" s="17"/>
      <c r="BI9" s="17">
        <v>2.5042485611910099E-2</v>
      </c>
      <c r="BJ9" s="17">
        <v>1.51236407998893E-2</v>
      </c>
      <c r="BK9" s="17">
        <v>3.2944469464723201E-3</v>
      </c>
      <c r="BL9" s="17">
        <v>0</v>
      </c>
    </row>
    <row r="10" spans="2:64" x14ac:dyDescent="0.25">
      <c r="B10" s="18" t="s">
        <v>156</v>
      </c>
      <c r="C10" s="17">
        <v>2.2515722074760599E-2</v>
      </c>
      <c r="D10" s="17">
        <v>2.4785779832784498E-2</v>
      </c>
      <c r="E10" s="17">
        <v>0</v>
      </c>
      <c r="F10" s="17">
        <v>3.7335989810023E-2</v>
      </c>
      <c r="G10" s="17">
        <v>7.3689869233566199E-2</v>
      </c>
      <c r="H10" s="17">
        <v>0</v>
      </c>
      <c r="I10" s="17">
        <v>0</v>
      </c>
      <c r="J10" s="17">
        <v>0</v>
      </c>
      <c r="K10" s="17">
        <v>3.1769625876858401E-2</v>
      </c>
      <c r="L10" s="17">
        <v>2.8513734928457501E-2</v>
      </c>
      <c r="M10" s="17">
        <v>6.2959878424773894E-2</v>
      </c>
      <c r="N10" s="17">
        <v>0</v>
      </c>
      <c r="O10" s="17">
        <v>2.30421194758351E-2</v>
      </c>
      <c r="P10" s="17">
        <v>0</v>
      </c>
      <c r="Q10" s="17"/>
      <c r="R10" s="17">
        <v>6.0941944257811201E-2</v>
      </c>
      <c r="S10" s="17">
        <v>3.6861320974994401E-2</v>
      </c>
      <c r="T10" s="17">
        <v>0</v>
      </c>
      <c r="U10" s="17">
        <v>3.67723305484068E-3</v>
      </c>
      <c r="V10" s="17"/>
      <c r="W10" s="17">
        <v>8.8117416089666001E-2</v>
      </c>
      <c r="X10" s="17">
        <v>1.85923099999349E-2</v>
      </c>
      <c r="Y10" s="17">
        <v>4.2309740624924298E-2</v>
      </c>
      <c r="Z10" s="17">
        <v>1.6573024668913201E-2</v>
      </c>
      <c r="AA10" s="17">
        <v>1.9446738516572099E-2</v>
      </c>
      <c r="AB10" s="17">
        <v>1.46787754392897E-2</v>
      </c>
      <c r="AC10" s="17">
        <v>0</v>
      </c>
      <c r="AD10" s="17">
        <v>0</v>
      </c>
      <c r="AE10" s="17">
        <v>0</v>
      </c>
      <c r="AF10" s="17">
        <v>3.9307742464401302E-3</v>
      </c>
      <c r="AG10" s="17"/>
      <c r="AH10" s="17">
        <v>0.18307904403342401</v>
      </c>
      <c r="AI10" s="17">
        <v>2.20794782844702E-2</v>
      </c>
      <c r="AJ10" s="17">
        <v>0</v>
      </c>
      <c r="AK10" s="17">
        <v>0</v>
      </c>
      <c r="AL10" s="17">
        <v>0</v>
      </c>
      <c r="AM10" s="17">
        <v>0</v>
      </c>
      <c r="AN10" s="17">
        <v>0</v>
      </c>
      <c r="AO10" s="17"/>
      <c r="AP10" s="17">
        <v>1.6600356891855801E-2</v>
      </c>
      <c r="AQ10" s="17">
        <v>3.21129855973733E-2</v>
      </c>
      <c r="AR10" s="17"/>
      <c r="AS10" s="17">
        <v>1.3885864638195401E-2</v>
      </c>
      <c r="AT10" s="17">
        <v>6.3252025251144999E-3</v>
      </c>
      <c r="AU10" s="17">
        <v>1.9771474645390301E-2</v>
      </c>
      <c r="AV10" s="17"/>
      <c r="AW10" s="17">
        <v>1.8673310649453601E-2</v>
      </c>
      <c r="AX10" s="17">
        <v>2.3108133340288901E-2</v>
      </c>
      <c r="AY10" s="17"/>
      <c r="AZ10" s="17">
        <v>2.41102746819776E-2</v>
      </c>
      <c r="BA10" s="17">
        <v>2.1714507345014001E-2</v>
      </c>
      <c r="BB10" s="17"/>
      <c r="BC10" s="17">
        <v>3.9406900192585997E-2</v>
      </c>
      <c r="BD10" s="17">
        <v>3.67723305484068E-3</v>
      </c>
      <c r="BE10" s="17"/>
      <c r="BF10" s="17">
        <v>2.6944938915175201E-2</v>
      </c>
      <c r="BG10" s="17">
        <v>2.0254647870210502E-2</v>
      </c>
      <c r="BH10" s="17"/>
      <c r="BI10" s="17">
        <v>4.0560917554583298E-2</v>
      </c>
      <c r="BJ10" s="17">
        <v>2.8388797074761898E-2</v>
      </c>
      <c r="BK10" s="17">
        <v>1.41867989017571E-2</v>
      </c>
      <c r="BL10" s="17">
        <v>0</v>
      </c>
    </row>
    <row r="11" spans="2:64" x14ac:dyDescent="0.25">
      <c r="B11" s="18" t="s">
        <v>157</v>
      </c>
      <c r="C11" s="17">
        <v>3.0572012926804101E-2</v>
      </c>
      <c r="D11" s="17">
        <v>2.8872987405684E-2</v>
      </c>
      <c r="E11" s="17">
        <v>5.97613985311298E-2</v>
      </c>
      <c r="F11" s="17">
        <v>2.6235032879005801E-2</v>
      </c>
      <c r="G11" s="17">
        <v>3.0979363449151399E-2</v>
      </c>
      <c r="H11" s="17">
        <v>0</v>
      </c>
      <c r="I11" s="17">
        <v>1.76334716225508E-2</v>
      </c>
      <c r="J11" s="17">
        <v>0</v>
      </c>
      <c r="K11" s="17">
        <v>0.12597184167515299</v>
      </c>
      <c r="L11" s="17">
        <v>2.3895445749580201E-2</v>
      </c>
      <c r="M11" s="17">
        <v>3.3252930289278899E-2</v>
      </c>
      <c r="N11" s="17">
        <v>3.6207357794537598E-2</v>
      </c>
      <c r="O11" s="17">
        <v>2.5306898180718702E-2</v>
      </c>
      <c r="P11" s="17">
        <v>0</v>
      </c>
      <c r="Q11" s="17"/>
      <c r="R11" s="17">
        <v>2.3193195692803099E-2</v>
      </c>
      <c r="S11" s="17">
        <v>3.6621147647164502E-2</v>
      </c>
      <c r="T11" s="17">
        <v>3.09020371449731E-2</v>
      </c>
      <c r="U11" s="17">
        <v>3.2458937007998803E-2</v>
      </c>
      <c r="V11" s="17"/>
      <c r="W11" s="17">
        <v>3.5182147868350597E-2</v>
      </c>
      <c r="X11" s="17">
        <v>2.2040786007937501E-2</v>
      </c>
      <c r="Y11" s="17">
        <v>4.2851160273529601E-2</v>
      </c>
      <c r="Z11" s="17">
        <v>3.8868965881555098E-2</v>
      </c>
      <c r="AA11" s="17">
        <v>3.9939366548284498E-2</v>
      </c>
      <c r="AB11" s="17">
        <v>3.49759437794901E-2</v>
      </c>
      <c r="AC11" s="17">
        <v>2.9773766662356201E-2</v>
      </c>
      <c r="AD11" s="17">
        <v>5.2758780883960403E-2</v>
      </c>
      <c r="AE11" s="17">
        <v>1.2150322900199E-2</v>
      </c>
      <c r="AF11" s="17">
        <v>2.2749090502523099E-2</v>
      </c>
      <c r="AG11" s="17"/>
      <c r="AH11" s="17">
        <v>0.11927957590440701</v>
      </c>
      <c r="AI11" s="17">
        <v>0.15587150220081</v>
      </c>
      <c r="AJ11" s="17">
        <v>7.4537185510992907E-2</v>
      </c>
      <c r="AK11" s="17">
        <v>0</v>
      </c>
      <c r="AL11" s="17">
        <v>0</v>
      </c>
      <c r="AM11" s="17">
        <v>4.8630629404622996E-3</v>
      </c>
      <c r="AN11" s="17">
        <v>8.0882485682685704E-3</v>
      </c>
      <c r="AO11" s="17"/>
      <c r="AP11" s="17">
        <v>2.79233494509518E-2</v>
      </c>
      <c r="AQ11" s="17">
        <v>3.4869282930342797E-2</v>
      </c>
      <c r="AR11" s="17"/>
      <c r="AS11" s="17">
        <v>2.7081480224197398E-2</v>
      </c>
      <c r="AT11" s="17">
        <v>6.3252025251144999E-3</v>
      </c>
      <c r="AU11" s="17">
        <v>3.7054042019024701E-2</v>
      </c>
      <c r="AV11" s="17"/>
      <c r="AW11" s="17">
        <v>1.09466485507089E-2</v>
      </c>
      <c r="AX11" s="17">
        <v>3.3597791704663101E-2</v>
      </c>
      <c r="AY11" s="17"/>
      <c r="AZ11" s="17">
        <v>4.1541886178589199E-2</v>
      </c>
      <c r="BA11" s="17">
        <v>2.5059981531287401E-2</v>
      </c>
      <c r="BB11" s="17"/>
      <c r="BC11" s="17">
        <v>2.8880137813223E-2</v>
      </c>
      <c r="BD11" s="17">
        <v>3.2458937007998803E-2</v>
      </c>
      <c r="BE11" s="17"/>
      <c r="BF11" s="17">
        <v>2.65810540851401E-2</v>
      </c>
      <c r="BG11" s="17">
        <v>3.2609360479077601E-2</v>
      </c>
      <c r="BH11" s="17"/>
      <c r="BI11" s="17">
        <v>4.3903298573581703E-2</v>
      </c>
      <c r="BJ11" s="17">
        <v>2.6206618913179301E-2</v>
      </c>
      <c r="BK11" s="17">
        <v>2.77471896629338E-2</v>
      </c>
      <c r="BL11" s="17">
        <v>2.55904681769035E-2</v>
      </c>
    </row>
    <row r="12" spans="2:64" x14ac:dyDescent="0.25">
      <c r="B12" s="18" t="s">
        <v>47</v>
      </c>
      <c r="C12" s="17">
        <v>4.9063982062765903E-2</v>
      </c>
      <c r="D12" s="17">
        <v>6.2159659403282899E-2</v>
      </c>
      <c r="E12" s="17">
        <v>0</v>
      </c>
      <c r="F12" s="17">
        <v>2.6235032879005801E-2</v>
      </c>
      <c r="G12" s="17">
        <v>7.5067175474883702E-2</v>
      </c>
      <c r="H12" s="17">
        <v>5.2639803011387203E-2</v>
      </c>
      <c r="I12" s="17">
        <v>2.51589952702688E-2</v>
      </c>
      <c r="J12" s="17">
        <v>3.51345916411957E-2</v>
      </c>
      <c r="K12" s="17">
        <v>2.2323693135606702E-2</v>
      </c>
      <c r="L12" s="17">
        <v>7.3322458060889495E-2</v>
      </c>
      <c r="M12" s="17">
        <v>3.48710639522916E-2</v>
      </c>
      <c r="N12" s="17">
        <v>5.3769591555255201E-2</v>
      </c>
      <c r="O12" s="17">
        <v>5.2533644691072301E-2</v>
      </c>
      <c r="P12" s="17">
        <v>0</v>
      </c>
      <c r="Q12" s="17"/>
      <c r="R12" s="17">
        <v>1.7261162102205099E-2</v>
      </c>
      <c r="S12" s="17">
        <v>7.1130150965210207E-2</v>
      </c>
      <c r="T12" s="17">
        <v>4.0983112432261798E-2</v>
      </c>
      <c r="U12" s="17">
        <v>6.1021729723295101E-2</v>
      </c>
      <c r="V12" s="17"/>
      <c r="W12" s="17">
        <v>6.1105852279082903E-3</v>
      </c>
      <c r="X12" s="17">
        <v>4.1296185205582502E-2</v>
      </c>
      <c r="Y12" s="17">
        <v>5.6454945502067803E-2</v>
      </c>
      <c r="Z12" s="17">
        <v>7.2989501956706601E-2</v>
      </c>
      <c r="AA12" s="17">
        <v>3.6330152981253701E-2</v>
      </c>
      <c r="AB12" s="17">
        <v>0.15156406869727501</v>
      </c>
      <c r="AC12" s="17">
        <v>7.19177883984045E-2</v>
      </c>
      <c r="AD12" s="17">
        <v>1.08325182069198E-2</v>
      </c>
      <c r="AE12" s="17">
        <v>2.2370629294370101E-2</v>
      </c>
      <c r="AF12" s="17">
        <v>7.8850254982486906E-2</v>
      </c>
      <c r="AG12" s="17"/>
      <c r="AH12" s="17">
        <v>6.3808380977346493E-2</v>
      </c>
      <c r="AI12" s="17">
        <v>0.22595804109287401</v>
      </c>
      <c r="AJ12" s="17">
        <v>0.104705769846563</v>
      </c>
      <c r="AK12" s="17">
        <v>2.4163349778879899E-2</v>
      </c>
      <c r="AL12" s="17">
        <v>3.3240438955957803E-2</v>
      </c>
      <c r="AM12" s="17">
        <v>3.2822247647973798E-2</v>
      </c>
      <c r="AN12" s="17">
        <v>3.4961786534475799E-2</v>
      </c>
      <c r="AO12" s="17"/>
      <c r="AP12" s="17">
        <v>5.1720854268725101E-2</v>
      </c>
      <c r="AQ12" s="17">
        <v>4.4753393972585702E-2</v>
      </c>
      <c r="AR12" s="17"/>
      <c r="AS12" s="17">
        <v>4.9480705611993601E-2</v>
      </c>
      <c r="AT12" s="17">
        <v>6.6930241284221301E-2</v>
      </c>
      <c r="AU12" s="17">
        <v>4.7284568572773897E-2</v>
      </c>
      <c r="AV12" s="17"/>
      <c r="AW12" s="17">
        <v>3.6334015307599998E-2</v>
      </c>
      <c r="AX12" s="17">
        <v>5.10266494819527E-2</v>
      </c>
      <c r="AY12" s="17"/>
      <c r="AZ12" s="17">
        <v>4.79590500079283E-2</v>
      </c>
      <c r="BA12" s="17">
        <v>4.96191771900375E-2</v>
      </c>
      <c r="BB12" s="17"/>
      <c r="BC12" s="17">
        <v>3.8342291729298303E-2</v>
      </c>
      <c r="BD12" s="17">
        <v>6.1021729723295101E-2</v>
      </c>
      <c r="BE12" s="17"/>
      <c r="BF12" s="17">
        <v>5.3184706723962298E-2</v>
      </c>
      <c r="BG12" s="17">
        <v>4.6960390260606097E-2</v>
      </c>
      <c r="BH12" s="17"/>
      <c r="BI12" s="17">
        <v>2.96154303624525E-2</v>
      </c>
      <c r="BJ12" s="17">
        <v>3.2380503336940002E-2</v>
      </c>
      <c r="BK12" s="17">
        <v>7.3665808339115096E-2</v>
      </c>
      <c r="BL12" s="17">
        <v>6.1575058414530398E-2</v>
      </c>
    </row>
    <row r="13" spans="2:64" x14ac:dyDescent="0.25">
      <c r="B13" s="18" t="s">
        <v>48</v>
      </c>
      <c r="C13" s="17">
        <v>9.8140350411079505E-2</v>
      </c>
      <c r="D13" s="17">
        <v>0.104735127477651</v>
      </c>
      <c r="E13" s="17">
        <v>0.102285663259163</v>
      </c>
      <c r="F13" s="17">
        <v>0.127807852465779</v>
      </c>
      <c r="G13" s="17">
        <v>0.124862111891045</v>
      </c>
      <c r="H13" s="17">
        <v>0.15054206292512301</v>
      </c>
      <c r="I13" s="17">
        <v>8.0829543971871601E-2</v>
      </c>
      <c r="J13" s="17">
        <v>5.4934617037039599E-2</v>
      </c>
      <c r="K13" s="17">
        <v>0</v>
      </c>
      <c r="L13" s="17">
        <v>7.9285814293372794E-2</v>
      </c>
      <c r="M13" s="17">
        <v>6.8123994241570507E-2</v>
      </c>
      <c r="N13" s="17">
        <v>0.116595520782642</v>
      </c>
      <c r="O13" s="17">
        <v>0.12473657808508901</v>
      </c>
      <c r="P13" s="17">
        <v>0</v>
      </c>
      <c r="Q13" s="17"/>
      <c r="R13" s="17">
        <v>3.24996843793025E-2</v>
      </c>
      <c r="S13" s="17">
        <v>0.109207195240868</v>
      </c>
      <c r="T13" s="17">
        <v>0.122340399990141</v>
      </c>
      <c r="U13" s="17">
        <v>0.122825441674703</v>
      </c>
      <c r="V13" s="17"/>
      <c r="W13" s="17">
        <v>4.9904767520256597E-2</v>
      </c>
      <c r="X13" s="17">
        <v>5.40755013155967E-2</v>
      </c>
      <c r="Y13" s="17">
        <v>9.39956625872371E-2</v>
      </c>
      <c r="Z13" s="17">
        <v>9.8656892478455396E-2</v>
      </c>
      <c r="AA13" s="17">
        <v>0.129335173951351</v>
      </c>
      <c r="AB13" s="17">
        <v>6.6128024296936094E-2</v>
      </c>
      <c r="AC13" s="17">
        <v>0.108762085894431</v>
      </c>
      <c r="AD13" s="17">
        <v>0.126945286032874</v>
      </c>
      <c r="AE13" s="17">
        <v>9.4188214558129202E-2</v>
      </c>
      <c r="AF13" s="17">
        <v>0.152110841531267</v>
      </c>
      <c r="AG13" s="17"/>
      <c r="AH13" s="17">
        <v>8.4019330330846298E-2</v>
      </c>
      <c r="AI13" s="17">
        <v>0.18350088430098899</v>
      </c>
      <c r="AJ13" s="17">
        <v>0.28297834060689703</v>
      </c>
      <c r="AK13" s="17">
        <v>7.2834504955745102E-2</v>
      </c>
      <c r="AL13" s="17">
        <v>8.1762465292058495E-2</v>
      </c>
      <c r="AM13" s="17">
        <v>6.3829810562614303E-2</v>
      </c>
      <c r="AN13" s="17">
        <v>7.8397735864909099E-2</v>
      </c>
      <c r="AO13" s="17"/>
      <c r="AP13" s="17">
        <v>9.9602738677841807E-2</v>
      </c>
      <c r="AQ13" s="17">
        <v>9.5767728411501996E-2</v>
      </c>
      <c r="AR13" s="17"/>
      <c r="AS13" s="17">
        <v>0.122001754180652</v>
      </c>
      <c r="AT13" s="17">
        <v>5.3811739806382999E-2</v>
      </c>
      <c r="AU13" s="17">
        <v>0.11013619130549999</v>
      </c>
      <c r="AV13" s="17"/>
      <c r="AW13" s="17">
        <v>5.2775537234269899E-2</v>
      </c>
      <c r="AX13" s="17">
        <v>0.105134558841631</v>
      </c>
      <c r="AY13" s="17"/>
      <c r="AZ13" s="17">
        <v>8.1867269431101494E-2</v>
      </c>
      <c r="BA13" s="17">
        <v>0.10631708419866701</v>
      </c>
      <c r="BB13" s="17"/>
      <c r="BC13" s="17">
        <v>7.6006925965639599E-2</v>
      </c>
      <c r="BD13" s="17">
        <v>0.122825441674703</v>
      </c>
      <c r="BE13" s="17"/>
      <c r="BF13" s="17">
        <v>8.5271369426251895E-2</v>
      </c>
      <c r="BG13" s="17">
        <v>0.104709846101183</v>
      </c>
      <c r="BH13" s="17"/>
      <c r="BI13" s="17">
        <v>0.103423079934375</v>
      </c>
      <c r="BJ13" s="17">
        <v>9.9510519327508706E-2</v>
      </c>
      <c r="BK13" s="17">
        <v>0.10364857966204399</v>
      </c>
      <c r="BL13" s="17">
        <v>7.6623330966192504E-2</v>
      </c>
    </row>
    <row r="14" spans="2:64" x14ac:dyDescent="0.25">
      <c r="B14" s="18" t="s">
        <v>49</v>
      </c>
      <c r="C14" s="17">
        <v>0.41797135309417099</v>
      </c>
      <c r="D14" s="17">
        <v>0.36640159471820699</v>
      </c>
      <c r="E14" s="17">
        <v>0.443846295484915</v>
      </c>
      <c r="F14" s="17">
        <v>0.420896085498489</v>
      </c>
      <c r="G14" s="17">
        <v>0.46449282913627399</v>
      </c>
      <c r="H14" s="17">
        <v>0.46709526885621</v>
      </c>
      <c r="I14" s="17">
        <v>0.29032142814054301</v>
      </c>
      <c r="J14" s="17">
        <v>0.51778199163671401</v>
      </c>
      <c r="K14" s="17">
        <v>0.46434501287214502</v>
      </c>
      <c r="L14" s="17">
        <v>0.42861954796415502</v>
      </c>
      <c r="M14" s="17">
        <v>0.50533339412700595</v>
      </c>
      <c r="N14" s="17">
        <v>0.39017661311840601</v>
      </c>
      <c r="O14" s="17">
        <v>0.44822378716219302</v>
      </c>
      <c r="P14" s="17">
        <v>0.35196951786603697</v>
      </c>
      <c r="Q14" s="17"/>
      <c r="R14" s="17">
        <v>0.67775231583762696</v>
      </c>
      <c r="S14" s="17">
        <v>0.38882015351982702</v>
      </c>
      <c r="T14" s="17">
        <v>0.36271175861743399</v>
      </c>
      <c r="U14" s="17">
        <v>0.30474325706693201</v>
      </c>
      <c r="V14" s="17"/>
      <c r="W14" s="17">
        <v>0.64971546462947105</v>
      </c>
      <c r="X14" s="17">
        <v>0.691770053108961</v>
      </c>
      <c r="Y14" s="17">
        <v>0.45601293396200498</v>
      </c>
      <c r="Z14" s="17">
        <v>0.44305993002208</v>
      </c>
      <c r="AA14" s="17">
        <v>0.42913356060961499</v>
      </c>
      <c r="AB14" s="17">
        <v>0.27330504463551503</v>
      </c>
      <c r="AC14" s="17">
        <v>0.29711141665963903</v>
      </c>
      <c r="AD14" s="17">
        <v>0.32438710329916698</v>
      </c>
      <c r="AE14" s="17">
        <v>0.35114255092111402</v>
      </c>
      <c r="AF14" s="17">
        <v>0.265633261785643</v>
      </c>
      <c r="AG14" s="17"/>
      <c r="AH14" s="17">
        <v>0.37728187089746901</v>
      </c>
      <c r="AI14" s="17">
        <v>0.33698603205822197</v>
      </c>
      <c r="AJ14" s="17">
        <v>0.419451854911086</v>
      </c>
      <c r="AK14" s="17">
        <v>0.77585840353082602</v>
      </c>
      <c r="AL14" s="17">
        <v>0.400712177493945</v>
      </c>
      <c r="AM14" s="17">
        <v>0.22104136417132</v>
      </c>
      <c r="AN14" s="17">
        <v>0.240510681593681</v>
      </c>
      <c r="AO14" s="17"/>
      <c r="AP14" s="17">
        <v>0.35781286404868101</v>
      </c>
      <c r="AQ14" s="17">
        <v>0.51557426595580103</v>
      </c>
      <c r="AR14" s="17"/>
      <c r="AS14" s="17">
        <v>0.32264679879738301</v>
      </c>
      <c r="AT14" s="17">
        <v>0.26734959229291899</v>
      </c>
      <c r="AU14" s="17">
        <v>0.41971898825791598</v>
      </c>
      <c r="AV14" s="17"/>
      <c r="AW14" s="17">
        <v>0.22835511166404901</v>
      </c>
      <c r="AX14" s="17">
        <v>0.44720580644044799</v>
      </c>
      <c r="AY14" s="17"/>
      <c r="AZ14" s="17">
        <v>0.46879998358331498</v>
      </c>
      <c r="BA14" s="17">
        <v>0.39243149491926499</v>
      </c>
      <c r="BB14" s="17"/>
      <c r="BC14" s="17">
        <v>0.51949520333056698</v>
      </c>
      <c r="BD14" s="17">
        <v>0.30474325706693201</v>
      </c>
      <c r="BE14" s="17"/>
      <c r="BF14" s="17">
        <v>0.3270781204148</v>
      </c>
      <c r="BG14" s="17">
        <v>0.46437150715848402</v>
      </c>
      <c r="BH14" s="17"/>
      <c r="BI14" s="17">
        <v>0.50476351463570801</v>
      </c>
      <c r="BJ14" s="17">
        <v>0.48555094166583002</v>
      </c>
      <c r="BK14" s="17">
        <v>0.33414556184899702</v>
      </c>
      <c r="BL14" s="17">
        <v>0.32252963757075598</v>
      </c>
    </row>
    <row r="15" spans="2:64" x14ac:dyDescent="0.25">
      <c r="B15" s="18" t="s">
        <v>50</v>
      </c>
      <c r="C15" s="17">
        <v>0.17212254928940399</v>
      </c>
      <c r="D15" s="17">
        <v>0.16747245751989401</v>
      </c>
      <c r="E15" s="17">
        <v>8.96420977966947E-2</v>
      </c>
      <c r="F15" s="17">
        <v>0.191378875154807</v>
      </c>
      <c r="G15" s="17">
        <v>0.13702590237318599</v>
      </c>
      <c r="H15" s="17">
        <v>0.147174210153764</v>
      </c>
      <c r="I15" s="17">
        <v>0.22761174076410201</v>
      </c>
      <c r="J15" s="17">
        <v>8.0240217379912895E-2</v>
      </c>
      <c r="K15" s="17">
        <v>0.226385751748475</v>
      </c>
      <c r="L15" s="17">
        <v>0.20462881380759601</v>
      </c>
      <c r="M15" s="17">
        <v>0.12960800579819101</v>
      </c>
      <c r="N15" s="17">
        <v>0.22000942294158499</v>
      </c>
      <c r="O15" s="17">
        <v>0.167583271214093</v>
      </c>
      <c r="P15" s="17">
        <v>0</v>
      </c>
      <c r="Q15" s="17"/>
      <c r="R15" s="17">
        <v>3.2130210517568099E-2</v>
      </c>
      <c r="S15" s="17">
        <v>0.20812592563919</v>
      </c>
      <c r="T15" s="17">
        <v>0.22496893658832401</v>
      </c>
      <c r="U15" s="17">
        <v>0.220490169475062</v>
      </c>
      <c r="V15" s="17"/>
      <c r="W15" s="17">
        <v>2.3828607631204601E-2</v>
      </c>
      <c r="X15" s="17">
        <v>2.3738751887994701E-2</v>
      </c>
      <c r="Y15" s="17">
        <v>0.12874847002617801</v>
      </c>
      <c r="Z15" s="17">
        <v>0.21019365015791699</v>
      </c>
      <c r="AA15" s="17">
        <v>0.168725250674126</v>
      </c>
      <c r="AB15" s="17">
        <v>0.27913666524468</v>
      </c>
      <c r="AC15" s="17">
        <v>0.28343613755559799</v>
      </c>
      <c r="AD15" s="17">
        <v>0.207906092204485</v>
      </c>
      <c r="AE15" s="17">
        <v>0.20904311580559701</v>
      </c>
      <c r="AF15" s="17">
        <v>0.27696241870136501</v>
      </c>
      <c r="AG15" s="17"/>
      <c r="AH15" s="17">
        <v>1.62845775993057E-2</v>
      </c>
      <c r="AI15" s="17">
        <v>5.16866180392586E-2</v>
      </c>
      <c r="AJ15" s="17">
        <v>8.1801254009649105E-2</v>
      </c>
      <c r="AK15" s="17">
        <v>8.4434669730017606E-2</v>
      </c>
      <c r="AL15" s="17">
        <v>0.355876888537215</v>
      </c>
      <c r="AM15" s="17">
        <v>0.32504041784674698</v>
      </c>
      <c r="AN15" s="17">
        <v>0.18603553791168101</v>
      </c>
      <c r="AO15" s="17"/>
      <c r="AP15" s="17">
        <v>0.22535129738850501</v>
      </c>
      <c r="AQ15" s="17">
        <v>8.5762653206879605E-2</v>
      </c>
      <c r="AR15" s="17"/>
      <c r="AS15" s="17">
        <v>0.22129821592555701</v>
      </c>
      <c r="AT15" s="17">
        <v>0.25054798493644598</v>
      </c>
      <c r="AU15" s="17">
        <v>0.22770858487325199</v>
      </c>
      <c r="AV15" s="17"/>
      <c r="AW15" s="17">
        <v>0.28152041879767098</v>
      </c>
      <c r="AX15" s="17">
        <v>0.155255919678985</v>
      </c>
      <c r="AY15" s="17"/>
      <c r="AZ15" s="17">
        <v>0.111701472032363</v>
      </c>
      <c r="BA15" s="17">
        <v>0.202482323477092</v>
      </c>
      <c r="BB15" s="17"/>
      <c r="BC15" s="17">
        <v>0.12875462913256999</v>
      </c>
      <c r="BD15" s="17">
        <v>0.220490169475062</v>
      </c>
      <c r="BE15" s="17"/>
      <c r="BF15" s="17">
        <v>0.24333213771505199</v>
      </c>
      <c r="BG15" s="17">
        <v>0.13577071344413399</v>
      </c>
      <c r="BH15" s="17"/>
      <c r="BI15" s="17">
        <v>8.3645637881814103E-2</v>
      </c>
      <c r="BJ15" s="17">
        <v>0.12563321892940099</v>
      </c>
      <c r="BK15" s="17">
        <v>0.22973865522616399</v>
      </c>
      <c r="BL15" s="17">
        <v>0.27240278510969002</v>
      </c>
    </row>
    <row r="16" spans="2:64" x14ac:dyDescent="0.25">
      <c r="B16" s="18" t="s">
        <v>51</v>
      </c>
      <c r="C16" s="17">
        <v>9.4356480750756699E-2</v>
      </c>
      <c r="D16" s="17">
        <v>0.106981660980712</v>
      </c>
      <c r="E16" s="17">
        <v>0.11952279706226</v>
      </c>
      <c r="F16" s="17">
        <v>0.110707409107032</v>
      </c>
      <c r="G16" s="17">
        <v>5.7037813825110202E-2</v>
      </c>
      <c r="H16" s="17">
        <v>8.8113645778830504E-2</v>
      </c>
      <c r="I16" s="17">
        <v>0.139571128190358</v>
      </c>
      <c r="J16" s="17">
        <v>0.138071296306984</v>
      </c>
      <c r="K16" s="17">
        <v>4.1101382055430999E-2</v>
      </c>
      <c r="L16" s="17">
        <v>5.3171418075591302E-2</v>
      </c>
      <c r="M16" s="17">
        <v>8.1805669785524407E-2</v>
      </c>
      <c r="N16" s="17">
        <v>9.0537520689267306E-2</v>
      </c>
      <c r="O16" s="17">
        <v>8.5262715728975202E-2</v>
      </c>
      <c r="P16" s="17">
        <v>0.35196951786603697</v>
      </c>
      <c r="Q16" s="17"/>
      <c r="R16" s="17">
        <v>5.1398734926789501E-2</v>
      </c>
      <c r="S16" s="17">
        <v>6.4486802348654795E-2</v>
      </c>
      <c r="T16" s="17">
        <v>8.2635863938138404E-2</v>
      </c>
      <c r="U16" s="17">
        <v>0.129718696344895</v>
      </c>
      <c r="V16" s="17"/>
      <c r="W16" s="17">
        <v>3.0338403785985499E-2</v>
      </c>
      <c r="X16" s="17">
        <v>9.7389867100416305E-2</v>
      </c>
      <c r="Y16" s="17">
        <v>0.104917320971625</v>
      </c>
      <c r="Z16" s="17">
        <v>4.4768751075098E-2</v>
      </c>
      <c r="AA16" s="17">
        <v>9.1823330964071595E-2</v>
      </c>
      <c r="AB16" s="17">
        <v>8.2592474491085796E-2</v>
      </c>
      <c r="AC16" s="17">
        <v>7.8687253624309297E-2</v>
      </c>
      <c r="AD16" s="17">
        <v>0.153573132085247</v>
      </c>
      <c r="AE16" s="17">
        <v>0.20814661356209899</v>
      </c>
      <c r="AF16" s="17">
        <v>0.130450581112493</v>
      </c>
      <c r="AG16" s="17"/>
      <c r="AH16" s="17">
        <v>2.6237380258897301E-2</v>
      </c>
      <c r="AI16" s="17">
        <v>0</v>
      </c>
      <c r="AJ16" s="17">
        <v>2.5643423603902302E-2</v>
      </c>
      <c r="AK16" s="17">
        <v>2.5733349091444702E-2</v>
      </c>
      <c r="AL16" s="17">
        <v>9.7311003221034406E-2</v>
      </c>
      <c r="AM16" s="17">
        <v>0.23720277833747799</v>
      </c>
      <c r="AN16" s="17">
        <v>0.20517430821614899</v>
      </c>
      <c r="AO16" s="17"/>
      <c r="AP16" s="17">
        <v>0.119064894096688</v>
      </c>
      <c r="AQ16" s="17">
        <v>5.4268819757002602E-2</v>
      </c>
      <c r="AR16" s="17"/>
      <c r="AS16" s="17">
        <v>0.119965445079753</v>
      </c>
      <c r="AT16" s="17">
        <v>0.22118924634425199</v>
      </c>
      <c r="AU16" s="17">
        <v>6.9713256643772606E-2</v>
      </c>
      <c r="AV16" s="17"/>
      <c r="AW16" s="17">
        <v>0.21616945318849201</v>
      </c>
      <c r="AX16" s="17">
        <v>7.5575728464751996E-2</v>
      </c>
      <c r="AY16" s="17"/>
      <c r="AZ16" s="17">
        <v>8.4223779701081095E-2</v>
      </c>
      <c r="BA16" s="17">
        <v>9.9447858292252694E-2</v>
      </c>
      <c r="BB16" s="17"/>
      <c r="BC16" s="17">
        <v>6.2649612879881203E-2</v>
      </c>
      <c r="BD16" s="17">
        <v>0.129718696344895</v>
      </c>
      <c r="BE16" s="17"/>
      <c r="BF16" s="17">
        <v>0.104640883701237</v>
      </c>
      <c r="BG16" s="17">
        <v>8.9106388226871197E-2</v>
      </c>
      <c r="BH16" s="17"/>
      <c r="BI16" s="17">
        <v>2.4612266297641398E-2</v>
      </c>
      <c r="BJ16" s="17">
        <v>8.9087085209886702E-2</v>
      </c>
      <c r="BK16" s="17">
        <v>0.142245297576265</v>
      </c>
      <c r="BL16" s="17">
        <v>0.112285922133342</v>
      </c>
    </row>
    <row r="17" spans="2:64" x14ac:dyDescent="0.25">
      <c r="B17" s="18" t="s">
        <v>158</v>
      </c>
      <c r="C17" s="17">
        <v>3.9506525323502802E-2</v>
      </c>
      <c r="D17" s="17">
        <v>6.2854145986532897E-2</v>
      </c>
      <c r="E17" s="17">
        <v>6.5418950803578901E-2</v>
      </c>
      <c r="F17" s="17">
        <v>3.7335989810023E-2</v>
      </c>
      <c r="G17" s="17">
        <v>0</v>
      </c>
      <c r="H17" s="17">
        <v>0</v>
      </c>
      <c r="I17" s="17">
        <v>0.114789960735441</v>
      </c>
      <c r="J17" s="17">
        <v>0</v>
      </c>
      <c r="K17" s="17">
        <v>5.0547314796682702E-2</v>
      </c>
      <c r="L17" s="17">
        <v>2.1828923255087299E-2</v>
      </c>
      <c r="M17" s="17">
        <v>2.03737599547777E-2</v>
      </c>
      <c r="N17" s="17">
        <v>2.87282837203462E-2</v>
      </c>
      <c r="O17" s="17">
        <v>1.9373903124135599E-2</v>
      </c>
      <c r="P17" s="17">
        <v>0.296060964267926</v>
      </c>
      <c r="Q17" s="17"/>
      <c r="R17" s="17">
        <v>8.7504739283337397E-3</v>
      </c>
      <c r="S17" s="17">
        <v>3.55688067701357E-2</v>
      </c>
      <c r="T17" s="17">
        <v>4.3284781923420397E-2</v>
      </c>
      <c r="U17" s="17">
        <v>5.6005399056662603E-2</v>
      </c>
      <c r="V17" s="17"/>
      <c r="W17" s="17">
        <v>1.83234121885971E-2</v>
      </c>
      <c r="X17" s="17">
        <v>0</v>
      </c>
      <c r="Y17" s="17">
        <v>1.8497841555112901E-2</v>
      </c>
      <c r="Z17" s="17">
        <v>2.2125258817613899E-2</v>
      </c>
      <c r="AA17" s="17">
        <v>6.3523295816457201E-2</v>
      </c>
      <c r="AB17" s="17">
        <v>7.0017963642241901E-2</v>
      </c>
      <c r="AC17" s="17">
        <v>7.2566304847924895E-2</v>
      </c>
      <c r="AD17" s="17">
        <v>7.0799155216309806E-2</v>
      </c>
      <c r="AE17" s="17">
        <v>7.8657907158094204E-2</v>
      </c>
      <c r="AF17" s="17">
        <v>3.6953511575858897E-2</v>
      </c>
      <c r="AG17" s="17"/>
      <c r="AH17" s="17">
        <v>1.77605898795258E-2</v>
      </c>
      <c r="AI17" s="17">
        <v>0</v>
      </c>
      <c r="AJ17" s="17">
        <v>1.08821715109092E-2</v>
      </c>
      <c r="AK17" s="17">
        <v>0</v>
      </c>
      <c r="AL17" s="17">
        <v>1.9929461933643599E-2</v>
      </c>
      <c r="AM17" s="17">
        <v>8.5641394556063594E-2</v>
      </c>
      <c r="AN17" s="17">
        <v>0.14800542667894401</v>
      </c>
      <c r="AO17" s="17"/>
      <c r="AP17" s="17">
        <v>5.11551782883123E-2</v>
      </c>
      <c r="AQ17" s="17">
        <v>2.0607406041767699E-2</v>
      </c>
      <c r="AR17" s="17"/>
      <c r="AS17" s="17">
        <v>4.5725502573826599E-2</v>
      </c>
      <c r="AT17" s="17">
        <v>7.5193926059226604E-2</v>
      </c>
      <c r="AU17" s="17">
        <v>4.35158206114961E-2</v>
      </c>
      <c r="AV17" s="17"/>
      <c r="AW17" s="17">
        <v>9.2118845691294499E-2</v>
      </c>
      <c r="AX17" s="17">
        <v>3.1394918355497202E-2</v>
      </c>
      <c r="AY17" s="17"/>
      <c r="AZ17" s="17">
        <v>2.8805332797386101E-2</v>
      </c>
      <c r="BA17" s="17">
        <v>4.48835527348109E-2</v>
      </c>
      <c r="BB17" s="17"/>
      <c r="BC17" s="17">
        <v>2.4713119404608099E-2</v>
      </c>
      <c r="BD17" s="17">
        <v>5.6005399056662603E-2</v>
      </c>
      <c r="BE17" s="17"/>
      <c r="BF17" s="17">
        <v>6.6271049410817504E-2</v>
      </c>
      <c r="BG17" s="17">
        <v>2.5843483483081301E-2</v>
      </c>
      <c r="BH17" s="17"/>
      <c r="BI17" s="17">
        <v>1.17952316342698E-2</v>
      </c>
      <c r="BJ17" s="17">
        <v>3.9131459464069297E-2</v>
      </c>
      <c r="BK17" s="17">
        <v>4.5920748255427898E-2</v>
      </c>
      <c r="BL17" s="17">
        <v>7.2676287687409899E-2</v>
      </c>
    </row>
    <row r="18" spans="2:64" x14ac:dyDescent="0.25">
      <c r="B18" s="18" t="s">
        <v>159</v>
      </c>
      <c r="C18" s="17">
        <v>8.3346532335074504E-3</v>
      </c>
      <c r="D18" s="17">
        <v>1.8339861249820299E-2</v>
      </c>
      <c r="E18" s="17">
        <v>0</v>
      </c>
      <c r="F18" s="17">
        <v>2.20677323958362E-2</v>
      </c>
      <c r="G18" s="17">
        <v>0</v>
      </c>
      <c r="H18" s="17">
        <v>1.1230004696724799E-2</v>
      </c>
      <c r="I18" s="17">
        <v>1.04224030206789E-2</v>
      </c>
      <c r="J18" s="17">
        <v>0</v>
      </c>
      <c r="K18" s="17">
        <v>1.8777688919824301E-2</v>
      </c>
      <c r="L18" s="17">
        <v>0</v>
      </c>
      <c r="M18" s="17">
        <v>0</v>
      </c>
      <c r="N18" s="17">
        <v>6.2910614977718902E-3</v>
      </c>
      <c r="O18" s="17">
        <v>0</v>
      </c>
      <c r="P18" s="17">
        <v>0</v>
      </c>
      <c r="Q18" s="17"/>
      <c r="R18" s="17">
        <v>0</v>
      </c>
      <c r="S18" s="17">
        <v>0</v>
      </c>
      <c r="T18" s="17">
        <v>2.5609876586085E-2</v>
      </c>
      <c r="U18" s="17">
        <v>1.0758041104906401E-2</v>
      </c>
      <c r="V18" s="17"/>
      <c r="W18" s="17">
        <v>0</v>
      </c>
      <c r="X18" s="17">
        <v>0</v>
      </c>
      <c r="Y18" s="17">
        <v>1.7076351909782302E-2</v>
      </c>
      <c r="Z18" s="17">
        <v>9.9415064349890597E-3</v>
      </c>
      <c r="AA18" s="17">
        <v>1.10060443297164E-2</v>
      </c>
      <c r="AB18" s="17">
        <v>0</v>
      </c>
      <c r="AC18" s="17">
        <v>4.1202579316797001E-2</v>
      </c>
      <c r="AD18" s="17">
        <v>1.2878145621096701E-2</v>
      </c>
      <c r="AE18" s="17">
        <v>2.4300645800398001E-2</v>
      </c>
      <c r="AF18" s="17">
        <v>3.9307742464401302E-3</v>
      </c>
      <c r="AG18" s="17"/>
      <c r="AH18" s="17">
        <v>0</v>
      </c>
      <c r="AI18" s="17">
        <v>0</v>
      </c>
      <c r="AJ18" s="17">
        <v>0</v>
      </c>
      <c r="AK18" s="17">
        <v>3.9290996713028398E-3</v>
      </c>
      <c r="AL18" s="17">
        <v>0</v>
      </c>
      <c r="AM18" s="17">
        <v>1.40402162688875E-2</v>
      </c>
      <c r="AN18" s="17">
        <v>3.9951168844283201E-2</v>
      </c>
      <c r="AO18" s="17"/>
      <c r="AP18" s="17">
        <v>1.34717964861554E-2</v>
      </c>
      <c r="AQ18" s="17">
        <v>0</v>
      </c>
      <c r="AR18" s="17"/>
      <c r="AS18" s="17">
        <v>2.2931475526802001E-2</v>
      </c>
      <c r="AT18" s="17">
        <v>2.4349640448966401E-2</v>
      </c>
      <c r="AU18" s="17">
        <v>3.11808513929159E-3</v>
      </c>
      <c r="AV18" s="17"/>
      <c r="AW18" s="17">
        <v>2.58789103325478E-2</v>
      </c>
      <c r="AX18" s="17">
        <v>5.6297332235514001E-3</v>
      </c>
      <c r="AY18" s="17"/>
      <c r="AZ18" s="17">
        <v>7.0789364977913603E-3</v>
      </c>
      <c r="BA18" s="17">
        <v>8.9656131281458402E-3</v>
      </c>
      <c r="BB18" s="17"/>
      <c r="BC18" s="17">
        <v>6.1617679165855404E-3</v>
      </c>
      <c r="BD18" s="17">
        <v>1.0758041104906401E-2</v>
      </c>
      <c r="BE18" s="17"/>
      <c r="BF18" s="17">
        <v>1.5216711893492701E-2</v>
      </c>
      <c r="BG18" s="17">
        <v>4.8214259811618599E-3</v>
      </c>
      <c r="BH18" s="17"/>
      <c r="BI18" s="17">
        <v>0</v>
      </c>
      <c r="BJ18" s="17">
        <v>5.3907545529159797E-3</v>
      </c>
      <c r="BK18" s="17">
        <v>1.0122815890464701E-2</v>
      </c>
      <c r="BL18" s="17">
        <v>2.4716934211638401E-2</v>
      </c>
    </row>
    <row r="19" spans="2:64" x14ac:dyDescent="0.25">
      <c r="B19" s="18" t="s">
        <v>160</v>
      </c>
      <c r="C19" s="17">
        <v>5.6347093369885203E-3</v>
      </c>
      <c r="D19" s="17">
        <v>1.1003916749892199E-2</v>
      </c>
      <c r="E19" s="17">
        <v>0</v>
      </c>
      <c r="F19" s="17">
        <v>0</v>
      </c>
      <c r="G19" s="17">
        <v>0</v>
      </c>
      <c r="H19" s="17">
        <v>0</v>
      </c>
      <c r="I19" s="17">
        <v>0</v>
      </c>
      <c r="J19" s="17">
        <v>4.1925078250287601E-2</v>
      </c>
      <c r="K19" s="17">
        <v>0</v>
      </c>
      <c r="L19" s="17">
        <v>1.0914461627543601E-2</v>
      </c>
      <c r="M19" s="17">
        <v>0</v>
      </c>
      <c r="N19" s="17">
        <v>0</v>
      </c>
      <c r="O19" s="17">
        <v>0</v>
      </c>
      <c r="P19" s="17">
        <v>0</v>
      </c>
      <c r="Q19" s="17"/>
      <c r="R19" s="17">
        <v>3.7546698607289399E-3</v>
      </c>
      <c r="S19" s="17">
        <v>7.4621397161984803E-3</v>
      </c>
      <c r="T19" s="17">
        <v>0</v>
      </c>
      <c r="U19" s="17">
        <v>7.5589650115763796E-3</v>
      </c>
      <c r="V19" s="17"/>
      <c r="W19" s="17">
        <v>5.6261239631410402E-3</v>
      </c>
      <c r="X19" s="17">
        <v>0</v>
      </c>
      <c r="Y19" s="17">
        <v>3.9135572587538303E-2</v>
      </c>
      <c r="Z19" s="17">
        <v>0</v>
      </c>
      <c r="AA19" s="17">
        <v>0</v>
      </c>
      <c r="AB19" s="17">
        <v>0</v>
      </c>
      <c r="AC19" s="17">
        <v>1.6542667040539499E-2</v>
      </c>
      <c r="AD19" s="17">
        <v>0</v>
      </c>
      <c r="AE19" s="17">
        <v>0</v>
      </c>
      <c r="AF19" s="17">
        <v>7.86154849288025E-3</v>
      </c>
      <c r="AG19" s="17"/>
      <c r="AH19" s="17">
        <v>8.6843980909913805E-3</v>
      </c>
      <c r="AI19" s="17">
        <v>0</v>
      </c>
      <c r="AJ19" s="17">
        <v>0</v>
      </c>
      <c r="AK19" s="17">
        <v>0</v>
      </c>
      <c r="AL19" s="17">
        <v>0</v>
      </c>
      <c r="AM19" s="17">
        <v>0</v>
      </c>
      <c r="AN19" s="17">
        <v>4.3445041115839099E-2</v>
      </c>
      <c r="AO19" s="17"/>
      <c r="AP19" s="17">
        <v>7.5909648794875301E-3</v>
      </c>
      <c r="AQ19" s="17">
        <v>2.4608224545365001E-3</v>
      </c>
      <c r="AR19" s="17"/>
      <c r="AS19" s="17">
        <v>5.3768563307316497E-3</v>
      </c>
      <c r="AT19" s="17">
        <v>1.2650405050229E-2</v>
      </c>
      <c r="AU19" s="17">
        <v>7.1460255649197797E-3</v>
      </c>
      <c r="AV19" s="17"/>
      <c r="AW19" s="17">
        <v>1.37375557082813E-2</v>
      </c>
      <c r="AX19" s="17">
        <v>4.38543721542866E-3</v>
      </c>
      <c r="AY19" s="17"/>
      <c r="AZ19" s="17">
        <v>8.0040382401771297E-3</v>
      </c>
      <c r="BA19" s="17">
        <v>4.4441928195296104E-3</v>
      </c>
      <c r="BB19" s="17"/>
      <c r="BC19" s="17">
        <v>3.9093615498421398E-3</v>
      </c>
      <c r="BD19" s="17">
        <v>7.5589650115763796E-3</v>
      </c>
      <c r="BE19" s="17"/>
      <c r="BF19" s="17">
        <v>1.3895980625882799E-2</v>
      </c>
      <c r="BG19" s="17">
        <v>1.41740680222258E-3</v>
      </c>
      <c r="BH19" s="17"/>
      <c r="BI19" s="17">
        <v>0</v>
      </c>
      <c r="BJ19" s="17">
        <v>6.5979419828470897E-3</v>
      </c>
      <c r="BK19" s="17">
        <v>2.8830430555068101E-3</v>
      </c>
      <c r="BL19" s="17">
        <v>1.9588479335151999E-2</v>
      </c>
    </row>
    <row r="20" spans="2:64" x14ac:dyDescent="0.25">
      <c r="B20" s="18" t="s">
        <v>80</v>
      </c>
      <c r="C20" s="19">
        <v>5.0384691294450099E-2</v>
      </c>
      <c r="D20" s="19">
        <v>4.2030349842325503E-2</v>
      </c>
      <c r="E20" s="19">
        <v>0.11952279706226</v>
      </c>
      <c r="F20" s="19">
        <v>0</v>
      </c>
      <c r="G20" s="19">
        <v>3.68449346167831E-2</v>
      </c>
      <c r="H20" s="19">
        <v>8.3205004577959804E-2</v>
      </c>
      <c r="I20" s="19">
        <v>6.8502333013918101E-2</v>
      </c>
      <c r="J20" s="19">
        <v>0.11586416427188299</v>
      </c>
      <c r="K20" s="19">
        <v>1.8777688919824301E-2</v>
      </c>
      <c r="L20" s="19">
        <v>2.3895445749580201E-2</v>
      </c>
      <c r="M20" s="19">
        <v>5.1555659819771303E-2</v>
      </c>
      <c r="N20" s="19">
        <v>5.1393566402416102E-2</v>
      </c>
      <c r="O20" s="19">
        <v>4.2416022599970703E-2</v>
      </c>
      <c r="P20" s="19">
        <v>0</v>
      </c>
      <c r="Q20" s="19"/>
      <c r="R20" s="19">
        <v>5.61740431963514E-2</v>
      </c>
      <c r="S20" s="19">
        <v>4.1716357177757797E-2</v>
      </c>
      <c r="T20" s="19">
        <v>5.41484451602555E-2</v>
      </c>
      <c r="U20" s="19">
        <v>4.9073192597800401E-2</v>
      </c>
      <c r="V20" s="19"/>
      <c r="W20" s="19">
        <v>5.86674712824568E-2</v>
      </c>
      <c r="X20" s="19">
        <v>0</v>
      </c>
      <c r="Y20" s="19">
        <v>0</v>
      </c>
      <c r="Z20" s="19">
        <v>2.3834218406968501E-2</v>
      </c>
      <c r="AA20" s="19">
        <v>1.0737085608552599E-2</v>
      </c>
      <c r="AB20" s="19">
        <v>2.7601039773486401E-2</v>
      </c>
      <c r="AC20" s="19">
        <v>0</v>
      </c>
      <c r="AD20" s="19">
        <v>3.9919786449939897E-2</v>
      </c>
      <c r="AE20" s="19">
        <v>0</v>
      </c>
      <c r="AF20" s="19">
        <v>2.05669428226035E-2</v>
      </c>
      <c r="AG20" s="19"/>
      <c r="AH20" s="19">
        <v>1.79800325256377E-2</v>
      </c>
      <c r="AI20" s="19">
        <v>0</v>
      </c>
      <c r="AJ20" s="19">
        <v>0</v>
      </c>
      <c r="AK20" s="19">
        <v>1.3046623241784201E-2</v>
      </c>
      <c r="AL20" s="19">
        <v>1.1167564566145399E-2</v>
      </c>
      <c r="AM20" s="19">
        <v>1.55187076684539E-2</v>
      </c>
      <c r="AN20" s="19">
        <v>1.54300646717684E-2</v>
      </c>
      <c r="AO20" s="19"/>
      <c r="AP20" s="19">
        <v>2.5992088201338699E-2</v>
      </c>
      <c r="AQ20" s="19">
        <v>8.9959972388445206E-2</v>
      </c>
      <c r="AR20" s="19"/>
      <c r="AS20" s="19">
        <v>4.3211001477970898E-2</v>
      </c>
      <c r="AT20" s="19">
        <v>1.5326818727127701E-2</v>
      </c>
      <c r="AU20" s="19">
        <v>1.0712034490539601E-2</v>
      </c>
      <c r="AV20" s="19"/>
      <c r="AW20" s="19">
        <v>2.3490192875632601E-2</v>
      </c>
      <c r="AX20" s="19">
        <v>5.45312029717539E-2</v>
      </c>
      <c r="AY20" s="19"/>
      <c r="AZ20" s="19">
        <v>8.1978496878494997E-2</v>
      </c>
      <c r="BA20" s="19">
        <v>3.4509754156523902E-2</v>
      </c>
      <c r="BB20" s="19"/>
      <c r="BC20" s="19">
        <v>5.15606220213242E-2</v>
      </c>
      <c r="BD20" s="19">
        <v>4.9073192597800401E-2</v>
      </c>
      <c r="BE20" s="19"/>
      <c r="BF20" s="19">
        <v>2.7510186354419399E-2</v>
      </c>
      <c r="BG20" s="19">
        <v>6.2061914362380399E-2</v>
      </c>
      <c r="BH20" s="19"/>
      <c r="BI20" s="19">
        <v>0.13263813751366399</v>
      </c>
      <c r="BJ20" s="19">
        <v>4.6998518742770203E-2</v>
      </c>
      <c r="BK20" s="19">
        <v>1.24010546348528E-2</v>
      </c>
      <c r="BL20" s="19">
        <v>1.2011096394385801E-2</v>
      </c>
    </row>
    <row r="21" spans="2:64" x14ac:dyDescent="0.25">
      <c r="B21" s="16"/>
    </row>
    <row r="22" spans="2:64" x14ac:dyDescent="0.25">
      <c r="B22" t="s">
        <v>83</v>
      </c>
    </row>
    <row r="23" spans="2:64" x14ac:dyDescent="0.25">
      <c r="B23" t="s">
        <v>84</v>
      </c>
    </row>
    <row r="25" spans="2:64" x14ac:dyDescent="0.25">
      <c r="B25"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L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176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164</v>
      </c>
      <c r="C9" s="17">
        <v>0.26491575831834202</v>
      </c>
      <c r="D9" s="17">
        <v>0.13913659674512699</v>
      </c>
      <c r="E9" s="17">
        <v>0.31209723750506202</v>
      </c>
      <c r="F9" s="17">
        <v>0.28695220831385099</v>
      </c>
      <c r="G9" s="17">
        <v>0.27810742152580897</v>
      </c>
      <c r="H9" s="17">
        <v>0.238000609936314</v>
      </c>
      <c r="I9" s="17">
        <v>0.21204156436223101</v>
      </c>
      <c r="J9" s="17">
        <v>0.25929899272669799</v>
      </c>
      <c r="K9" s="17">
        <v>0.40259314247075101</v>
      </c>
      <c r="L9" s="17">
        <v>0.398969977465295</v>
      </c>
      <c r="M9" s="17">
        <v>0.42585819814496101</v>
      </c>
      <c r="N9" s="17">
        <v>0.179650182352358</v>
      </c>
      <c r="O9" s="17">
        <v>0.37598465841083201</v>
      </c>
      <c r="P9" s="17">
        <v>0</v>
      </c>
      <c r="Q9" s="17"/>
      <c r="R9" s="17">
        <v>0.614189947299842</v>
      </c>
      <c r="S9" s="17">
        <v>0.30804993088354699</v>
      </c>
      <c r="T9" s="17">
        <v>0.18874568801373401</v>
      </c>
      <c r="U9" s="17">
        <v>8.6979866189246205E-2</v>
      </c>
      <c r="V9" s="17"/>
      <c r="W9" s="17">
        <v>0.54840651845213995</v>
      </c>
      <c r="X9" s="17">
        <v>0.52304450408468395</v>
      </c>
      <c r="Y9" s="17">
        <v>0.32944837316358799</v>
      </c>
      <c r="Z9" s="17">
        <v>0.27913433040017299</v>
      </c>
      <c r="AA9" s="17">
        <v>0.212437104223405</v>
      </c>
      <c r="AB9" s="17">
        <v>0.273658529964034</v>
      </c>
      <c r="AC9" s="17">
        <v>0.16239226360595699</v>
      </c>
      <c r="AD9" s="17">
        <v>0.16926497673507099</v>
      </c>
      <c r="AE9" s="17">
        <v>0.157454432848221</v>
      </c>
      <c r="AF9" s="17">
        <v>4.5141561536405098E-2</v>
      </c>
      <c r="AG9" s="17"/>
      <c r="AH9" s="17">
        <v>0.432964879764211</v>
      </c>
      <c r="AI9" s="17">
        <v>0.25755116755181101</v>
      </c>
      <c r="AJ9" s="17">
        <v>0.26861188569488198</v>
      </c>
      <c r="AK9" s="17">
        <v>0.36617046601654102</v>
      </c>
      <c r="AL9" s="17">
        <v>0.18314694066373399</v>
      </c>
      <c r="AM9" s="17">
        <v>0.129358926439611</v>
      </c>
      <c r="AN9" s="17">
        <v>0.214823507421497</v>
      </c>
      <c r="AO9" s="17"/>
      <c r="AP9" s="17">
        <v>0.12977236107422899</v>
      </c>
      <c r="AQ9" s="17">
        <v>0.48417640522501199</v>
      </c>
      <c r="AR9" s="17"/>
      <c r="AS9" s="17">
        <v>7.9928937393132005E-2</v>
      </c>
      <c r="AT9" s="17">
        <v>6.1863702485897197E-2</v>
      </c>
      <c r="AU9" s="17">
        <v>0.18870500120973599</v>
      </c>
      <c r="AV9" s="17"/>
      <c r="AW9" s="17">
        <v>3.5177064157986597E-2</v>
      </c>
      <c r="AX9" s="17">
        <v>0.300336168962547</v>
      </c>
      <c r="AY9" s="17"/>
      <c r="AZ9" s="17">
        <v>0.372076468810006</v>
      </c>
      <c r="BA9" s="17">
        <v>0.21107072410157801</v>
      </c>
      <c r="BB9" s="17"/>
      <c r="BC9" s="17">
        <v>0.42445864120712701</v>
      </c>
      <c r="BD9" s="17">
        <v>8.6979866189246205E-2</v>
      </c>
      <c r="BE9" s="17"/>
      <c r="BF9" s="17">
        <v>0.129498996822076</v>
      </c>
      <c r="BG9" s="17">
        <v>0.33404476177761899</v>
      </c>
      <c r="BH9" s="17"/>
      <c r="BI9" s="17">
        <v>0.56647841292302303</v>
      </c>
      <c r="BJ9" s="17">
        <v>0.26143261315828098</v>
      </c>
      <c r="BK9" s="17">
        <v>0.146968929816854</v>
      </c>
      <c r="BL9" s="17">
        <v>4.8798990987122197E-2</v>
      </c>
    </row>
    <row r="10" spans="2:64" x14ac:dyDescent="0.25">
      <c r="B10" s="18" t="s">
        <v>165</v>
      </c>
      <c r="C10" s="17">
        <v>0.16693028370533</v>
      </c>
      <c r="D10" s="17">
        <v>0.167608033642482</v>
      </c>
      <c r="E10" s="17">
        <v>0.11952279706226</v>
      </c>
      <c r="F10" s="17">
        <v>0.13277514150286801</v>
      </c>
      <c r="G10" s="17">
        <v>0.15584147534019599</v>
      </c>
      <c r="H10" s="17">
        <v>0.16027324017772801</v>
      </c>
      <c r="I10" s="17">
        <v>0.20407372702121099</v>
      </c>
      <c r="J10" s="17">
        <v>6.84335110745663E-2</v>
      </c>
      <c r="K10" s="17">
        <v>0.23583168448972699</v>
      </c>
      <c r="L10" s="17">
        <v>0.19399134538771501</v>
      </c>
      <c r="M10" s="17">
        <v>0.116132756768903</v>
      </c>
      <c r="N10" s="17">
        <v>0.217072826449272</v>
      </c>
      <c r="O10" s="17">
        <v>0.14777869756092399</v>
      </c>
      <c r="P10" s="17">
        <v>0.296060964267926</v>
      </c>
      <c r="Q10" s="17"/>
      <c r="R10" s="17">
        <v>7.2977639050563106E-2</v>
      </c>
      <c r="S10" s="17">
        <v>0.139115039500425</v>
      </c>
      <c r="T10" s="17">
        <v>0.274992688839091</v>
      </c>
      <c r="U10" s="17">
        <v>0.19645491750980801</v>
      </c>
      <c r="V10" s="17"/>
      <c r="W10" s="17">
        <v>9.9317243961947702E-2</v>
      </c>
      <c r="X10" s="17">
        <v>0.157155334223645</v>
      </c>
      <c r="Y10" s="17">
        <v>0.16730993087851001</v>
      </c>
      <c r="Z10" s="17">
        <v>0.166015480641623</v>
      </c>
      <c r="AA10" s="17">
        <v>0.14685947545327399</v>
      </c>
      <c r="AB10" s="17">
        <v>0.240920856111948</v>
      </c>
      <c r="AC10" s="17">
        <v>0.16279321580314801</v>
      </c>
      <c r="AD10" s="17">
        <v>0.18744270064139601</v>
      </c>
      <c r="AE10" s="17">
        <v>0.19930973701000501</v>
      </c>
      <c r="AF10" s="17">
        <v>0.208880934317039</v>
      </c>
      <c r="AG10" s="17"/>
      <c r="AH10" s="17">
        <v>0.10702200784350099</v>
      </c>
      <c r="AI10" s="17">
        <v>0.183274715355317</v>
      </c>
      <c r="AJ10" s="17">
        <v>0.13621148287402601</v>
      </c>
      <c r="AK10" s="17">
        <v>0.149654591516862</v>
      </c>
      <c r="AL10" s="17">
        <v>0.221126661830466</v>
      </c>
      <c r="AM10" s="17">
        <v>0.20344601875621299</v>
      </c>
      <c r="AN10" s="17">
        <v>0.16875373207630801</v>
      </c>
      <c r="AO10" s="17"/>
      <c r="AP10" s="17">
        <v>0.17882647068861901</v>
      </c>
      <c r="AQ10" s="17">
        <v>0.147629557906889</v>
      </c>
      <c r="AR10" s="17"/>
      <c r="AS10" s="17">
        <v>0.16596890333507899</v>
      </c>
      <c r="AT10" s="17">
        <v>0.209355882883554</v>
      </c>
      <c r="AU10" s="17">
        <v>0.183101950069569</v>
      </c>
      <c r="AV10" s="17"/>
      <c r="AW10" s="17">
        <v>0.14512824934461999</v>
      </c>
      <c r="AX10" s="17">
        <v>0.17029165481766201</v>
      </c>
      <c r="AY10" s="17"/>
      <c r="AZ10" s="17">
        <v>0.14371819072961101</v>
      </c>
      <c r="BA10" s="17">
        <v>0.17859366233342899</v>
      </c>
      <c r="BB10" s="17"/>
      <c r="BC10" s="17">
        <v>0.14045757414100801</v>
      </c>
      <c r="BD10" s="17">
        <v>0.19645491750980801</v>
      </c>
      <c r="BE10" s="17"/>
      <c r="BF10" s="17">
        <v>0.184888974621854</v>
      </c>
      <c r="BG10" s="17">
        <v>0.157762538200453</v>
      </c>
      <c r="BH10" s="17"/>
      <c r="BI10" s="17">
        <v>9.64441361360487E-2</v>
      </c>
      <c r="BJ10" s="17">
        <v>0.172144901331925</v>
      </c>
      <c r="BK10" s="17">
        <v>0.19887346500255401</v>
      </c>
      <c r="BL10" s="17">
        <v>0.197879655244555</v>
      </c>
    </row>
    <row r="11" spans="2:64" x14ac:dyDescent="0.25">
      <c r="B11" s="18" t="s">
        <v>166</v>
      </c>
      <c r="C11" s="17">
        <v>9.3186078833950498E-2</v>
      </c>
      <c r="D11" s="17">
        <v>5.8216765405396498E-2</v>
      </c>
      <c r="E11" s="17">
        <v>0.13782391479717701</v>
      </c>
      <c r="F11" s="17">
        <v>0.14724341036313501</v>
      </c>
      <c r="G11" s="17">
        <v>9.2938090347454094E-2</v>
      </c>
      <c r="H11" s="17">
        <v>0.120019831191736</v>
      </c>
      <c r="I11" s="17">
        <v>8.60724318669637E-2</v>
      </c>
      <c r="J11" s="17">
        <v>0.109155756843448</v>
      </c>
      <c r="K11" s="17">
        <v>0.14406881107493399</v>
      </c>
      <c r="L11" s="17">
        <v>7.7552108015062904E-2</v>
      </c>
      <c r="M11" s="17">
        <v>0.13355569812602899</v>
      </c>
      <c r="N11" s="17">
        <v>0.123057902598368</v>
      </c>
      <c r="O11" s="17">
        <v>4.1307970531963299E-2</v>
      </c>
      <c r="P11" s="17">
        <v>0</v>
      </c>
      <c r="Q11" s="17"/>
      <c r="R11" s="17">
        <v>3.03494217201562E-2</v>
      </c>
      <c r="S11" s="17">
        <v>0.112645580909303</v>
      </c>
      <c r="T11" s="17">
        <v>7.3308873413118494E-2</v>
      </c>
      <c r="U11" s="17">
        <v>0.125545165473051</v>
      </c>
      <c r="V11" s="17"/>
      <c r="W11" s="17">
        <v>4.9627043846136101E-2</v>
      </c>
      <c r="X11" s="17">
        <v>1.21479301129859E-2</v>
      </c>
      <c r="Y11" s="17">
        <v>2.6760679351947099E-2</v>
      </c>
      <c r="Z11" s="17">
        <v>9.7937298093766098E-2</v>
      </c>
      <c r="AA11" s="17">
        <v>0.12549155852611199</v>
      </c>
      <c r="AB11" s="17">
        <v>7.9909801870903005E-2</v>
      </c>
      <c r="AC11" s="17">
        <v>0.116196096750995</v>
      </c>
      <c r="AD11" s="17">
        <v>6.8244132244282399E-2</v>
      </c>
      <c r="AE11" s="17">
        <v>0.15949890403887099</v>
      </c>
      <c r="AF11" s="17">
        <v>0.14785979263955801</v>
      </c>
      <c r="AG11" s="17"/>
      <c r="AH11" s="17">
        <v>8.1001077259121396E-2</v>
      </c>
      <c r="AI11" s="17">
        <v>0.15965802950509</v>
      </c>
      <c r="AJ11" s="17">
        <v>0.117999905129507</v>
      </c>
      <c r="AK11" s="17">
        <v>8.7960608109008603E-2</v>
      </c>
      <c r="AL11" s="17">
        <v>9.3289784853224297E-2</v>
      </c>
      <c r="AM11" s="17">
        <v>0.110668975043908</v>
      </c>
      <c r="AN11" s="17">
        <v>8.4287394807114099E-2</v>
      </c>
      <c r="AO11" s="17"/>
      <c r="AP11" s="17">
        <v>0.113461807071358</v>
      </c>
      <c r="AQ11" s="17">
        <v>6.02901373340669E-2</v>
      </c>
      <c r="AR11" s="17"/>
      <c r="AS11" s="17">
        <v>0.111673095653594</v>
      </c>
      <c r="AT11" s="17">
        <v>8.7976171453687302E-2</v>
      </c>
      <c r="AU11" s="17">
        <v>0.125339900162695</v>
      </c>
      <c r="AV11" s="17"/>
      <c r="AW11" s="17">
        <v>7.5412035391596896E-2</v>
      </c>
      <c r="AX11" s="17">
        <v>9.59264266009517E-2</v>
      </c>
      <c r="AY11" s="17"/>
      <c r="AZ11" s="17">
        <v>7.2049118566165596E-2</v>
      </c>
      <c r="BA11" s="17">
        <v>0.10380676568489999</v>
      </c>
      <c r="BB11" s="17"/>
      <c r="BC11" s="17">
        <v>6.4171910257413201E-2</v>
      </c>
      <c r="BD11" s="17">
        <v>0.125545165473051</v>
      </c>
      <c r="BE11" s="17"/>
      <c r="BF11" s="17">
        <v>0.10904399268043501</v>
      </c>
      <c r="BG11" s="17">
        <v>8.5090760580598404E-2</v>
      </c>
      <c r="BH11" s="17"/>
      <c r="BI11" s="17">
        <v>5.1189283146500598E-2</v>
      </c>
      <c r="BJ11" s="17">
        <v>6.3374867765655707E-2</v>
      </c>
      <c r="BK11" s="17">
        <v>0.14425172739940401</v>
      </c>
      <c r="BL11" s="17">
        <v>0.11104076150666101</v>
      </c>
    </row>
    <row r="12" spans="2:64" x14ac:dyDescent="0.25">
      <c r="B12" s="18" t="s">
        <v>167</v>
      </c>
      <c r="C12" s="17">
        <v>0.10193962082244599</v>
      </c>
      <c r="D12" s="17">
        <v>0.12134583313985201</v>
      </c>
      <c r="E12" s="17">
        <v>2.98806992655649E-2</v>
      </c>
      <c r="F12" s="17">
        <v>7.8705098637017301E-2</v>
      </c>
      <c r="G12" s="17">
        <v>0.14997590417256401</v>
      </c>
      <c r="H12" s="17">
        <v>0.196846035391542</v>
      </c>
      <c r="I12" s="17">
        <v>4.2414639077468202E-2</v>
      </c>
      <c r="J12" s="17">
        <v>0.16162330362268901</v>
      </c>
      <c r="K12" s="17">
        <v>4.4647386271213403E-2</v>
      </c>
      <c r="L12" s="17">
        <v>7.2171581438632004E-2</v>
      </c>
      <c r="M12" s="17">
        <v>8.6931722259209296E-2</v>
      </c>
      <c r="N12" s="17">
        <v>0.11930405681546</v>
      </c>
      <c r="O12" s="17">
        <v>5.8121709372406703E-2</v>
      </c>
      <c r="P12" s="17">
        <v>0.35196951786603697</v>
      </c>
      <c r="Q12" s="17"/>
      <c r="R12" s="17">
        <v>1.62422123756467E-2</v>
      </c>
      <c r="S12" s="17">
        <v>0.14111047363948001</v>
      </c>
      <c r="T12" s="17">
        <v>7.1991857316615504E-2</v>
      </c>
      <c r="U12" s="17">
        <v>0.14281259695488799</v>
      </c>
      <c r="V12" s="17"/>
      <c r="W12" s="17">
        <v>3.58604865822265E-2</v>
      </c>
      <c r="X12" s="17">
        <v>4.6056927417877903E-2</v>
      </c>
      <c r="Y12" s="17">
        <v>5.7359169415858502E-2</v>
      </c>
      <c r="Z12" s="17">
        <v>0.11590626084463999</v>
      </c>
      <c r="AA12" s="17">
        <v>8.0545009281564106E-2</v>
      </c>
      <c r="AB12" s="17">
        <v>0.119038419126305</v>
      </c>
      <c r="AC12" s="17">
        <v>0.15480967393612799</v>
      </c>
      <c r="AD12" s="17">
        <v>0.14422436261135599</v>
      </c>
      <c r="AE12" s="17">
        <v>0.15546258019317599</v>
      </c>
      <c r="AF12" s="17">
        <v>0.152303064254833</v>
      </c>
      <c r="AG12" s="17"/>
      <c r="AH12" s="17">
        <v>6.3614070244623205E-2</v>
      </c>
      <c r="AI12" s="17">
        <v>0.137889450295306</v>
      </c>
      <c r="AJ12" s="17">
        <v>0.19644204719064101</v>
      </c>
      <c r="AK12" s="17">
        <v>7.2517698095818803E-2</v>
      </c>
      <c r="AL12" s="17">
        <v>0.109898085502799</v>
      </c>
      <c r="AM12" s="17">
        <v>0.12952748263069599</v>
      </c>
      <c r="AN12" s="17">
        <v>7.7657002242901202E-2</v>
      </c>
      <c r="AO12" s="17"/>
      <c r="AP12" s="17">
        <v>0.136170632927895</v>
      </c>
      <c r="AQ12" s="17">
        <v>4.6402213804673603E-2</v>
      </c>
      <c r="AR12" s="17"/>
      <c r="AS12" s="17">
        <v>0.13854307962196599</v>
      </c>
      <c r="AT12" s="17">
        <v>0.18717662602705501</v>
      </c>
      <c r="AU12" s="17">
        <v>0.113516378580081</v>
      </c>
      <c r="AV12" s="17"/>
      <c r="AW12" s="17">
        <v>0.187735599955966</v>
      </c>
      <c r="AX12" s="17">
        <v>8.8711858630980606E-2</v>
      </c>
      <c r="AY12" s="17"/>
      <c r="AZ12" s="17">
        <v>8.1949259380481504E-2</v>
      </c>
      <c r="BA12" s="17">
        <v>0.11198417624681301</v>
      </c>
      <c r="BB12" s="17"/>
      <c r="BC12" s="17">
        <v>6.5291632794919494E-2</v>
      </c>
      <c r="BD12" s="17">
        <v>0.14281259695488799</v>
      </c>
      <c r="BE12" s="17"/>
      <c r="BF12" s="17">
        <v>0.11406454848644899</v>
      </c>
      <c r="BG12" s="17">
        <v>9.5749957466396099E-2</v>
      </c>
      <c r="BH12" s="17"/>
      <c r="BI12" s="17">
        <v>3.8756501879235801E-2</v>
      </c>
      <c r="BJ12" s="17">
        <v>9.1988690825338698E-2</v>
      </c>
      <c r="BK12" s="17">
        <v>0.121932833091323</v>
      </c>
      <c r="BL12" s="17">
        <v>0.177815720352204</v>
      </c>
    </row>
    <row r="13" spans="2:64" x14ac:dyDescent="0.25">
      <c r="B13" s="18" t="s">
        <v>168</v>
      </c>
      <c r="C13" s="17">
        <v>4.5218284516714502E-2</v>
      </c>
      <c r="D13" s="17">
        <v>6.0607612483471303E-2</v>
      </c>
      <c r="E13" s="17">
        <v>2.98806992655649E-2</v>
      </c>
      <c r="F13" s="17">
        <v>0</v>
      </c>
      <c r="G13" s="17">
        <v>8.3096264201069095E-2</v>
      </c>
      <c r="H13" s="17">
        <v>1.1230004696724799E-2</v>
      </c>
      <c r="I13" s="17">
        <v>6.7195806532385605E-2</v>
      </c>
      <c r="J13" s="17">
        <v>1.6048043475982599E-2</v>
      </c>
      <c r="K13" s="17">
        <v>0</v>
      </c>
      <c r="L13" s="17">
        <v>5.1104895581098403E-2</v>
      </c>
      <c r="M13" s="17">
        <v>8.6116093805649399E-2</v>
      </c>
      <c r="N13" s="17">
        <v>4.2498419292309499E-2</v>
      </c>
      <c r="O13" s="17">
        <v>1.9373903124135599E-2</v>
      </c>
      <c r="P13" s="17">
        <v>0</v>
      </c>
      <c r="Q13" s="17"/>
      <c r="R13" s="17">
        <v>4.4807292560261301E-3</v>
      </c>
      <c r="S13" s="17">
        <v>1.7432101814557101E-2</v>
      </c>
      <c r="T13" s="17">
        <v>6.6182452382151702E-2</v>
      </c>
      <c r="U13" s="17">
        <v>6.9973019885123999E-2</v>
      </c>
      <c r="V13" s="17"/>
      <c r="W13" s="17">
        <v>5.2114069036687102E-3</v>
      </c>
      <c r="X13" s="17">
        <v>5.8668941920979101E-2</v>
      </c>
      <c r="Y13" s="17">
        <v>5.4174750295974301E-2</v>
      </c>
      <c r="Z13" s="17">
        <v>3.6429295520784E-2</v>
      </c>
      <c r="AA13" s="17">
        <v>4.1848658335629799E-2</v>
      </c>
      <c r="AB13" s="17">
        <v>7.7205870217580894E-2</v>
      </c>
      <c r="AC13" s="17">
        <v>2.9147974967931398E-2</v>
      </c>
      <c r="AD13" s="17">
        <v>6.8143499809354996E-2</v>
      </c>
      <c r="AE13" s="17">
        <v>8.7583927233143496E-2</v>
      </c>
      <c r="AF13" s="17">
        <v>5.4789076538326702E-2</v>
      </c>
      <c r="AG13" s="17"/>
      <c r="AH13" s="17">
        <v>2.3620544391238198E-2</v>
      </c>
      <c r="AI13" s="17">
        <v>1.5615633334326799E-2</v>
      </c>
      <c r="AJ13" s="17">
        <v>9.8437029288951094E-2</v>
      </c>
      <c r="AK13" s="17">
        <v>2.0960530480446399E-2</v>
      </c>
      <c r="AL13" s="17">
        <v>4.8552621252155301E-2</v>
      </c>
      <c r="AM13" s="17">
        <v>4.4528234862842499E-2</v>
      </c>
      <c r="AN13" s="17">
        <v>0.101592995413128</v>
      </c>
      <c r="AO13" s="17"/>
      <c r="AP13" s="17">
        <v>6.4897100644622605E-2</v>
      </c>
      <c r="AQ13" s="17">
        <v>1.32907908873467E-2</v>
      </c>
      <c r="AR13" s="17"/>
      <c r="AS13" s="17">
        <v>8.9491960275807206E-2</v>
      </c>
      <c r="AT13" s="17">
        <v>4.1844849716261102E-2</v>
      </c>
      <c r="AU13" s="17">
        <v>5.9991878291989702E-2</v>
      </c>
      <c r="AV13" s="17"/>
      <c r="AW13" s="17">
        <v>6.2406299242660099E-2</v>
      </c>
      <c r="AX13" s="17">
        <v>4.2568288868498998E-2</v>
      </c>
      <c r="AY13" s="17"/>
      <c r="AZ13" s="17">
        <v>3.9570874000116003E-2</v>
      </c>
      <c r="BA13" s="17">
        <v>4.8055938458230703E-2</v>
      </c>
      <c r="BB13" s="17"/>
      <c r="BC13" s="17">
        <v>2.3022414989954599E-2</v>
      </c>
      <c r="BD13" s="17">
        <v>6.9973019885123999E-2</v>
      </c>
      <c r="BE13" s="17"/>
      <c r="BF13" s="17">
        <v>4.9338724157047799E-2</v>
      </c>
      <c r="BG13" s="17">
        <v>4.3114838215067397E-2</v>
      </c>
      <c r="BH13" s="17"/>
      <c r="BI13" s="17">
        <v>1.16544565358613E-2</v>
      </c>
      <c r="BJ13" s="17">
        <v>7.3772808683724295E-2</v>
      </c>
      <c r="BK13" s="17">
        <v>3.7965321213042198E-2</v>
      </c>
      <c r="BL13" s="17">
        <v>5.7280942440138302E-2</v>
      </c>
    </row>
    <row r="14" spans="2:64" x14ac:dyDescent="0.25">
      <c r="B14" s="18" t="s">
        <v>169</v>
      </c>
      <c r="C14" s="17">
        <v>5.9540077490942901E-2</v>
      </c>
      <c r="D14" s="17">
        <v>9.1288808378590797E-2</v>
      </c>
      <c r="E14" s="17">
        <v>0</v>
      </c>
      <c r="F14" s="17">
        <v>0.13707662345223601</v>
      </c>
      <c r="G14" s="17">
        <v>2.6058450375958799E-2</v>
      </c>
      <c r="H14" s="17">
        <v>3.5816280882892702E-2</v>
      </c>
      <c r="I14" s="17">
        <v>6.7195806532385605E-2</v>
      </c>
      <c r="J14" s="17">
        <v>8.7030703989004796E-2</v>
      </c>
      <c r="K14" s="17">
        <v>0</v>
      </c>
      <c r="L14" s="17">
        <v>5.0342658183544699E-2</v>
      </c>
      <c r="M14" s="17">
        <v>2.03737599547777E-2</v>
      </c>
      <c r="N14" s="17">
        <v>7.5246861660905606E-2</v>
      </c>
      <c r="O14" s="17">
        <v>3.8747806248271198E-2</v>
      </c>
      <c r="P14" s="17">
        <v>0</v>
      </c>
      <c r="Q14" s="17"/>
      <c r="R14" s="17">
        <v>2.6686205909395501E-2</v>
      </c>
      <c r="S14" s="17">
        <v>4.36666922789265E-2</v>
      </c>
      <c r="T14" s="17">
        <v>6.1700825311961201E-2</v>
      </c>
      <c r="U14" s="17">
        <v>8.1381020827610798E-2</v>
      </c>
      <c r="V14" s="17"/>
      <c r="W14" s="17">
        <v>3.2763385685886097E-2</v>
      </c>
      <c r="X14" s="17">
        <v>0</v>
      </c>
      <c r="Y14" s="17">
        <v>6.2040162581009799E-2</v>
      </c>
      <c r="Z14" s="17">
        <v>6.1203199061372102E-2</v>
      </c>
      <c r="AA14" s="17">
        <v>0.11400379861747099</v>
      </c>
      <c r="AB14" s="17">
        <v>2.8740507300693899E-2</v>
      </c>
      <c r="AC14" s="17">
        <v>8.3129913754373994E-2</v>
      </c>
      <c r="AD14" s="17">
        <v>0.10890801839359</v>
      </c>
      <c r="AE14" s="17">
        <v>4.96127229815327E-2</v>
      </c>
      <c r="AF14" s="17">
        <v>7.8084974988203104E-2</v>
      </c>
      <c r="AG14" s="17"/>
      <c r="AH14" s="17">
        <v>1.91086268294519E-2</v>
      </c>
      <c r="AI14" s="17">
        <v>3.9297512648783901E-2</v>
      </c>
      <c r="AJ14" s="17">
        <v>2.120918550881E-2</v>
      </c>
      <c r="AK14" s="17">
        <v>6.0870099370925197E-2</v>
      </c>
      <c r="AL14" s="17">
        <v>6.2753068410664803E-2</v>
      </c>
      <c r="AM14" s="17">
        <v>0.124521469470272</v>
      </c>
      <c r="AN14" s="17">
        <v>5.7425900625000401E-2</v>
      </c>
      <c r="AO14" s="17"/>
      <c r="AP14" s="17">
        <v>8.3500405735523697E-2</v>
      </c>
      <c r="AQ14" s="17">
        <v>2.0666131903254999E-2</v>
      </c>
      <c r="AR14" s="17"/>
      <c r="AS14" s="17">
        <v>9.4513047435822395E-2</v>
      </c>
      <c r="AT14" s="17">
        <v>8.9961135192252795E-2</v>
      </c>
      <c r="AU14" s="17">
        <v>7.6204568391475505E-2</v>
      </c>
      <c r="AV14" s="17"/>
      <c r="AW14" s="17">
        <v>0.103335182679619</v>
      </c>
      <c r="AX14" s="17">
        <v>5.27878818468503E-2</v>
      </c>
      <c r="AY14" s="17"/>
      <c r="AZ14" s="17">
        <v>2.0489033101392998E-2</v>
      </c>
      <c r="BA14" s="17">
        <v>7.9162052855871301E-2</v>
      </c>
      <c r="BB14" s="17"/>
      <c r="BC14" s="17">
        <v>3.9956804980557599E-2</v>
      </c>
      <c r="BD14" s="17">
        <v>8.1381020827610798E-2</v>
      </c>
      <c r="BE14" s="17"/>
      <c r="BF14" s="17">
        <v>6.4974818850011995E-2</v>
      </c>
      <c r="BG14" s="17">
        <v>5.6765692325767302E-2</v>
      </c>
      <c r="BH14" s="17"/>
      <c r="BI14" s="17">
        <v>2.3592138824418098E-2</v>
      </c>
      <c r="BJ14" s="17">
        <v>5.5979019152858599E-2</v>
      </c>
      <c r="BK14" s="17">
        <v>7.5687849143192001E-2</v>
      </c>
      <c r="BL14" s="17">
        <v>9.1115370269990698E-2</v>
      </c>
    </row>
    <row r="15" spans="2:64" x14ac:dyDescent="0.25">
      <c r="B15" s="18" t="s">
        <v>170</v>
      </c>
      <c r="C15" s="17">
        <v>5.9825441045943603E-2</v>
      </c>
      <c r="D15" s="17">
        <v>7.26927855591466E-2</v>
      </c>
      <c r="E15" s="17">
        <v>2.51343033658105E-2</v>
      </c>
      <c r="F15" s="17">
        <v>4.8302765274841897E-2</v>
      </c>
      <c r="G15" s="17">
        <v>0</v>
      </c>
      <c r="H15" s="17">
        <v>3.8441820541052801E-2</v>
      </c>
      <c r="I15" s="17">
        <v>0.13149473369181</v>
      </c>
      <c r="J15" s="17">
        <v>8.0811651811344698E-2</v>
      </c>
      <c r="K15" s="17">
        <v>4.1101382055430999E-2</v>
      </c>
      <c r="L15" s="17">
        <v>5.28386018594083E-2</v>
      </c>
      <c r="M15" s="17">
        <v>1.2115643606815E-2</v>
      </c>
      <c r="N15" s="17">
        <v>7.4619420423960497E-2</v>
      </c>
      <c r="O15" s="17">
        <v>5.2533644691072301E-2</v>
      </c>
      <c r="P15" s="17">
        <v>0.35196951786603697</v>
      </c>
      <c r="Q15" s="17"/>
      <c r="R15" s="17">
        <v>2.1281822788820699E-2</v>
      </c>
      <c r="S15" s="17">
        <v>5.748957443055E-2</v>
      </c>
      <c r="T15" s="17">
        <v>8.0592629976624697E-2</v>
      </c>
      <c r="U15" s="17">
        <v>7.5372615669151696E-2</v>
      </c>
      <c r="V15" s="17"/>
      <c r="W15" s="17">
        <v>2.1195048776666101E-2</v>
      </c>
      <c r="X15" s="17">
        <v>2.9746809103950399E-2</v>
      </c>
      <c r="Y15" s="17">
        <v>4.1117147598431797E-2</v>
      </c>
      <c r="Z15" s="17">
        <v>7.5401867636193901E-2</v>
      </c>
      <c r="AA15" s="17">
        <v>7.8984252034650801E-2</v>
      </c>
      <c r="AB15" s="17">
        <v>8.6496069068838596E-2</v>
      </c>
      <c r="AC15" s="17">
        <v>4.7715036171835701E-2</v>
      </c>
      <c r="AD15" s="17">
        <v>0.133497570670329</v>
      </c>
      <c r="AE15" s="17">
        <v>5.2924460141510303E-2</v>
      </c>
      <c r="AF15" s="17">
        <v>8.2196077555845903E-2</v>
      </c>
      <c r="AG15" s="17"/>
      <c r="AH15" s="17">
        <v>5.82633553248188E-2</v>
      </c>
      <c r="AI15" s="17">
        <v>2.0733001959418199E-2</v>
      </c>
      <c r="AJ15" s="17">
        <v>4.8771429328897602E-2</v>
      </c>
      <c r="AK15" s="17">
        <v>4.4934215216205699E-2</v>
      </c>
      <c r="AL15" s="17">
        <v>0.116718527753331</v>
      </c>
      <c r="AM15" s="17">
        <v>4.8185793858773598E-2</v>
      </c>
      <c r="AN15" s="17">
        <v>7.5046702311926797E-2</v>
      </c>
      <c r="AO15" s="17"/>
      <c r="AP15" s="17">
        <v>7.7152546106546302E-2</v>
      </c>
      <c r="AQ15" s="17">
        <v>3.1713433044952902E-2</v>
      </c>
      <c r="AR15" s="17"/>
      <c r="AS15" s="17">
        <v>9.9363385676684193E-2</v>
      </c>
      <c r="AT15" s="17">
        <v>9.9458105187044593E-2</v>
      </c>
      <c r="AU15" s="17">
        <v>5.8169626495277897E-2</v>
      </c>
      <c r="AV15" s="17"/>
      <c r="AW15" s="17">
        <v>0.138134396828337</v>
      </c>
      <c r="AX15" s="17">
        <v>4.7752005262438897E-2</v>
      </c>
      <c r="AY15" s="17"/>
      <c r="AZ15" s="17">
        <v>4.4043524445032602E-2</v>
      </c>
      <c r="BA15" s="17">
        <v>6.77553795045754E-2</v>
      </c>
      <c r="BB15" s="17"/>
      <c r="BC15" s="17">
        <v>4.58853582977009E-2</v>
      </c>
      <c r="BD15" s="17">
        <v>7.5372615669151696E-2</v>
      </c>
      <c r="BE15" s="17"/>
      <c r="BF15" s="17">
        <v>8.7730976305020303E-2</v>
      </c>
      <c r="BG15" s="17">
        <v>4.5579923562416497E-2</v>
      </c>
      <c r="BH15" s="17"/>
      <c r="BI15" s="17">
        <v>3.59466016935958E-2</v>
      </c>
      <c r="BJ15" s="17">
        <v>2.6645745574143599E-2</v>
      </c>
      <c r="BK15" s="17">
        <v>8.2561184976597798E-2</v>
      </c>
      <c r="BL15" s="17">
        <v>0.120549652467005</v>
      </c>
    </row>
    <row r="16" spans="2:64" x14ac:dyDescent="0.25">
      <c r="B16" s="18" t="s">
        <v>171</v>
      </c>
      <c r="C16" s="17">
        <v>3.38208948646396E-2</v>
      </c>
      <c r="D16" s="17">
        <v>5.7541039000444799E-2</v>
      </c>
      <c r="E16" s="17">
        <v>8.96420977966947E-2</v>
      </c>
      <c r="F16" s="17">
        <v>2.20677323958362E-2</v>
      </c>
      <c r="G16" s="17">
        <v>0</v>
      </c>
      <c r="H16" s="17">
        <v>3.8441820541052801E-2</v>
      </c>
      <c r="I16" s="17">
        <v>3.5203570475596302E-2</v>
      </c>
      <c r="J16" s="17">
        <v>0</v>
      </c>
      <c r="K16" s="17">
        <v>4.1101382055430999E-2</v>
      </c>
      <c r="L16" s="17">
        <v>9.1807553492337397E-3</v>
      </c>
      <c r="M16" s="17">
        <v>3.3252930289278899E-2</v>
      </c>
      <c r="N16" s="17">
        <v>2.7540271143926601E-2</v>
      </c>
      <c r="O16" s="17">
        <v>1.9373903124135599E-2</v>
      </c>
      <c r="P16" s="17">
        <v>0</v>
      </c>
      <c r="Q16" s="17"/>
      <c r="R16" s="17">
        <v>0</v>
      </c>
      <c r="S16" s="17">
        <v>3.2343969760755403E-2</v>
      </c>
      <c r="T16" s="17">
        <v>5.0457742766906802E-2</v>
      </c>
      <c r="U16" s="17">
        <v>4.7706309897785099E-2</v>
      </c>
      <c r="V16" s="17"/>
      <c r="W16" s="17">
        <v>0</v>
      </c>
      <c r="X16" s="17">
        <v>0</v>
      </c>
      <c r="Y16" s="17">
        <v>3.30378237500938E-2</v>
      </c>
      <c r="Z16" s="17">
        <v>4.1549733989767898E-2</v>
      </c>
      <c r="AA16" s="17">
        <v>7.1112132700895697E-2</v>
      </c>
      <c r="AB16" s="17">
        <v>1.6393380091562899E-2</v>
      </c>
      <c r="AC16" s="17">
        <v>0.109378102617911</v>
      </c>
      <c r="AD16" s="17">
        <v>3.9593671646038102E-2</v>
      </c>
      <c r="AE16" s="17">
        <v>6.8807911148205197E-2</v>
      </c>
      <c r="AF16" s="17">
        <v>3.2672600037021098E-2</v>
      </c>
      <c r="AG16" s="17"/>
      <c r="AH16" s="17">
        <v>0</v>
      </c>
      <c r="AI16" s="17">
        <v>1.7352471778689899E-2</v>
      </c>
      <c r="AJ16" s="17">
        <v>3.3982890126926998E-2</v>
      </c>
      <c r="AK16" s="17">
        <v>1.271311478518E-2</v>
      </c>
      <c r="AL16" s="17">
        <v>3.3985739121558403E-2</v>
      </c>
      <c r="AM16" s="17">
        <v>7.2374538350783904E-2</v>
      </c>
      <c r="AN16" s="17">
        <v>6.7399178718088995E-2</v>
      </c>
      <c r="AO16" s="17"/>
      <c r="AP16" s="17">
        <v>4.7945938982461703E-2</v>
      </c>
      <c r="AQ16" s="17">
        <v>1.09040052938927E-2</v>
      </c>
      <c r="AR16" s="17"/>
      <c r="AS16" s="17">
        <v>8.0863337115369097E-2</v>
      </c>
      <c r="AT16" s="17">
        <v>7.5748454648050495E-2</v>
      </c>
      <c r="AU16" s="17">
        <v>1.69591833749521E-2</v>
      </c>
      <c r="AV16" s="17"/>
      <c r="AW16" s="17">
        <v>0.107220823626743</v>
      </c>
      <c r="AX16" s="17">
        <v>2.2504317883513199E-2</v>
      </c>
      <c r="AY16" s="17"/>
      <c r="AZ16" s="17">
        <v>2.47465739745533E-2</v>
      </c>
      <c r="BA16" s="17">
        <v>3.8380468206201203E-2</v>
      </c>
      <c r="BB16" s="17"/>
      <c r="BC16" s="17">
        <v>2.1370797708928899E-2</v>
      </c>
      <c r="BD16" s="17">
        <v>4.7706309897785099E-2</v>
      </c>
      <c r="BE16" s="17"/>
      <c r="BF16" s="17">
        <v>3.9885303902352197E-2</v>
      </c>
      <c r="BG16" s="17">
        <v>3.0725070177102201E-2</v>
      </c>
      <c r="BH16" s="17"/>
      <c r="BI16" s="17">
        <v>3.29792478935568E-3</v>
      </c>
      <c r="BJ16" s="17">
        <v>3.7213389820367197E-2</v>
      </c>
      <c r="BK16" s="17">
        <v>3.6966850145526503E-2</v>
      </c>
      <c r="BL16" s="17">
        <v>6.4654593112667497E-2</v>
      </c>
    </row>
    <row r="17" spans="2:64" x14ac:dyDescent="0.25">
      <c r="B17" s="18" t="s">
        <v>172</v>
      </c>
      <c r="C17" s="17">
        <v>3.3708193109768303E-2</v>
      </c>
      <c r="D17" s="17">
        <v>6.2597984416909003E-2</v>
      </c>
      <c r="E17" s="17">
        <v>5.97613985311298E-2</v>
      </c>
      <c r="F17" s="17">
        <v>2.20677323958362E-2</v>
      </c>
      <c r="G17" s="17">
        <v>2.6058450375958799E-2</v>
      </c>
      <c r="H17" s="17">
        <v>2.7211815844328E-2</v>
      </c>
      <c r="I17" s="17">
        <v>2.4781167454917399E-2</v>
      </c>
      <c r="J17" s="17">
        <v>3.51345916411957E-2</v>
      </c>
      <c r="K17" s="17">
        <v>0</v>
      </c>
      <c r="L17" s="17">
        <v>2.3895445749580201E-2</v>
      </c>
      <c r="M17" s="17">
        <v>3.9129386246542802E-2</v>
      </c>
      <c r="N17" s="17">
        <v>1.4958148148382901E-2</v>
      </c>
      <c r="O17" s="17">
        <v>1.9373903124135599E-2</v>
      </c>
      <c r="P17" s="17">
        <v>0</v>
      </c>
      <c r="Q17" s="17"/>
      <c r="R17" s="17">
        <v>1.66239445573068E-2</v>
      </c>
      <c r="S17" s="17">
        <v>2.34388385563747E-2</v>
      </c>
      <c r="T17" s="17">
        <v>2.6989813924058501E-2</v>
      </c>
      <c r="U17" s="17">
        <v>4.7811330751484603E-2</v>
      </c>
      <c r="V17" s="17"/>
      <c r="W17" s="17">
        <v>1.3527120055541899E-2</v>
      </c>
      <c r="X17" s="17">
        <v>3.0249540843670999E-2</v>
      </c>
      <c r="Y17" s="17">
        <v>5.7193615810556001E-2</v>
      </c>
      <c r="Z17" s="17">
        <v>9.5489590615094096E-3</v>
      </c>
      <c r="AA17" s="17">
        <v>1.6671773575388401E-2</v>
      </c>
      <c r="AB17" s="17">
        <v>2.7572580422682302E-2</v>
      </c>
      <c r="AC17" s="17">
        <v>4.8118693978545998E-2</v>
      </c>
      <c r="AD17" s="17">
        <v>2.7307926283951001E-2</v>
      </c>
      <c r="AE17" s="17">
        <v>1.2150322900199E-2</v>
      </c>
      <c r="AF17" s="17">
        <v>5.6312013823785902E-2</v>
      </c>
      <c r="AG17" s="17"/>
      <c r="AH17" s="17">
        <v>4.0271415240956801E-2</v>
      </c>
      <c r="AI17" s="17">
        <v>2.20794782844702E-2</v>
      </c>
      <c r="AJ17" s="17">
        <v>2.18251618106362E-2</v>
      </c>
      <c r="AK17" s="17">
        <v>2.6710487273776E-2</v>
      </c>
      <c r="AL17" s="17">
        <v>4.5389903745614101E-2</v>
      </c>
      <c r="AM17" s="17">
        <v>3.8401936617985397E-2</v>
      </c>
      <c r="AN17" s="17">
        <v>9.4837983551272695E-3</v>
      </c>
      <c r="AO17" s="17"/>
      <c r="AP17" s="17">
        <v>4.09069359992719E-2</v>
      </c>
      <c r="AQ17" s="17">
        <v>2.2028739617739702E-2</v>
      </c>
      <c r="AR17" s="17"/>
      <c r="AS17" s="17">
        <v>6.0151971105173903E-2</v>
      </c>
      <c r="AT17" s="17">
        <v>3.8717661464658597E-2</v>
      </c>
      <c r="AU17" s="17">
        <v>2.8501000868517701E-2</v>
      </c>
      <c r="AV17" s="17"/>
      <c r="AW17" s="17">
        <v>5.3145815364466997E-2</v>
      </c>
      <c r="AX17" s="17">
        <v>3.0711359839149001E-2</v>
      </c>
      <c r="AY17" s="17"/>
      <c r="AZ17" s="17">
        <v>2.91319199251324E-2</v>
      </c>
      <c r="BA17" s="17">
        <v>3.6007632755898099E-2</v>
      </c>
      <c r="BB17" s="17"/>
      <c r="BC17" s="17">
        <v>2.1062879057534699E-2</v>
      </c>
      <c r="BD17" s="17">
        <v>4.7811330751484603E-2</v>
      </c>
      <c r="BE17" s="17"/>
      <c r="BF17" s="17">
        <v>4.6528036162833498E-2</v>
      </c>
      <c r="BG17" s="17">
        <v>2.7163781879056902E-2</v>
      </c>
      <c r="BH17" s="17"/>
      <c r="BI17" s="17">
        <v>9.1592905084241505E-3</v>
      </c>
      <c r="BJ17" s="17">
        <v>2.5497633693828899E-2</v>
      </c>
      <c r="BK17" s="17">
        <v>5.1050016412417298E-2</v>
      </c>
      <c r="BL17" s="17">
        <v>4.68176674519366E-2</v>
      </c>
    </row>
    <row r="18" spans="2:64" x14ac:dyDescent="0.25">
      <c r="B18" s="18" t="s">
        <v>173</v>
      </c>
      <c r="C18" s="17">
        <v>3.3165653675619002E-2</v>
      </c>
      <c r="D18" s="17">
        <v>5.7634126816757197E-2</v>
      </c>
      <c r="E18" s="17">
        <v>0</v>
      </c>
      <c r="F18" s="17">
        <v>0</v>
      </c>
      <c r="G18" s="17">
        <v>2.6058450375958799E-2</v>
      </c>
      <c r="H18" s="17">
        <v>4.3136190109630698E-2</v>
      </c>
      <c r="I18" s="17">
        <v>2.4781167454917399E-2</v>
      </c>
      <c r="J18" s="17">
        <v>0</v>
      </c>
      <c r="K18" s="17">
        <v>0</v>
      </c>
      <c r="L18" s="17">
        <v>0</v>
      </c>
      <c r="M18" s="17">
        <v>2.2302523584203902E-2</v>
      </c>
      <c r="N18" s="17">
        <v>2.87282837203462E-2</v>
      </c>
      <c r="O18" s="17">
        <v>7.6006434695941205E-2</v>
      </c>
      <c r="P18" s="17">
        <v>0</v>
      </c>
      <c r="Q18" s="17"/>
      <c r="R18" s="17">
        <v>8.6171312984152301E-3</v>
      </c>
      <c r="S18" s="17">
        <v>1.92784530063283E-2</v>
      </c>
      <c r="T18" s="17">
        <v>3.7115936518266703E-2</v>
      </c>
      <c r="U18" s="17">
        <v>4.9503534049442299E-2</v>
      </c>
      <c r="V18" s="17"/>
      <c r="W18" s="17">
        <v>1.54102626958805E-2</v>
      </c>
      <c r="X18" s="17">
        <v>0</v>
      </c>
      <c r="Y18" s="17">
        <v>0</v>
      </c>
      <c r="Z18" s="17">
        <v>1.7487505127605101E-2</v>
      </c>
      <c r="AA18" s="17">
        <v>3.8016675441978703E-2</v>
      </c>
      <c r="AB18" s="17">
        <v>3.5385210386161901E-2</v>
      </c>
      <c r="AC18" s="17">
        <v>5.2201278539689901E-2</v>
      </c>
      <c r="AD18" s="17">
        <v>1.08325182069198E-2</v>
      </c>
      <c r="AE18" s="17">
        <v>3.48089306573389E-2</v>
      </c>
      <c r="AF18" s="17">
        <v>5.5875937050102097E-2</v>
      </c>
      <c r="AG18" s="17"/>
      <c r="AH18" s="17">
        <v>2.6188555903963399E-2</v>
      </c>
      <c r="AI18" s="17">
        <v>6.10464654021073E-2</v>
      </c>
      <c r="AJ18" s="17">
        <v>1.0045917503900799E-2</v>
      </c>
      <c r="AK18" s="17">
        <v>2.0650551214415201E-2</v>
      </c>
      <c r="AL18" s="17">
        <v>2.8663989776479101E-2</v>
      </c>
      <c r="AM18" s="17">
        <v>5.0306986228201497E-2</v>
      </c>
      <c r="AN18" s="17">
        <v>2.4264745704805701E-2</v>
      </c>
      <c r="AO18" s="17"/>
      <c r="AP18" s="17">
        <v>4.0537968073391002E-2</v>
      </c>
      <c r="AQ18" s="17">
        <v>2.1204592632177801E-2</v>
      </c>
      <c r="AR18" s="17"/>
      <c r="AS18" s="17">
        <v>3.7951636645399897E-2</v>
      </c>
      <c r="AT18" s="17">
        <v>4.3219006604251903E-2</v>
      </c>
      <c r="AU18" s="17">
        <v>4.1088590869792198E-2</v>
      </c>
      <c r="AV18" s="17"/>
      <c r="AW18" s="17">
        <v>3.6920106914698603E-2</v>
      </c>
      <c r="AX18" s="17">
        <v>3.2586803534772203E-2</v>
      </c>
      <c r="AY18" s="17"/>
      <c r="AZ18" s="17">
        <v>3.8478058681779101E-2</v>
      </c>
      <c r="BA18" s="17">
        <v>3.04963299279731E-2</v>
      </c>
      <c r="BB18" s="17"/>
      <c r="BC18" s="17">
        <v>1.8516599435113398E-2</v>
      </c>
      <c r="BD18" s="17">
        <v>4.9503534049442299E-2</v>
      </c>
      <c r="BE18" s="17"/>
      <c r="BF18" s="17">
        <v>4.6229282578223702E-2</v>
      </c>
      <c r="BG18" s="17">
        <v>2.6496792024960102E-2</v>
      </c>
      <c r="BH18" s="17"/>
      <c r="BI18" s="17">
        <v>1.8403497312178999E-2</v>
      </c>
      <c r="BJ18" s="17">
        <v>4.0399282472621E-2</v>
      </c>
      <c r="BK18" s="17">
        <v>3.2749177310857497E-2</v>
      </c>
      <c r="BL18" s="17">
        <v>4.4020032146069699E-2</v>
      </c>
    </row>
    <row r="19" spans="2:64" x14ac:dyDescent="0.25">
      <c r="B19" s="18" t="s">
        <v>174</v>
      </c>
      <c r="C19" s="17">
        <v>1.7153008531915901E-2</v>
      </c>
      <c r="D19" s="17">
        <v>2.5111927339407598E-2</v>
      </c>
      <c r="E19" s="17">
        <v>0</v>
      </c>
      <c r="F19" s="17">
        <v>3.1202321916094799E-2</v>
      </c>
      <c r="G19" s="17">
        <v>0</v>
      </c>
      <c r="H19" s="17">
        <v>2.4586276186167901E-2</v>
      </c>
      <c r="I19" s="17">
        <v>5.4805222804926897E-2</v>
      </c>
      <c r="J19" s="17">
        <v>3.2096086951965197E-2</v>
      </c>
      <c r="K19" s="17">
        <v>0</v>
      </c>
      <c r="L19" s="17">
        <v>9.1807553492337397E-3</v>
      </c>
      <c r="M19" s="17">
        <v>0</v>
      </c>
      <c r="N19" s="17">
        <v>0</v>
      </c>
      <c r="O19" s="17">
        <v>1.9373903124135599E-2</v>
      </c>
      <c r="P19" s="17">
        <v>0</v>
      </c>
      <c r="Q19" s="17"/>
      <c r="R19" s="17">
        <v>8.1856708035618099E-3</v>
      </c>
      <c r="S19" s="17">
        <v>2.4968581248446399E-2</v>
      </c>
      <c r="T19" s="17">
        <v>6.40449696017049E-3</v>
      </c>
      <c r="U19" s="17">
        <v>2.2290279640434601E-2</v>
      </c>
      <c r="V19" s="17"/>
      <c r="W19" s="17">
        <v>7.4165348276335899E-3</v>
      </c>
      <c r="X19" s="17">
        <v>1.7882476196402201E-2</v>
      </c>
      <c r="Y19" s="17">
        <v>0</v>
      </c>
      <c r="Z19" s="17">
        <v>1.06089141122515E-2</v>
      </c>
      <c r="AA19" s="17">
        <v>0</v>
      </c>
      <c r="AB19" s="17">
        <v>1.46787754392897E-2</v>
      </c>
      <c r="AC19" s="17">
        <v>0</v>
      </c>
      <c r="AD19" s="17">
        <v>1.9009898177692299E-2</v>
      </c>
      <c r="AE19" s="17">
        <v>2.2386070847797701E-2</v>
      </c>
      <c r="AF19" s="17">
        <v>3.6587528488188401E-2</v>
      </c>
      <c r="AG19" s="17"/>
      <c r="AH19" s="17">
        <v>1.5216355000239601E-2</v>
      </c>
      <c r="AI19" s="17">
        <v>0</v>
      </c>
      <c r="AJ19" s="17">
        <v>2.3520553231176501E-2</v>
      </c>
      <c r="AK19" s="17">
        <v>1.8257968802948901E-2</v>
      </c>
      <c r="AL19" s="17">
        <v>9.2608834158308794E-3</v>
      </c>
      <c r="AM19" s="17">
        <v>0</v>
      </c>
      <c r="AN19" s="17">
        <v>4.2439249657844597E-2</v>
      </c>
      <c r="AO19" s="17"/>
      <c r="AP19" s="17">
        <v>2.27893161943791E-2</v>
      </c>
      <c r="AQ19" s="17">
        <v>8.0084961884500094E-3</v>
      </c>
      <c r="AR19" s="17"/>
      <c r="AS19" s="17">
        <v>1.6116903634650799E-2</v>
      </c>
      <c r="AT19" s="17">
        <v>3.26047735010737E-2</v>
      </c>
      <c r="AU19" s="17">
        <v>2.1464929138823099E-2</v>
      </c>
      <c r="AV19" s="17"/>
      <c r="AW19" s="17">
        <v>1.9162580661203799E-2</v>
      </c>
      <c r="AX19" s="17">
        <v>1.6843178834752E-2</v>
      </c>
      <c r="AY19" s="17"/>
      <c r="AZ19" s="17">
        <v>1.4335704870879699E-2</v>
      </c>
      <c r="BA19" s="17">
        <v>1.8568618892574201E-2</v>
      </c>
      <c r="BB19" s="17"/>
      <c r="BC19" s="17">
        <v>1.25467706727228E-2</v>
      </c>
      <c r="BD19" s="17">
        <v>2.2290279640434601E-2</v>
      </c>
      <c r="BE19" s="17"/>
      <c r="BF19" s="17">
        <v>2.7179514522507001E-2</v>
      </c>
      <c r="BG19" s="17">
        <v>1.2034570019212701E-2</v>
      </c>
      <c r="BH19" s="17"/>
      <c r="BI19" s="17">
        <v>8.7970303799197406E-3</v>
      </c>
      <c r="BJ19" s="17">
        <v>2.0906999976717799E-2</v>
      </c>
      <c r="BK19" s="17">
        <v>1.8586655829378601E-2</v>
      </c>
      <c r="BL19" s="17">
        <v>2.0052084477213399E-2</v>
      </c>
    </row>
    <row r="20" spans="2:64" x14ac:dyDescent="0.25">
      <c r="B20" s="18" t="s">
        <v>175</v>
      </c>
      <c r="C20" s="17">
        <v>5.5566458690331298E-2</v>
      </c>
      <c r="D20" s="17">
        <v>4.7986717652962897E-2</v>
      </c>
      <c r="E20" s="17">
        <v>0.106614754614042</v>
      </c>
      <c r="F20" s="17">
        <v>6.2404643832189702E-2</v>
      </c>
      <c r="G20" s="17">
        <v>0.12502055866824799</v>
      </c>
      <c r="H20" s="17">
        <v>4.5319893784649297E-2</v>
      </c>
      <c r="I20" s="17">
        <v>1.4736592249589901E-2</v>
      </c>
      <c r="J20" s="17">
        <v>0.111480784302048</v>
      </c>
      <c r="K20" s="17">
        <v>5.3100833742863097E-2</v>
      </c>
      <c r="L20" s="17">
        <v>4.7790891499160403E-2</v>
      </c>
      <c r="M20" s="17">
        <v>2.423128721363E-2</v>
      </c>
      <c r="N20" s="17">
        <v>7.0305675184412095E-2</v>
      </c>
      <c r="O20" s="17">
        <v>5.4232467916696801E-2</v>
      </c>
      <c r="P20" s="17">
        <v>0</v>
      </c>
      <c r="Q20" s="17"/>
      <c r="R20" s="17">
        <v>0.15554583426184501</v>
      </c>
      <c r="S20" s="17">
        <v>5.5596754288401197E-2</v>
      </c>
      <c r="T20" s="17">
        <v>3.0484950249299699E-2</v>
      </c>
      <c r="U20" s="17">
        <v>9.4324017947988205E-3</v>
      </c>
      <c r="V20" s="17"/>
      <c r="W20" s="17">
        <v>0.14430658823993001</v>
      </c>
      <c r="X20" s="17">
        <v>0.12504753609580399</v>
      </c>
      <c r="Y20" s="17">
        <v>0.12173584120877801</v>
      </c>
      <c r="Z20" s="17">
        <v>5.4239671389199703E-2</v>
      </c>
      <c r="AA20" s="17">
        <v>5.9958192168184703E-2</v>
      </c>
      <c r="AB20" s="17">
        <v>0</v>
      </c>
      <c r="AC20" s="17">
        <v>0</v>
      </c>
      <c r="AD20" s="17">
        <v>1.4310508813030601E-2</v>
      </c>
      <c r="AE20" s="17">
        <v>0</v>
      </c>
      <c r="AF20" s="17">
        <v>7.86154849288025E-3</v>
      </c>
      <c r="AG20" s="17"/>
      <c r="AH20" s="17">
        <v>9.5720087616775307E-2</v>
      </c>
      <c r="AI20" s="17">
        <v>8.5502073884681007E-2</v>
      </c>
      <c r="AJ20" s="17">
        <v>1.1163268004909299E-2</v>
      </c>
      <c r="AK20" s="17">
        <v>9.3828171600515903E-2</v>
      </c>
      <c r="AL20" s="17">
        <v>2.56594253169177E-2</v>
      </c>
      <c r="AM20" s="17">
        <v>2.9771894762993301E-2</v>
      </c>
      <c r="AN20" s="17">
        <v>6.8737544097989697E-2</v>
      </c>
      <c r="AO20" s="17"/>
      <c r="AP20" s="17">
        <v>3.8912064455468798E-2</v>
      </c>
      <c r="AQ20" s="17">
        <v>8.25870407405115E-2</v>
      </c>
      <c r="AR20" s="17"/>
      <c r="AS20" s="17">
        <v>1.01491878635009E-2</v>
      </c>
      <c r="AT20" s="17">
        <v>3.2073630836212501E-2</v>
      </c>
      <c r="AU20" s="17">
        <v>5.5934719717239199E-2</v>
      </c>
      <c r="AV20" s="17"/>
      <c r="AW20" s="17">
        <v>2.2085311636041799E-2</v>
      </c>
      <c r="AX20" s="17">
        <v>6.0728479750110601E-2</v>
      </c>
      <c r="AY20" s="17"/>
      <c r="AZ20" s="17">
        <v>8.0558035927912705E-2</v>
      </c>
      <c r="BA20" s="17">
        <v>4.3008942737755199E-2</v>
      </c>
      <c r="BB20" s="17"/>
      <c r="BC20" s="17">
        <v>9.6931696183441496E-2</v>
      </c>
      <c r="BD20" s="17">
        <v>9.4324017947988205E-3</v>
      </c>
      <c r="BE20" s="17"/>
      <c r="BF20" s="17">
        <v>6.1512135856931403E-2</v>
      </c>
      <c r="BG20" s="17">
        <v>5.2531245524131298E-2</v>
      </c>
      <c r="BH20" s="17"/>
      <c r="BI20" s="17">
        <v>6.9575169388202907E-2</v>
      </c>
      <c r="BJ20" s="17">
        <v>8.05522986637702E-2</v>
      </c>
      <c r="BK20" s="17">
        <v>4.4174720214561598E-2</v>
      </c>
      <c r="BL20" s="17">
        <v>6.2960677924425402E-3</v>
      </c>
    </row>
    <row r="21" spans="2:64" x14ac:dyDescent="0.25">
      <c r="B21" s="18" t="s">
        <v>80</v>
      </c>
      <c r="C21" s="19">
        <v>3.5030246394056601E-2</v>
      </c>
      <c r="D21" s="19">
        <v>3.8231769419452201E-2</v>
      </c>
      <c r="E21" s="19">
        <v>8.96420977966947E-2</v>
      </c>
      <c r="F21" s="19">
        <v>3.1202321916094799E-2</v>
      </c>
      <c r="G21" s="19">
        <v>3.68449346167831E-2</v>
      </c>
      <c r="H21" s="19">
        <v>2.0676180716180999E-2</v>
      </c>
      <c r="I21" s="19">
        <v>3.5203570475596302E-2</v>
      </c>
      <c r="J21" s="19">
        <v>3.8886573561057097E-2</v>
      </c>
      <c r="K21" s="19">
        <v>3.7555377839648602E-2</v>
      </c>
      <c r="L21" s="19">
        <v>1.29809841220365E-2</v>
      </c>
      <c r="M21" s="19">
        <v>0</v>
      </c>
      <c r="N21" s="19">
        <v>2.7017952210298599E-2</v>
      </c>
      <c r="O21" s="19">
        <v>7.7790998075350906E-2</v>
      </c>
      <c r="P21" s="19">
        <v>0</v>
      </c>
      <c r="Q21" s="19"/>
      <c r="R21" s="19">
        <v>2.4819440678420901E-2</v>
      </c>
      <c r="S21" s="19">
        <v>2.48640096829062E-2</v>
      </c>
      <c r="T21" s="19">
        <v>3.1032044328001201E-2</v>
      </c>
      <c r="U21" s="19">
        <v>4.4736941357174403E-2</v>
      </c>
      <c r="V21" s="19"/>
      <c r="W21" s="19">
        <v>2.69583599723438E-2</v>
      </c>
      <c r="X21" s="19">
        <v>0</v>
      </c>
      <c r="Y21" s="19">
        <v>4.9822505945252497E-2</v>
      </c>
      <c r="Z21" s="19">
        <v>3.4537484121115E-2</v>
      </c>
      <c r="AA21" s="19">
        <v>1.40713696414459E-2</v>
      </c>
      <c r="AB21" s="19">
        <v>0</v>
      </c>
      <c r="AC21" s="19">
        <v>3.4117749873483601E-2</v>
      </c>
      <c r="AD21" s="19">
        <v>9.2202157669893092E-3</v>
      </c>
      <c r="AE21" s="19">
        <v>0</v>
      </c>
      <c r="AF21" s="19">
        <v>4.1434890277812102E-2</v>
      </c>
      <c r="AG21" s="19"/>
      <c r="AH21" s="19">
        <v>3.7009024581098802E-2</v>
      </c>
      <c r="AI21" s="19">
        <v>0</v>
      </c>
      <c r="AJ21" s="19">
        <v>1.17792443067354E-2</v>
      </c>
      <c r="AK21" s="19">
        <v>2.4771497517355801E-2</v>
      </c>
      <c r="AL21" s="19">
        <v>2.1554368357225E-2</v>
      </c>
      <c r="AM21" s="19">
        <v>1.8907742977719098E-2</v>
      </c>
      <c r="AN21" s="19">
        <v>8.0882485682685704E-3</v>
      </c>
      <c r="AO21" s="19"/>
      <c r="AP21" s="19">
        <v>2.5126452046234399E-2</v>
      </c>
      <c r="AQ21" s="19">
        <v>5.1098455421033098E-2</v>
      </c>
      <c r="AR21" s="19"/>
      <c r="AS21" s="19">
        <v>1.52845542438207E-2</v>
      </c>
      <c r="AT21" s="19">
        <v>0</v>
      </c>
      <c r="AU21" s="19">
        <v>3.1022272829851899E-2</v>
      </c>
      <c r="AV21" s="19"/>
      <c r="AW21" s="19">
        <v>1.4136534196059701E-2</v>
      </c>
      <c r="AX21" s="19">
        <v>3.8251575167773499E-2</v>
      </c>
      <c r="AY21" s="19"/>
      <c r="AZ21" s="19">
        <v>3.8853237586937199E-2</v>
      </c>
      <c r="BA21" s="19">
        <v>3.3109308294201001E-2</v>
      </c>
      <c r="BB21" s="19"/>
      <c r="BC21" s="19">
        <v>2.6326920273577799E-2</v>
      </c>
      <c r="BD21" s="19">
        <v>4.4736941357174403E-2</v>
      </c>
      <c r="BE21" s="19"/>
      <c r="BF21" s="19">
        <v>3.9124695054258501E-2</v>
      </c>
      <c r="BG21" s="19">
        <v>3.2940068247219699E-2</v>
      </c>
      <c r="BH21" s="19"/>
      <c r="BI21" s="19">
        <v>6.6705556483234799E-2</v>
      </c>
      <c r="BJ21" s="19">
        <v>5.0091748880767499E-2</v>
      </c>
      <c r="BK21" s="19">
        <v>8.2312694442904493E-3</v>
      </c>
      <c r="BL21" s="19">
        <v>1.3678461751993999E-2</v>
      </c>
    </row>
    <row r="22" spans="2:64" x14ac:dyDescent="0.25">
      <c r="B22" s="16"/>
    </row>
    <row r="23" spans="2:64" x14ac:dyDescent="0.25">
      <c r="B23" t="s">
        <v>83</v>
      </c>
    </row>
    <row r="24" spans="2:64" x14ac:dyDescent="0.25">
      <c r="B24" t="s">
        <v>84</v>
      </c>
    </row>
    <row r="26" spans="2:64" x14ac:dyDescent="0.25">
      <c r="B2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L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177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164</v>
      </c>
      <c r="C9" s="17">
        <v>0.28062686940586701</v>
      </c>
      <c r="D9" s="17">
        <v>0.13566449334126901</v>
      </c>
      <c r="E9" s="17">
        <v>0.29945367204259399</v>
      </c>
      <c r="F9" s="17">
        <v>0.30025409831727901</v>
      </c>
      <c r="G9" s="17">
        <v>0.27810742152580897</v>
      </c>
      <c r="H9" s="17">
        <v>0.23018041899634001</v>
      </c>
      <c r="I9" s="17">
        <v>0.24817383350400801</v>
      </c>
      <c r="J9" s="17">
        <v>0.26488664685438401</v>
      </c>
      <c r="K9" s="17">
        <v>0.43691628729379001</v>
      </c>
      <c r="L9" s="17">
        <v>0.45675968471976303</v>
      </c>
      <c r="M9" s="17">
        <v>0.43047925213150001</v>
      </c>
      <c r="N9" s="17">
        <v>0.237601123117888</v>
      </c>
      <c r="O9" s="17">
        <v>0.370691979308306</v>
      </c>
      <c r="P9" s="17">
        <v>0</v>
      </c>
      <c r="Q9" s="17"/>
      <c r="R9" s="17">
        <v>0.644054264351549</v>
      </c>
      <c r="S9" s="17">
        <v>0.34522760189484197</v>
      </c>
      <c r="T9" s="17">
        <v>0.21341639664950099</v>
      </c>
      <c r="U9" s="17">
        <v>8.5971990972760495E-2</v>
      </c>
      <c r="V9" s="17"/>
      <c r="W9" s="17">
        <v>0.55411018836471204</v>
      </c>
      <c r="X9" s="17">
        <v>0.57751988260670095</v>
      </c>
      <c r="Y9" s="17">
        <v>0.40553938112647198</v>
      </c>
      <c r="Z9" s="17">
        <v>0.29066657214852298</v>
      </c>
      <c r="AA9" s="17">
        <v>0.32883776030462297</v>
      </c>
      <c r="AB9" s="17">
        <v>0.30045963638210299</v>
      </c>
      <c r="AC9" s="17">
        <v>0.116474562756197</v>
      </c>
      <c r="AD9" s="17">
        <v>0.15595162151158901</v>
      </c>
      <c r="AE9" s="17">
        <v>0.13788932445569099</v>
      </c>
      <c r="AF9" s="17">
        <v>3.7960268048020898E-2</v>
      </c>
      <c r="AG9" s="17"/>
      <c r="AH9" s="17">
        <v>0.46965298882284601</v>
      </c>
      <c r="AI9" s="17">
        <v>0.27550427713855902</v>
      </c>
      <c r="AJ9" s="17">
        <v>0.24214489868870601</v>
      </c>
      <c r="AK9" s="17">
        <v>0.37187199077750999</v>
      </c>
      <c r="AL9" s="17">
        <v>0.17723420241054799</v>
      </c>
      <c r="AM9" s="17">
        <v>0.167202030472513</v>
      </c>
      <c r="AN9" s="17">
        <v>0.242737018809663</v>
      </c>
      <c r="AO9" s="17"/>
      <c r="AP9" s="17">
        <v>0.131419992025852</v>
      </c>
      <c r="AQ9" s="17">
        <v>0.52270452265718903</v>
      </c>
      <c r="AR9" s="17"/>
      <c r="AS9" s="17">
        <v>9.5590195490031102E-2</v>
      </c>
      <c r="AT9" s="17">
        <v>2.7597244915637399E-2</v>
      </c>
      <c r="AU9" s="17">
        <v>0.19604341986379301</v>
      </c>
      <c r="AV9" s="17"/>
      <c r="AW9" s="17">
        <v>2.7500547720245301E-2</v>
      </c>
      <c r="AX9" s="17">
        <v>0.31965311307687799</v>
      </c>
      <c r="AY9" s="17"/>
      <c r="AZ9" s="17">
        <v>0.37889532298318102</v>
      </c>
      <c r="BA9" s="17">
        <v>0.231249926858341</v>
      </c>
      <c r="BB9" s="17"/>
      <c r="BC9" s="17">
        <v>0.455160518024956</v>
      </c>
      <c r="BD9" s="17">
        <v>8.5971990972760495E-2</v>
      </c>
      <c r="BE9" s="17"/>
      <c r="BF9" s="17">
        <v>0.12146839869057301</v>
      </c>
      <c r="BG9" s="17">
        <v>0.36187579569151102</v>
      </c>
      <c r="BH9" s="17"/>
      <c r="BI9" s="17">
        <v>0.59815581283309904</v>
      </c>
      <c r="BJ9" s="17">
        <v>0.287179357089062</v>
      </c>
      <c r="BK9" s="17">
        <v>0.15051887194933</v>
      </c>
      <c r="BL9" s="17">
        <v>4.5162421795053302E-2</v>
      </c>
    </row>
    <row r="10" spans="2:64" x14ac:dyDescent="0.25">
      <c r="B10" s="18" t="s">
        <v>165</v>
      </c>
      <c r="C10" s="17">
        <v>0.14615935700976199</v>
      </c>
      <c r="D10" s="17">
        <v>8.5812627639191202E-2</v>
      </c>
      <c r="E10" s="17">
        <v>0.16770461406274201</v>
      </c>
      <c r="F10" s="17">
        <v>0.15901017438187401</v>
      </c>
      <c r="G10" s="17">
        <v>0.23401682646807301</v>
      </c>
      <c r="H10" s="17">
        <v>0.23503061446711601</v>
      </c>
      <c r="I10" s="17">
        <v>0.18126074027307401</v>
      </c>
      <c r="J10" s="17">
        <v>0.152915065625115</v>
      </c>
      <c r="K10" s="17">
        <v>0.200516054397086</v>
      </c>
      <c r="L10" s="17">
        <v>0.116924481562543</v>
      </c>
      <c r="M10" s="17">
        <v>0.111511702782364</v>
      </c>
      <c r="N10" s="17">
        <v>0.167095333082771</v>
      </c>
      <c r="O10" s="17">
        <v>0.15336676224225801</v>
      </c>
      <c r="P10" s="17">
        <v>0.35196951786603697</v>
      </c>
      <c r="Q10" s="17"/>
      <c r="R10" s="17">
        <v>5.6260894797789202E-2</v>
      </c>
      <c r="S10" s="17">
        <v>0.116985182270665</v>
      </c>
      <c r="T10" s="17">
        <v>0.26181764564975601</v>
      </c>
      <c r="U10" s="17">
        <v>0.17193498145943301</v>
      </c>
      <c r="V10" s="17"/>
      <c r="W10" s="17">
        <v>0.101621254010431</v>
      </c>
      <c r="X10" s="17">
        <v>0.100577262121457</v>
      </c>
      <c r="Y10" s="17">
        <v>0.158927031645614</v>
      </c>
      <c r="Z10" s="17">
        <v>0.175860610781993</v>
      </c>
      <c r="AA10" s="17">
        <v>0.15975909420147799</v>
      </c>
      <c r="AB10" s="17">
        <v>0.15517366528211299</v>
      </c>
      <c r="AC10" s="17">
        <v>0.18333910375384399</v>
      </c>
      <c r="AD10" s="17">
        <v>0.17442979091533301</v>
      </c>
      <c r="AE10" s="17">
        <v>0.13645388524596699</v>
      </c>
      <c r="AF10" s="17">
        <v>0.136378649439029</v>
      </c>
      <c r="AG10" s="17"/>
      <c r="AH10" s="17">
        <v>8.7426213367642405E-2</v>
      </c>
      <c r="AI10" s="17">
        <v>0.190768435901604</v>
      </c>
      <c r="AJ10" s="17">
        <v>0.16348807427678899</v>
      </c>
      <c r="AK10" s="17">
        <v>0.16477380615705201</v>
      </c>
      <c r="AL10" s="17">
        <v>0.16788257988980099</v>
      </c>
      <c r="AM10" s="17">
        <v>0.13432712910066899</v>
      </c>
      <c r="AN10" s="17">
        <v>0.110476209551263</v>
      </c>
      <c r="AO10" s="17"/>
      <c r="AP10" s="17">
        <v>0.155156430581049</v>
      </c>
      <c r="AQ10" s="17">
        <v>0.13156223860268401</v>
      </c>
      <c r="AR10" s="17"/>
      <c r="AS10" s="17">
        <v>0.124848915861879</v>
      </c>
      <c r="AT10" s="17">
        <v>9.7919791656069996E-2</v>
      </c>
      <c r="AU10" s="17">
        <v>0.203593072378081</v>
      </c>
      <c r="AV10" s="17"/>
      <c r="AW10" s="17">
        <v>6.5041011574771504E-2</v>
      </c>
      <c r="AX10" s="17">
        <v>0.158665935914927</v>
      </c>
      <c r="AY10" s="17"/>
      <c r="AZ10" s="17">
        <v>0.113609198692612</v>
      </c>
      <c r="BA10" s="17">
        <v>0.16251483263423899</v>
      </c>
      <c r="BB10" s="17"/>
      <c r="BC10" s="17">
        <v>0.123048126421302</v>
      </c>
      <c r="BD10" s="17">
        <v>0.17193498145943301</v>
      </c>
      <c r="BE10" s="17"/>
      <c r="BF10" s="17">
        <v>0.140335013354531</v>
      </c>
      <c r="BG10" s="17">
        <v>0.14913263054135301</v>
      </c>
      <c r="BH10" s="17"/>
      <c r="BI10" s="17">
        <v>0.123783029747947</v>
      </c>
      <c r="BJ10" s="17">
        <v>0.145270859021772</v>
      </c>
      <c r="BK10" s="17">
        <v>0.173202297349104</v>
      </c>
      <c r="BL10" s="17">
        <v>0.12118337954062799</v>
      </c>
    </row>
    <row r="11" spans="2:64" x14ac:dyDescent="0.25">
      <c r="B11" s="18" t="s">
        <v>166</v>
      </c>
      <c r="C11" s="17">
        <v>0.105287220902051</v>
      </c>
      <c r="D11" s="17">
        <v>8.6302178411518105E-2</v>
      </c>
      <c r="E11" s="17">
        <v>0.13216636252472799</v>
      </c>
      <c r="F11" s="17">
        <v>0.13890880939679601</v>
      </c>
      <c r="G11" s="17">
        <v>0.18095526762171599</v>
      </c>
      <c r="H11" s="17">
        <v>0.12649802943758301</v>
      </c>
      <c r="I11" s="17">
        <v>7.56500288462848E-2</v>
      </c>
      <c r="J11" s="17">
        <v>0.119698225372402</v>
      </c>
      <c r="K11" s="17">
        <v>9.5194701067896098E-2</v>
      </c>
      <c r="L11" s="17">
        <v>0.11698030457106399</v>
      </c>
      <c r="M11" s="17">
        <v>0.110800277780552</v>
      </c>
      <c r="N11" s="17">
        <v>0.12990953543561401</v>
      </c>
      <c r="O11" s="17">
        <v>5.2533644691072301E-2</v>
      </c>
      <c r="P11" s="17">
        <v>0.296060964267926</v>
      </c>
      <c r="Q11" s="17"/>
      <c r="R11" s="17">
        <v>1.7496796915412501E-2</v>
      </c>
      <c r="S11" s="17">
        <v>0.14642533543484601</v>
      </c>
      <c r="T11" s="17">
        <v>0.10181365078155299</v>
      </c>
      <c r="U11" s="17">
        <v>0.139536462630557</v>
      </c>
      <c r="V11" s="17"/>
      <c r="W11" s="17">
        <v>3.69472344913713E-2</v>
      </c>
      <c r="X11" s="17">
        <v>6.3827275184390506E-2</v>
      </c>
      <c r="Y11" s="17">
        <v>4.8649038200145503E-2</v>
      </c>
      <c r="Z11" s="17">
        <v>0.14632044518825299</v>
      </c>
      <c r="AA11" s="17">
        <v>0.10291471340338799</v>
      </c>
      <c r="AB11" s="17">
        <v>6.2880462003097007E-2</v>
      </c>
      <c r="AC11" s="17">
        <v>0.18156075083045101</v>
      </c>
      <c r="AD11" s="17">
        <v>0.122876887464822</v>
      </c>
      <c r="AE11" s="17">
        <v>0.12208759208975099</v>
      </c>
      <c r="AF11" s="17">
        <v>0.166662825690195</v>
      </c>
      <c r="AG11" s="17"/>
      <c r="AH11" s="17">
        <v>0.119204837803376</v>
      </c>
      <c r="AI11" s="17">
        <v>0.11739455603293</v>
      </c>
      <c r="AJ11" s="17">
        <v>0.15439353585094201</v>
      </c>
      <c r="AK11" s="17">
        <v>8.29767637062237E-2</v>
      </c>
      <c r="AL11" s="17">
        <v>0.119780664850913</v>
      </c>
      <c r="AM11" s="17">
        <v>0.108629582794962</v>
      </c>
      <c r="AN11" s="17">
        <v>0.12668210477189701</v>
      </c>
      <c r="AO11" s="17"/>
      <c r="AP11" s="17">
        <v>0.131023861916641</v>
      </c>
      <c r="AQ11" s="17">
        <v>6.3531332910937696E-2</v>
      </c>
      <c r="AR11" s="17"/>
      <c r="AS11" s="17">
        <v>0.15274245597705</v>
      </c>
      <c r="AT11" s="17">
        <v>0.12836913650911799</v>
      </c>
      <c r="AU11" s="17">
        <v>0.117938784582234</v>
      </c>
      <c r="AV11" s="17"/>
      <c r="AW11" s="17">
        <v>0.119840309805091</v>
      </c>
      <c r="AX11" s="17">
        <v>0.103043470074741</v>
      </c>
      <c r="AY11" s="17"/>
      <c r="AZ11" s="17">
        <v>7.8208380695856394E-2</v>
      </c>
      <c r="BA11" s="17">
        <v>0.118893523722955</v>
      </c>
      <c r="BB11" s="17"/>
      <c r="BC11" s="17">
        <v>7.4578280188974902E-2</v>
      </c>
      <c r="BD11" s="17">
        <v>0.139536462630557</v>
      </c>
      <c r="BE11" s="17"/>
      <c r="BF11" s="17">
        <v>0.126372040453229</v>
      </c>
      <c r="BG11" s="17">
        <v>9.4523615661559507E-2</v>
      </c>
      <c r="BH11" s="17"/>
      <c r="BI11" s="17">
        <v>4.6813311151468202E-2</v>
      </c>
      <c r="BJ11" s="17">
        <v>8.5559517878112404E-2</v>
      </c>
      <c r="BK11" s="17">
        <v>0.14389230097244701</v>
      </c>
      <c r="BL11" s="17">
        <v>0.15831482242067299</v>
      </c>
    </row>
    <row r="12" spans="2:64" x14ac:dyDescent="0.25">
      <c r="B12" s="18" t="s">
        <v>167</v>
      </c>
      <c r="C12" s="17">
        <v>0.104283067083554</v>
      </c>
      <c r="D12" s="17">
        <v>0.109628669628411</v>
      </c>
      <c r="E12" s="17">
        <v>0</v>
      </c>
      <c r="F12" s="17">
        <v>0.154042885344784</v>
      </c>
      <c r="G12" s="17">
        <v>5.7037813825110202E-2</v>
      </c>
      <c r="H12" s="17">
        <v>0.126897904435333</v>
      </c>
      <c r="I12" s="17">
        <v>6.5227625825605803E-2</v>
      </c>
      <c r="J12" s="17">
        <v>9.98981999765578E-2</v>
      </c>
      <c r="K12" s="17">
        <v>6.6971079406820094E-2</v>
      </c>
      <c r="L12" s="17">
        <v>0.113610477480605</v>
      </c>
      <c r="M12" s="17">
        <v>0.15662174843791901</v>
      </c>
      <c r="N12" s="17">
        <v>9.9954986733001905E-2</v>
      </c>
      <c r="O12" s="17">
        <v>0.110655354063479</v>
      </c>
      <c r="P12" s="17">
        <v>0</v>
      </c>
      <c r="Q12" s="17"/>
      <c r="R12" s="17">
        <v>2.9484422360418702E-2</v>
      </c>
      <c r="S12" s="17">
        <v>8.9702685117574704E-2</v>
      </c>
      <c r="T12" s="17">
        <v>0.117348641445241</v>
      </c>
      <c r="U12" s="17">
        <v>0.144960653198278</v>
      </c>
      <c r="V12" s="17"/>
      <c r="W12" s="17">
        <v>1.88262949013848E-2</v>
      </c>
      <c r="X12" s="17">
        <v>7.0666579846140901E-2</v>
      </c>
      <c r="Y12" s="17">
        <v>7.79337994832624E-2</v>
      </c>
      <c r="Z12" s="17">
        <v>5.67585071664405E-2</v>
      </c>
      <c r="AA12" s="17">
        <v>0.12697121248569099</v>
      </c>
      <c r="AB12" s="17">
        <v>8.5394217800414798E-2</v>
      </c>
      <c r="AC12" s="17">
        <v>0.128491518372506</v>
      </c>
      <c r="AD12" s="17">
        <v>0.13604174899395599</v>
      </c>
      <c r="AE12" s="17">
        <v>0.16937126719890699</v>
      </c>
      <c r="AF12" s="17">
        <v>0.180393653796279</v>
      </c>
      <c r="AG12" s="17"/>
      <c r="AH12" s="17">
        <v>6.1723682393259698E-2</v>
      </c>
      <c r="AI12" s="17">
        <v>9.0692064511519704E-2</v>
      </c>
      <c r="AJ12" s="17">
        <v>0.17189369730088599</v>
      </c>
      <c r="AK12" s="17">
        <v>7.4765535892335797E-2</v>
      </c>
      <c r="AL12" s="17">
        <v>0.125787114867283</v>
      </c>
      <c r="AM12" s="17">
        <v>0.161982710203183</v>
      </c>
      <c r="AN12" s="17">
        <v>7.5032831051662502E-2</v>
      </c>
      <c r="AO12" s="17"/>
      <c r="AP12" s="17">
        <v>0.14191885289643999</v>
      </c>
      <c r="AQ12" s="17">
        <v>4.3221654447402502E-2</v>
      </c>
      <c r="AR12" s="17"/>
      <c r="AS12" s="17">
        <v>0.16380296167928601</v>
      </c>
      <c r="AT12" s="17">
        <v>0.16169521439982801</v>
      </c>
      <c r="AU12" s="17">
        <v>0.113361837573345</v>
      </c>
      <c r="AV12" s="17"/>
      <c r="AW12" s="17">
        <v>0.144969869061365</v>
      </c>
      <c r="AX12" s="17">
        <v>9.8010100141174006E-2</v>
      </c>
      <c r="AY12" s="17"/>
      <c r="AZ12" s="17">
        <v>8.4121354750029104E-2</v>
      </c>
      <c r="BA12" s="17">
        <v>0.114413721177637</v>
      </c>
      <c r="BB12" s="17"/>
      <c r="BC12" s="17">
        <v>6.7810271853509699E-2</v>
      </c>
      <c r="BD12" s="17">
        <v>0.144960653198278</v>
      </c>
      <c r="BE12" s="17"/>
      <c r="BF12" s="17">
        <v>0.11565422403929999</v>
      </c>
      <c r="BG12" s="17">
        <v>9.8478196697908305E-2</v>
      </c>
      <c r="BH12" s="17"/>
      <c r="BI12" s="17">
        <v>2.9662038390813501E-2</v>
      </c>
      <c r="BJ12" s="17">
        <v>0.11246838827853201</v>
      </c>
      <c r="BK12" s="17">
        <v>0.14208466456514901</v>
      </c>
      <c r="BL12" s="17">
        <v>0.12502290089217799</v>
      </c>
    </row>
    <row r="13" spans="2:64" x14ac:dyDescent="0.25">
      <c r="B13" s="18" t="s">
        <v>168</v>
      </c>
      <c r="C13" s="17">
        <v>7.0334141681956397E-2</v>
      </c>
      <c r="D13" s="17">
        <v>0.113427250051284</v>
      </c>
      <c r="E13" s="17">
        <v>0.14940349632782399</v>
      </c>
      <c r="F13" s="17">
        <v>8.5638755084864904E-2</v>
      </c>
      <c r="G13" s="17">
        <v>0</v>
      </c>
      <c r="H13" s="17">
        <v>2.7211815844328E-2</v>
      </c>
      <c r="I13" s="17">
        <v>3.7171751182376103E-2</v>
      </c>
      <c r="J13" s="17">
        <v>5.4221139806408802E-2</v>
      </c>
      <c r="K13" s="17">
        <v>7.6417012148071797E-2</v>
      </c>
      <c r="L13" s="17">
        <v>3.3076201098813901E-2</v>
      </c>
      <c r="M13" s="17">
        <v>5.1245029853357799E-2</v>
      </c>
      <c r="N13" s="17">
        <v>8.9349508112847698E-2</v>
      </c>
      <c r="O13" s="17">
        <v>5.2533644691072301E-2</v>
      </c>
      <c r="P13" s="17">
        <v>0</v>
      </c>
      <c r="Q13" s="17"/>
      <c r="R13" s="17">
        <v>2.0722941631672799E-2</v>
      </c>
      <c r="S13" s="17">
        <v>6.1080160547935802E-2</v>
      </c>
      <c r="T13" s="17">
        <v>7.8801868190224597E-2</v>
      </c>
      <c r="U13" s="17">
        <v>9.72346600004005E-2</v>
      </c>
      <c r="V13" s="17"/>
      <c r="W13" s="17">
        <v>4.9877402722595603E-2</v>
      </c>
      <c r="X13" s="17">
        <v>1.7176374046983099E-2</v>
      </c>
      <c r="Y13" s="17">
        <v>3.5174848494887702E-2</v>
      </c>
      <c r="Z13" s="17">
        <v>8.0032352629543599E-2</v>
      </c>
      <c r="AA13" s="17">
        <v>6.3600540996839802E-2</v>
      </c>
      <c r="AB13" s="17">
        <v>6.8941321852456799E-2</v>
      </c>
      <c r="AC13" s="17">
        <v>0.123979505193253</v>
      </c>
      <c r="AD13" s="17">
        <v>7.8706294969612595E-2</v>
      </c>
      <c r="AE13" s="17">
        <v>0.100302434253407</v>
      </c>
      <c r="AF13" s="17">
        <v>8.9270469855348006E-2</v>
      </c>
      <c r="AG13" s="17"/>
      <c r="AH13" s="17">
        <v>5.5446597027395197E-2</v>
      </c>
      <c r="AI13" s="17">
        <v>6.3233643037924295E-2</v>
      </c>
      <c r="AJ13" s="17">
        <v>0.103401335747735</v>
      </c>
      <c r="AK13" s="17">
        <v>4.41040736921667E-2</v>
      </c>
      <c r="AL13" s="17">
        <v>6.4277038151457105E-2</v>
      </c>
      <c r="AM13" s="17">
        <v>8.8897175100870807E-2</v>
      </c>
      <c r="AN13" s="17">
        <v>0.11574542936528</v>
      </c>
      <c r="AO13" s="17"/>
      <c r="AP13" s="17">
        <v>9.4361049217623894E-2</v>
      </c>
      <c r="AQ13" s="17">
        <v>3.1352175882168397E-2</v>
      </c>
      <c r="AR13" s="17"/>
      <c r="AS13" s="17">
        <v>0.105902439535278</v>
      </c>
      <c r="AT13" s="17">
        <v>0.10057917283788299</v>
      </c>
      <c r="AU13" s="17">
        <v>9.1595033335390194E-2</v>
      </c>
      <c r="AV13" s="17"/>
      <c r="AW13" s="17">
        <v>0.14052971158751201</v>
      </c>
      <c r="AX13" s="17">
        <v>5.9511602968807302E-2</v>
      </c>
      <c r="AY13" s="17"/>
      <c r="AZ13" s="17">
        <v>6.2057121764426501E-2</v>
      </c>
      <c r="BA13" s="17">
        <v>7.44930952632403E-2</v>
      </c>
      <c r="BB13" s="17"/>
      <c r="BC13" s="17">
        <v>4.62142960882784E-2</v>
      </c>
      <c r="BD13" s="17">
        <v>9.72346600004005E-2</v>
      </c>
      <c r="BE13" s="17"/>
      <c r="BF13" s="17">
        <v>0.10132682771795599</v>
      </c>
      <c r="BG13" s="17">
        <v>5.4512662298446403E-2</v>
      </c>
      <c r="BH13" s="17"/>
      <c r="BI13" s="17">
        <v>1.6412702560892899E-2</v>
      </c>
      <c r="BJ13" s="17">
        <v>7.3159172663030694E-2</v>
      </c>
      <c r="BK13" s="17">
        <v>6.0441498658051297E-2</v>
      </c>
      <c r="BL13" s="17">
        <v>0.17366074691861999</v>
      </c>
    </row>
    <row r="14" spans="2:64" x14ac:dyDescent="0.25">
      <c r="B14" s="18" t="s">
        <v>169</v>
      </c>
      <c r="C14" s="17">
        <v>5.71062555582902E-2</v>
      </c>
      <c r="D14" s="17">
        <v>9.7478235879538896E-2</v>
      </c>
      <c r="E14" s="17">
        <v>5.5015002631375397E-2</v>
      </c>
      <c r="F14" s="17">
        <v>3.1202321916094799E-2</v>
      </c>
      <c r="G14" s="17">
        <v>7.5067175474883702E-2</v>
      </c>
      <c r="H14" s="17">
        <v>7.37588285585037E-2</v>
      </c>
      <c r="I14" s="17">
        <v>7.9586390259844306E-2</v>
      </c>
      <c r="J14" s="17">
        <v>4.8144130427947698E-2</v>
      </c>
      <c r="K14" s="17">
        <v>1.8777688919824301E-2</v>
      </c>
      <c r="L14" s="17">
        <v>0</v>
      </c>
      <c r="M14" s="17">
        <v>1.8755626291765099E-2</v>
      </c>
      <c r="N14" s="17">
        <v>4.0227516442787499E-2</v>
      </c>
      <c r="O14" s="17">
        <v>6.7808660934474504E-2</v>
      </c>
      <c r="P14" s="17">
        <v>0</v>
      </c>
      <c r="Q14" s="17"/>
      <c r="R14" s="17">
        <v>2.4466295344145999E-2</v>
      </c>
      <c r="S14" s="17">
        <v>3.70687954911883E-2</v>
      </c>
      <c r="T14" s="17">
        <v>6.5475137949649195E-2</v>
      </c>
      <c r="U14" s="17">
        <v>7.84936108692392E-2</v>
      </c>
      <c r="V14" s="17"/>
      <c r="W14" s="17">
        <v>2.3571404351720199E-2</v>
      </c>
      <c r="X14" s="17">
        <v>2.47107838674431E-2</v>
      </c>
      <c r="Y14" s="17">
        <v>3.5770074855252403E-2</v>
      </c>
      <c r="Z14" s="17">
        <v>4.38238543119931E-2</v>
      </c>
      <c r="AA14" s="17">
        <v>8.5515231805832995E-2</v>
      </c>
      <c r="AB14" s="17">
        <v>7.9534612964648005E-2</v>
      </c>
      <c r="AC14" s="17">
        <v>8.9177518507159104E-2</v>
      </c>
      <c r="AD14" s="17">
        <v>0.100853460345095</v>
      </c>
      <c r="AE14" s="17">
        <v>4.90538028819388E-2</v>
      </c>
      <c r="AF14" s="17">
        <v>7.3367322668034293E-2</v>
      </c>
      <c r="AG14" s="17"/>
      <c r="AH14" s="17">
        <v>2.4865780692401002E-2</v>
      </c>
      <c r="AI14" s="17">
        <v>3.8887342010639703E-2</v>
      </c>
      <c r="AJ14" s="17">
        <v>3.8587927518882598E-2</v>
      </c>
      <c r="AK14" s="17">
        <v>2.96217777462188E-2</v>
      </c>
      <c r="AL14" s="17">
        <v>8.2597129517205103E-2</v>
      </c>
      <c r="AM14" s="17">
        <v>8.9544744928103701E-2</v>
      </c>
      <c r="AN14" s="17">
        <v>6.8096290759905101E-2</v>
      </c>
      <c r="AO14" s="17"/>
      <c r="AP14" s="17">
        <v>7.8330850590620699E-2</v>
      </c>
      <c r="AQ14" s="17">
        <v>2.2670844491076099E-2</v>
      </c>
      <c r="AR14" s="17"/>
      <c r="AS14" s="17">
        <v>9.7262277203548103E-2</v>
      </c>
      <c r="AT14" s="17">
        <v>0.115814404924425</v>
      </c>
      <c r="AU14" s="17">
        <v>4.9638189626269202E-2</v>
      </c>
      <c r="AV14" s="17"/>
      <c r="AW14" s="17">
        <v>0.129790656879267</v>
      </c>
      <c r="AX14" s="17">
        <v>4.5899996414063497E-2</v>
      </c>
      <c r="AY14" s="17"/>
      <c r="AZ14" s="17">
        <v>5.4908589048114798E-2</v>
      </c>
      <c r="BA14" s="17">
        <v>5.8210516885921403E-2</v>
      </c>
      <c r="BB14" s="17"/>
      <c r="BC14" s="17">
        <v>3.79296842502376E-2</v>
      </c>
      <c r="BD14" s="17">
        <v>7.84936108692392E-2</v>
      </c>
      <c r="BE14" s="17"/>
      <c r="BF14" s="17">
        <v>6.4725861111745706E-2</v>
      </c>
      <c r="BG14" s="17">
        <v>5.3216517442837903E-2</v>
      </c>
      <c r="BH14" s="17"/>
      <c r="BI14" s="17">
        <v>2.0865515300828499E-2</v>
      </c>
      <c r="BJ14" s="17">
        <v>4.18949056345196E-2</v>
      </c>
      <c r="BK14" s="17">
        <v>8.3898761941630401E-2</v>
      </c>
      <c r="BL14" s="17">
        <v>8.20882493718436E-2</v>
      </c>
    </row>
    <row r="15" spans="2:64" x14ac:dyDescent="0.25">
      <c r="B15" s="18" t="s">
        <v>170</v>
      </c>
      <c r="C15" s="17">
        <v>6.0455937037020298E-2</v>
      </c>
      <c r="D15" s="17">
        <v>7.8108673575028403E-2</v>
      </c>
      <c r="E15" s="17">
        <v>2.98806992655649E-2</v>
      </c>
      <c r="F15" s="17">
        <v>3.7335989810023E-2</v>
      </c>
      <c r="G15" s="17">
        <v>3.0979363449151399E-2</v>
      </c>
      <c r="H15" s="17">
        <v>7.68836410821057E-2</v>
      </c>
      <c r="I15" s="17">
        <v>0.13864242952417699</v>
      </c>
      <c r="J15" s="17">
        <v>7.7773147122114097E-2</v>
      </c>
      <c r="K15" s="17">
        <v>4.1101382055430999E-2</v>
      </c>
      <c r="L15" s="17">
        <v>3.1009678604320998E-2</v>
      </c>
      <c r="M15" s="17">
        <v>4.6986707559106597E-2</v>
      </c>
      <c r="N15" s="17">
        <v>4.0560027322766298E-2</v>
      </c>
      <c r="O15" s="17">
        <v>3.8747806248271198E-2</v>
      </c>
      <c r="P15" s="17">
        <v>0.35196951786603697</v>
      </c>
      <c r="Q15" s="17"/>
      <c r="R15" s="17">
        <v>1.29075842745036E-2</v>
      </c>
      <c r="S15" s="17">
        <v>6.4496947951075995E-2</v>
      </c>
      <c r="T15" s="17">
        <v>2.46266248397277E-2</v>
      </c>
      <c r="U15" s="17">
        <v>9.3920883698894203E-2</v>
      </c>
      <c r="V15" s="17"/>
      <c r="W15" s="17">
        <v>2.1276376253608099E-2</v>
      </c>
      <c r="X15" s="17">
        <v>3.2111923301835599E-2</v>
      </c>
      <c r="Y15" s="17">
        <v>7.2220535952022102E-2</v>
      </c>
      <c r="Z15" s="17">
        <v>4.63497745430205E-2</v>
      </c>
      <c r="AA15" s="17">
        <v>3.0313271878108599E-2</v>
      </c>
      <c r="AB15" s="17">
        <v>8.4156309606043797E-2</v>
      </c>
      <c r="AC15" s="17">
        <v>1.45465723925893E-2</v>
      </c>
      <c r="AD15" s="17">
        <v>8.1125849259507096E-2</v>
      </c>
      <c r="AE15" s="17">
        <v>9.6273984047812899E-2</v>
      </c>
      <c r="AF15" s="17">
        <v>0.110621876856171</v>
      </c>
      <c r="AG15" s="17"/>
      <c r="AH15" s="17">
        <v>4.7451734731401497E-2</v>
      </c>
      <c r="AI15" s="17">
        <v>7.3046003846786903E-2</v>
      </c>
      <c r="AJ15" s="17">
        <v>6.0606187653372598E-2</v>
      </c>
      <c r="AK15" s="17">
        <v>3.8087179408930201E-2</v>
      </c>
      <c r="AL15" s="17">
        <v>7.7602574389880094E-2</v>
      </c>
      <c r="AM15" s="17">
        <v>7.4872253649723094E-2</v>
      </c>
      <c r="AN15" s="17">
        <v>7.4792243930918795E-2</v>
      </c>
      <c r="AO15" s="17"/>
      <c r="AP15" s="17">
        <v>8.8215229632546494E-2</v>
      </c>
      <c r="AQ15" s="17">
        <v>1.5418439265876001E-2</v>
      </c>
      <c r="AR15" s="17"/>
      <c r="AS15" s="17">
        <v>9.3688789348111604E-2</v>
      </c>
      <c r="AT15" s="17">
        <v>0.16468231276131701</v>
      </c>
      <c r="AU15" s="17">
        <v>5.1571413445928103E-2</v>
      </c>
      <c r="AV15" s="17"/>
      <c r="AW15" s="17">
        <v>0.166242579042926</v>
      </c>
      <c r="AX15" s="17">
        <v>4.41460754605228E-2</v>
      </c>
      <c r="AY15" s="17"/>
      <c r="AZ15" s="17">
        <v>4.2619954745072901E-2</v>
      </c>
      <c r="BA15" s="17">
        <v>6.9417981730389502E-2</v>
      </c>
      <c r="BB15" s="17"/>
      <c r="BC15" s="17">
        <v>3.04502197965595E-2</v>
      </c>
      <c r="BD15" s="17">
        <v>9.3920883698894203E-2</v>
      </c>
      <c r="BE15" s="17"/>
      <c r="BF15" s="17">
        <v>9.6431682905025295E-2</v>
      </c>
      <c r="BG15" s="17">
        <v>4.2090651727579802E-2</v>
      </c>
      <c r="BH15" s="17"/>
      <c r="BI15" s="17">
        <v>4.6532614587433102E-2</v>
      </c>
      <c r="BJ15" s="17">
        <v>2.9360923379846901E-2</v>
      </c>
      <c r="BK15" s="17">
        <v>7.9426158037922301E-2</v>
      </c>
      <c r="BL15" s="17">
        <v>0.10893723018316399</v>
      </c>
    </row>
    <row r="16" spans="2:64" x14ac:dyDescent="0.25">
      <c r="B16" s="18" t="s">
        <v>171</v>
      </c>
      <c r="C16" s="17">
        <v>3.4801574234889901E-2</v>
      </c>
      <c r="D16" s="17">
        <v>5.48424750816532E-2</v>
      </c>
      <c r="E16" s="17">
        <v>0</v>
      </c>
      <c r="F16" s="17">
        <v>0</v>
      </c>
      <c r="G16" s="17">
        <v>0</v>
      </c>
      <c r="H16" s="17">
        <v>2.2460009393449699E-2</v>
      </c>
      <c r="I16" s="17">
        <v>2.4781167454917399E-2</v>
      </c>
      <c r="J16" s="17">
        <v>0</v>
      </c>
      <c r="K16" s="17">
        <v>1.8777688919824301E-2</v>
      </c>
      <c r="L16" s="17">
        <v>6.5486769765261799E-2</v>
      </c>
      <c r="M16" s="17">
        <v>3.6799827581717702E-2</v>
      </c>
      <c r="N16" s="17">
        <v>5.7456567440692399E-2</v>
      </c>
      <c r="O16" s="17">
        <v>9.6869515620677908E-3</v>
      </c>
      <c r="P16" s="17">
        <v>0</v>
      </c>
      <c r="Q16" s="17"/>
      <c r="R16" s="17">
        <v>4.4807292560261301E-3</v>
      </c>
      <c r="S16" s="17">
        <v>3.3567547161785602E-2</v>
      </c>
      <c r="T16" s="17">
        <v>3.1095489159515498E-2</v>
      </c>
      <c r="U16" s="17">
        <v>5.2218157099789698E-2</v>
      </c>
      <c r="V16" s="17"/>
      <c r="W16" s="17">
        <v>7.4165348276335899E-3</v>
      </c>
      <c r="X16" s="17">
        <v>0</v>
      </c>
      <c r="Y16" s="17">
        <v>1.45347227776322E-2</v>
      </c>
      <c r="Z16" s="17">
        <v>3.1069910295365499E-2</v>
      </c>
      <c r="AA16" s="17">
        <v>1.40176916665949E-2</v>
      </c>
      <c r="AB16" s="17">
        <v>6.4855837525358201E-2</v>
      </c>
      <c r="AC16" s="17">
        <v>4.1053624778039803E-2</v>
      </c>
      <c r="AD16" s="17">
        <v>5.2460537051207401E-2</v>
      </c>
      <c r="AE16" s="17">
        <v>5.0227935970260901E-2</v>
      </c>
      <c r="AF16" s="17">
        <v>6.6887131434408206E-2</v>
      </c>
      <c r="AG16" s="17"/>
      <c r="AH16" s="17">
        <v>1.8621625787368298E-2</v>
      </c>
      <c r="AI16" s="17">
        <v>1.8564510689365699E-2</v>
      </c>
      <c r="AJ16" s="17">
        <v>1.1163268004909299E-2</v>
      </c>
      <c r="AK16" s="17">
        <v>4.3443731282743502E-2</v>
      </c>
      <c r="AL16" s="17">
        <v>3.7134179782726699E-2</v>
      </c>
      <c r="AM16" s="17">
        <v>4.28233153291247E-2</v>
      </c>
      <c r="AN16" s="17">
        <v>6.1439637062192402E-2</v>
      </c>
      <c r="AO16" s="17"/>
      <c r="AP16" s="17">
        <v>4.6346609977608297E-2</v>
      </c>
      <c r="AQ16" s="17">
        <v>1.60705666005579E-2</v>
      </c>
      <c r="AR16" s="17"/>
      <c r="AS16" s="17">
        <v>4.7079933387387203E-2</v>
      </c>
      <c r="AT16" s="17">
        <v>6.2027670625105398E-2</v>
      </c>
      <c r="AU16" s="17">
        <v>4.1943835792335502E-2</v>
      </c>
      <c r="AV16" s="17"/>
      <c r="AW16" s="17">
        <v>7.2689002857973903E-2</v>
      </c>
      <c r="AX16" s="17">
        <v>2.8960206131935701E-2</v>
      </c>
      <c r="AY16" s="17"/>
      <c r="AZ16" s="17">
        <v>2.3030224402479201E-2</v>
      </c>
      <c r="BA16" s="17">
        <v>4.0716323508159701E-2</v>
      </c>
      <c r="BB16" s="17"/>
      <c r="BC16" s="17">
        <v>1.9185321622283001E-2</v>
      </c>
      <c r="BD16" s="17">
        <v>5.2218157099789698E-2</v>
      </c>
      <c r="BE16" s="17"/>
      <c r="BF16" s="17">
        <v>6.1533638352031697E-2</v>
      </c>
      <c r="BG16" s="17">
        <v>2.1155102908824001E-2</v>
      </c>
      <c r="BH16" s="17"/>
      <c r="BI16" s="17">
        <v>3.9207093746324298E-3</v>
      </c>
      <c r="BJ16" s="17">
        <v>2.3267339364856799E-2</v>
      </c>
      <c r="BK16" s="17">
        <v>3.7982047848670798E-2</v>
      </c>
      <c r="BL16" s="17">
        <v>0.105122624082925</v>
      </c>
    </row>
    <row r="17" spans="2:64" x14ac:dyDescent="0.25">
      <c r="B17" s="18" t="s">
        <v>172</v>
      </c>
      <c r="C17" s="17">
        <v>3.7416646833518197E-2</v>
      </c>
      <c r="D17" s="17">
        <v>7.2744340830239604E-2</v>
      </c>
      <c r="E17" s="17">
        <v>3.5538251538014001E-2</v>
      </c>
      <c r="F17" s="17">
        <v>0</v>
      </c>
      <c r="G17" s="17">
        <v>6.2903384992742006E-2</v>
      </c>
      <c r="H17" s="17">
        <v>3.3690014090174497E-2</v>
      </c>
      <c r="I17" s="17">
        <v>2.2812986748137601E-2</v>
      </c>
      <c r="J17" s="17">
        <v>7.0269183282391401E-2</v>
      </c>
      <c r="K17" s="17">
        <v>0</v>
      </c>
      <c r="L17" s="17">
        <v>2.0095216976777401E-2</v>
      </c>
      <c r="M17" s="17">
        <v>1.01868799773889E-2</v>
      </c>
      <c r="N17" s="17">
        <v>4.2498419292309499E-2</v>
      </c>
      <c r="O17" s="17">
        <v>8.1482289650265608E-3</v>
      </c>
      <c r="P17" s="17">
        <v>0</v>
      </c>
      <c r="Q17" s="17"/>
      <c r="R17" s="17">
        <v>3.0620993381968099E-2</v>
      </c>
      <c r="S17" s="17">
        <v>8.2208053191349592E-3</v>
      </c>
      <c r="T17" s="17">
        <v>4.6260559263320997E-2</v>
      </c>
      <c r="U17" s="17">
        <v>4.7928788130882201E-2</v>
      </c>
      <c r="V17" s="17"/>
      <c r="W17" s="17">
        <v>6.1981243398461696E-3</v>
      </c>
      <c r="X17" s="17">
        <v>3.0249540843670999E-2</v>
      </c>
      <c r="Y17" s="17">
        <v>4.2964447149720399E-2</v>
      </c>
      <c r="Z17" s="17">
        <v>3.6956630569647701E-2</v>
      </c>
      <c r="AA17" s="17">
        <v>3.4184799910883697E-2</v>
      </c>
      <c r="AB17" s="17">
        <v>8.3925161144475596E-2</v>
      </c>
      <c r="AC17" s="17">
        <v>4.5497554226111202E-2</v>
      </c>
      <c r="AD17" s="17">
        <v>4.0138712780985498E-2</v>
      </c>
      <c r="AE17" s="17">
        <v>5.0703169330545597E-2</v>
      </c>
      <c r="AF17" s="17">
        <v>4.9894413769827797E-2</v>
      </c>
      <c r="AG17" s="17"/>
      <c r="AH17" s="17">
        <v>2.2975999338364899E-2</v>
      </c>
      <c r="AI17" s="17">
        <v>4.28124802438885E-2</v>
      </c>
      <c r="AJ17" s="17">
        <v>2.0338184830850599E-2</v>
      </c>
      <c r="AK17" s="17">
        <v>3.3282840031576798E-2</v>
      </c>
      <c r="AL17" s="17">
        <v>4.6486749778282897E-2</v>
      </c>
      <c r="AM17" s="17">
        <v>5.5749040339511002E-2</v>
      </c>
      <c r="AN17" s="17">
        <v>3.3598998370930798E-2</v>
      </c>
      <c r="AO17" s="17"/>
      <c r="AP17" s="17">
        <v>4.6073033257068401E-2</v>
      </c>
      <c r="AQ17" s="17">
        <v>2.3372269336678402E-2</v>
      </c>
      <c r="AR17" s="17"/>
      <c r="AS17" s="17">
        <v>4.6127913685110197E-2</v>
      </c>
      <c r="AT17" s="17">
        <v>6.1859367191779403E-2</v>
      </c>
      <c r="AU17" s="17">
        <v>4.2033127245438E-2</v>
      </c>
      <c r="AV17" s="17"/>
      <c r="AW17" s="17">
        <v>6.4550674090173593E-2</v>
      </c>
      <c r="AX17" s="17">
        <v>3.32332053311001E-2</v>
      </c>
      <c r="AY17" s="17"/>
      <c r="AZ17" s="17">
        <v>3.28119826917493E-2</v>
      </c>
      <c r="BA17" s="17">
        <v>3.9730352081763502E-2</v>
      </c>
      <c r="BB17" s="17"/>
      <c r="BC17" s="17">
        <v>2.7991132352724699E-2</v>
      </c>
      <c r="BD17" s="17">
        <v>4.7928788130882201E-2</v>
      </c>
      <c r="BE17" s="17"/>
      <c r="BF17" s="17">
        <v>3.8714321700966899E-2</v>
      </c>
      <c r="BG17" s="17">
        <v>3.6754195823689897E-2</v>
      </c>
      <c r="BH17" s="17"/>
      <c r="BI17" s="17">
        <v>9.51039117126707E-3</v>
      </c>
      <c r="BJ17" s="17">
        <v>3.4615600921782501E-2</v>
      </c>
      <c r="BK17" s="17">
        <v>6.6675743876414298E-2</v>
      </c>
      <c r="BL17" s="17">
        <v>2.2287722901029101E-2</v>
      </c>
    </row>
    <row r="18" spans="2:64" x14ac:dyDescent="0.25">
      <c r="B18" s="18" t="s">
        <v>173</v>
      </c>
      <c r="C18" s="17">
        <v>2.8075241957056501E-2</v>
      </c>
      <c r="D18" s="17">
        <v>6.8074165156308597E-2</v>
      </c>
      <c r="E18" s="17">
        <v>2.98806992655649E-2</v>
      </c>
      <c r="F18" s="17">
        <v>0</v>
      </c>
      <c r="G18" s="17">
        <v>0</v>
      </c>
      <c r="H18" s="17">
        <v>9.4461760194561196E-3</v>
      </c>
      <c r="I18" s="17">
        <v>2.4781167454917399E-2</v>
      </c>
      <c r="J18" s="17">
        <v>0</v>
      </c>
      <c r="K18" s="17">
        <v>0</v>
      </c>
      <c r="L18" s="17">
        <v>2.0095216976777401E-2</v>
      </c>
      <c r="M18" s="17">
        <v>1.4497303997513899E-2</v>
      </c>
      <c r="N18" s="17">
        <v>1.4958148148382901E-2</v>
      </c>
      <c r="O18" s="17">
        <v>3.3159741566936698E-2</v>
      </c>
      <c r="P18" s="17">
        <v>0</v>
      </c>
      <c r="Q18" s="17"/>
      <c r="R18" s="17">
        <v>4.1364020423891E-3</v>
      </c>
      <c r="S18" s="17">
        <v>3.4985968345814702E-2</v>
      </c>
      <c r="T18" s="17">
        <v>2.8600508493103399E-2</v>
      </c>
      <c r="U18" s="17">
        <v>3.8390105414064402E-2</v>
      </c>
      <c r="V18" s="17"/>
      <c r="W18" s="17">
        <v>5.2114069036687102E-3</v>
      </c>
      <c r="X18" s="17">
        <v>0</v>
      </c>
      <c r="Y18" s="17">
        <v>1.7076351909782302E-2</v>
      </c>
      <c r="Z18" s="17">
        <v>4.41230367045315E-2</v>
      </c>
      <c r="AA18" s="17">
        <v>1.2614637041393401E-2</v>
      </c>
      <c r="AB18" s="17">
        <v>0</v>
      </c>
      <c r="AC18" s="17">
        <v>7.5879289189849597E-2</v>
      </c>
      <c r="AD18" s="17">
        <v>1.33577630124707E-2</v>
      </c>
      <c r="AE18" s="17">
        <v>5.8194733561429499E-2</v>
      </c>
      <c r="AF18" s="17">
        <v>2.8099010271242199E-2</v>
      </c>
      <c r="AG18" s="17"/>
      <c r="AH18" s="17">
        <v>1.3878689468879201E-2</v>
      </c>
      <c r="AI18" s="17">
        <v>1.8564510689365699E-2</v>
      </c>
      <c r="AJ18" s="17">
        <v>3.3982890126926998E-2</v>
      </c>
      <c r="AK18" s="17">
        <v>1.2532746848363301E-2</v>
      </c>
      <c r="AL18" s="17">
        <v>3.1761801073946598E-2</v>
      </c>
      <c r="AM18" s="17">
        <v>3.8510086095509703E-2</v>
      </c>
      <c r="AN18" s="17">
        <v>8.0882485682685704E-3</v>
      </c>
      <c r="AO18" s="17"/>
      <c r="AP18" s="17">
        <v>3.4955181940233997E-2</v>
      </c>
      <c r="AQ18" s="17">
        <v>1.6913023734395599E-2</v>
      </c>
      <c r="AR18" s="17"/>
      <c r="AS18" s="17">
        <v>4.0298593773931898E-2</v>
      </c>
      <c r="AT18" s="17">
        <v>2.5730032090381199E-2</v>
      </c>
      <c r="AU18" s="17">
        <v>3.58073780727238E-2</v>
      </c>
      <c r="AV18" s="17"/>
      <c r="AW18" s="17">
        <v>2.6027656987263101E-2</v>
      </c>
      <c r="AX18" s="17">
        <v>2.8390932357944602E-2</v>
      </c>
      <c r="AY18" s="17"/>
      <c r="AZ18" s="17">
        <v>2.84680465752194E-2</v>
      </c>
      <c r="BA18" s="17">
        <v>2.78778694498341E-2</v>
      </c>
      <c r="BB18" s="17"/>
      <c r="BC18" s="17">
        <v>1.8826612954532099E-2</v>
      </c>
      <c r="BD18" s="17">
        <v>3.8390105414064402E-2</v>
      </c>
      <c r="BE18" s="17"/>
      <c r="BF18" s="17">
        <v>2.8593076054684301E-2</v>
      </c>
      <c r="BG18" s="17">
        <v>2.7810892442781499E-2</v>
      </c>
      <c r="BH18" s="17"/>
      <c r="BI18" s="17">
        <v>3.7799342762239998E-3</v>
      </c>
      <c r="BJ18" s="17">
        <v>5.0576570693566997E-2</v>
      </c>
      <c r="BK18" s="17">
        <v>2.8560922963295501E-2</v>
      </c>
      <c r="BL18" s="17">
        <v>1.28266183822825E-2</v>
      </c>
    </row>
    <row r="19" spans="2:64" x14ac:dyDescent="0.25">
      <c r="B19" s="18" t="s">
        <v>174</v>
      </c>
      <c r="C19" s="17">
        <v>6.4180783039081398E-3</v>
      </c>
      <c r="D19" s="17">
        <v>1.8339861249820299E-2</v>
      </c>
      <c r="E19" s="17">
        <v>0</v>
      </c>
      <c r="F19" s="17">
        <v>0</v>
      </c>
      <c r="G19" s="17">
        <v>0</v>
      </c>
      <c r="H19" s="17">
        <v>0</v>
      </c>
      <c r="I19" s="17">
        <v>1.76334716225508E-2</v>
      </c>
      <c r="J19" s="17">
        <v>1.6048043475982599E-2</v>
      </c>
      <c r="K19" s="17">
        <v>0</v>
      </c>
      <c r="L19" s="17">
        <v>0</v>
      </c>
      <c r="M19" s="17">
        <v>0</v>
      </c>
      <c r="N19" s="17">
        <v>0</v>
      </c>
      <c r="O19" s="17">
        <v>0</v>
      </c>
      <c r="P19" s="17">
        <v>0</v>
      </c>
      <c r="Q19" s="17"/>
      <c r="R19" s="17">
        <v>0</v>
      </c>
      <c r="S19" s="17">
        <v>8.5269706101764493E-3</v>
      </c>
      <c r="T19" s="17">
        <v>0</v>
      </c>
      <c r="U19" s="17">
        <v>1.08620205184291E-2</v>
      </c>
      <c r="V19" s="17"/>
      <c r="W19" s="17">
        <v>0</v>
      </c>
      <c r="X19" s="17">
        <v>0</v>
      </c>
      <c r="Y19" s="17">
        <v>0</v>
      </c>
      <c r="Z19" s="17">
        <v>1.0479823694402301E-2</v>
      </c>
      <c r="AA19" s="17">
        <v>0</v>
      </c>
      <c r="AB19" s="17">
        <v>1.46787754392897E-2</v>
      </c>
      <c r="AC19" s="17">
        <v>0</v>
      </c>
      <c r="AD19" s="17">
        <v>3.0699570682950601E-2</v>
      </c>
      <c r="AE19" s="17">
        <v>0</v>
      </c>
      <c r="AF19" s="17">
        <v>1.1792322739320399E-2</v>
      </c>
      <c r="AG19" s="17"/>
      <c r="AH19" s="17">
        <v>0</v>
      </c>
      <c r="AI19" s="17">
        <v>0</v>
      </c>
      <c r="AJ19" s="17">
        <v>0</v>
      </c>
      <c r="AK19" s="17">
        <v>0</v>
      </c>
      <c r="AL19" s="17">
        <v>2.0010974731859602E-2</v>
      </c>
      <c r="AM19" s="17">
        <v>4.9768322511301701E-3</v>
      </c>
      <c r="AN19" s="17">
        <v>7.3418161034998599E-3</v>
      </c>
      <c r="AO19" s="17"/>
      <c r="AP19" s="17">
        <v>8.3000282027908892E-3</v>
      </c>
      <c r="AQ19" s="17">
        <v>3.36474709654168E-3</v>
      </c>
      <c r="AR19" s="17"/>
      <c r="AS19" s="17">
        <v>9.2308128348778107E-3</v>
      </c>
      <c r="AT19" s="17">
        <v>1.2650405050229E-2</v>
      </c>
      <c r="AU19" s="17">
        <v>6.2361702785831896E-3</v>
      </c>
      <c r="AV19" s="17"/>
      <c r="AW19" s="17">
        <v>1.3013828493631601E-2</v>
      </c>
      <c r="AX19" s="17">
        <v>5.4011656715784303E-3</v>
      </c>
      <c r="AY19" s="17"/>
      <c r="AZ19" s="17">
        <v>2.5990692180772202E-3</v>
      </c>
      <c r="BA19" s="17">
        <v>8.3370155147312504E-3</v>
      </c>
      <c r="BB19" s="17"/>
      <c r="BC19" s="17">
        <v>2.43350080348199E-3</v>
      </c>
      <c r="BD19" s="17">
        <v>1.08620205184291E-2</v>
      </c>
      <c r="BE19" s="17"/>
      <c r="BF19" s="17">
        <v>1.2859448132111E-2</v>
      </c>
      <c r="BG19" s="17">
        <v>3.1298186216043799E-3</v>
      </c>
      <c r="BH19" s="17"/>
      <c r="BI19" s="17">
        <v>9.0107972765697299E-3</v>
      </c>
      <c r="BJ19" s="17">
        <v>2.87893524305557E-3</v>
      </c>
      <c r="BK19" s="17">
        <v>5.3410520569668E-3</v>
      </c>
      <c r="BL19" s="17">
        <v>1.25921355848851E-2</v>
      </c>
    </row>
    <row r="20" spans="2:64" x14ac:dyDescent="0.25">
      <c r="B20" s="18" t="s">
        <v>175</v>
      </c>
      <c r="C20" s="17">
        <v>4.7903559070124703E-2</v>
      </c>
      <c r="D20" s="17">
        <v>5.7569195655952601E-2</v>
      </c>
      <c r="E20" s="17">
        <v>7.1076503076027905E-2</v>
      </c>
      <c r="F20" s="17">
        <v>6.2404643832189702E-2</v>
      </c>
      <c r="G20" s="17">
        <v>4.4087812025732399E-2</v>
      </c>
      <c r="H20" s="17">
        <v>2.6712542978886099E-2</v>
      </c>
      <c r="I20" s="17">
        <v>5.9497239849189303E-2</v>
      </c>
      <c r="J20" s="17">
        <v>8.0098174580713902E-2</v>
      </c>
      <c r="K20" s="17">
        <v>2.6550416871431601E-2</v>
      </c>
      <c r="L20" s="17">
        <v>2.59619682440731E-2</v>
      </c>
      <c r="M20" s="17">
        <v>1.2115643606815E-2</v>
      </c>
      <c r="N20" s="17">
        <v>6.4014613686640201E-2</v>
      </c>
      <c r="O20" s="17">
        <v>4.6084238951670201E-2</v>
      </c>
      <c r="P20" s="17">
        <v>0</v>
      </c>
      <c r="Q20" s="17"/>
      <c r="R20" s="17">
        <v>0.13999580415628099</v>
      </c>
      <c r="S20" s="17">
        <v>5.3711999854959502E-2</v>
      </c>
      <c r="T20" s="17">
        <v>1.72903798657064E-2</v>
      </c>
      <c r="U20" s="17">
        <v>5.5843246941726403E-3</v>
      </c>
      <c r="V20" s="17"/>
      <c r="W20" s="17">
        <v>0.16795369458972501</v>
      </c>
      <c r="X20" s="17">
        <v>8.3160378181378003E-2</v>
      </c>
      <c r="Y20" s="17">
        <v>6.85278868411794E-2</v>
      </c>
      <c r="Z20" s="17">
        <v>2.7078658271884399E-2</v>
      </c>
      <c r="AA20" s="17">
        <v>4.1271046305165801E-2</v>
      </c>
      <c r="AB20" s="17">
        <v>0</v>
      </c>
      <c r="AC20" s="17">
        <v>0</v>
      </c>
      <c r="AD20" s="17">
        <v>1.33577630124707E-2</v>
      </c>
      <c r="AE20" s="17">
        <v>2.94418709642894E-2</v>
      </c>
      <c r="AF20" s="17">
        <v>7.2371651543127998E-3</v>
      </c>
      <c r="AG20" s="17"/>
      <c r="AH20" s="17">
        <v>6.8371262396979299E-2</v>
      </c>
      <c r="AI20" s="17">
        <v>7.0532175897417296E-2</v>
      </c>
      <c r="AJ20" s="17">
        <v>0</v>
      </c>
      <c r="AK20" s="17">
        <v>8.7761688888761805E-2</v>
      </c>
      <c r="AL20" s="17">
        <v>3.2779004241432902E-2</v>
      </c>
      <c r="AM20" s="17">
        <v>2.1487379661750398E-2</v>
      </c>
      <c r="AN20" s="17">
        <v>6.7880923086249101E-2</v>
      </c>
      <c r="AO20" s="17"/>
      <c r="AP20" s="17">
        <v>2.7170650111309601E-2</v>
      </c>
      <c r="AQ20" s="17">
        <v>8.1541244101495297E-2</v>
      </c>
      <c r="AR20" s="17"/>
      <c r="AS20" s="17">
        <v>8.14015697968851E-3</v>
      </c>
      <c r="AT20" s="17">
        <v>4.1075247038225703E-2</v>
      </c>
      <c r="AU20" s="17">
        <v>2.9851554136597999E-2</v>
      </c>
      <c r="AV20" s="17"/>
      <c r="AW20" s="17">
        <v>1.56676177037204E-2</v>
      </c>
      <c r="AX20" s="17">
        <v>5.2873598117633099E-2</v>
      </c>
      <c r="AY20" s="17"/>
      <c r="AZ20" s="17">
        <v>7.2015750378723903E-2</v>
      </c>
      <c r="BA20" s="17">
        <v>3.57879080997658E-2</v>
      </c>
      <c r="BB20" s="17"/>
      <c r="BC20" s="17">
        <v>8.5848307446618893E-2</v>
      </c>
      <c r="BD20" s="17">
        <v>5.5843246941726403E-3</v>
      </c>
      <c r="BE20" s="17"/>
      <c r="BF20" s="17">
        <v>7.0161902832452203E-2</v>
      </c>
      <c r="BG20" s="17">
        <v>3.6540880580829001E-2</v>
      </c>
      <c r="BH20" s="17"/>
      <c r="BI20" s="17">
        <v>5.2987800612427201E-2</v>
      </c>
      <c r="BJ20" s="17">
        <v>8.2389468356756299E-2</v>
      </c>
      <c r="BK20" s="17">
        <v>2.52056960538052E-2</v>
      </c>
      <c r="BL20" s="17">
        <v>1.9122686174725002E-2</v>
      </c>
    </row>
    <row r="21" spans="2:64" x14ac:dyDescent="0.25">
      <c r="B21" s="18" t="s">
        <v>80</v>
      </c>
      <c r="C21" s="19">
        <v>2.11320509220011E-2</v>
      </c>
      <c r="D21" s="19">
        <v>2.2007833499784302E-2</v>
      </c>
      <c r="E21" s="19">
        <v>2.98806992655649E-2</v>
      </c>
      <c r="F21" s="19">
        <v>3.1202321916094799E-2</v>
      </c>
      <c r="G21" s="19">
        <v>3.68449346167831E-2</v>
      </c>
      <c r="H21" s="19">
        <v>1.1230004696724799E-2</v>
      </c>
      <c r="I21" s="19">
        <v>2.4781167454917399E-2</v>
      </c>
      <c r="J21" s="19">
        <v>1.6048043475982599E-2</v>
      </c>
      <c r="K21" s="19">
        <v>1.8777688919824301E-2</v>
      </c>
      <c r="L21" s="19">
        <v>0</v>
      </c>
      <c r="M21" s="19">
        <v>0</v>
      </c>
      <c r="N21" s="19">
        <v>1.6374221184298099E-2</v>
      </c>
      <c r="O21" s="19">
        <v>5.6582986775365503E-2</v>
      </c>
      <c r="P21" s="19">
        <v>0</v>
      </c>
      <c r="Q21" s="19"/>
      <c r="R21" s="19">
        <v>1.5372871487844201E-2</v>
      </c>
      <c r="S21" s="19">
        <v>0</v>
      </c>
      <c r="T21" s="19">
        <v>1.34530977127005E-2</v>
      </c>
      <c r="U21" s="19">
        <v>3.2963361313100299E-2</v>
      </c>
      <c r="V21" s="19"/>
      <c r="W21" s="19">
        <v>6.9900842433037501E-3</v>
      </c>
      <c r="X21" s="19">
        <v>0</v>
      </c>
      <c r="Y21" s="19">
        <v>2.2681881564029199E-2</v>
      </c>
      <c r="Z21" s="19">
        <v>1.0479823694402301E-2</v>
      </c>
      <c r="AA21" s="19">
        <v>0</v>
      </c>
      <c r="AB21" s="19">
        <v>0</v>
      </c>
      <c r="AC21" s="19">
        <v>0</v>
      </c>
      <c r="AD21" s="19">
        <v>0</v>
      </c>
      <c r="AE21" s="19">
        <v>0</v>
      </c>
      <c r="AF21" s="19">
        <v>4.1434890277812102E-2</v>
      </c>
      <c r="AG21" s="19"/>
      <c r="AH21" s="19">
        <v>1.03805881700865E-2</v>
      </c>
      <c r="AI21" s="19">
        <v>0</v>
      </c>
      <c r="AJ21" s="19">
        <v>0</v>
      </c>
      <c r="AK21" s="19">
        <v>1.6777865568117001E-2</v>
      </c>
      <c r="AL21" s="19">
        <v>1.6665986314664899E-2</v>
      </c>
      <c r="AM21" s="19">
        <v>1.09977200729496E-2</v>
      </c>
      <c r="AN21" s="19">
        <v>8.0882485682685704E-3</v>
      </c>
      <c r="AO21" s="19"/>
      <c r="AP21" s="19">
        <v>1.6728229650215701E-2</v>
      </c>
      <c r="AQ21" s="19">
        <v>2.82769408729979E-2</v>
      </c>
      <c r="AR21" s="19"/>
      <c r="AS21" s="19">
        <v>1.52845542438207E-2</v>
      </c>
      <c r="AT21" s="19">
        <v>0</v>
      </c>
      <c r="AU21" s="19">
        <v>2.0386183669280699E-2</v>
      </c>
      <c r="AV21" s="19"/>
      <c r="AW21" s="19">
        <v>1.4136534196059701E-2</v>
      </c>
      <c r="AX21" s="19">
        <v>2.22105983386949E-2</v>
      </c>
      <c r="AY21" s="19"/>
      <c r="AZ21" s="19">
        <v>2.6655004054458399E-2</v>
      </c>
      <c r="BA21" s="19">
        <v>1.8356933073021602E-2</v>
      </c>
      <c r="BB21" s="19"/>
      <c r="BC21" s="19">
        <v>1.05237281965415E-2</v>
      </c>
      <c r="BD21" s="19">
        <v>3.2963361313100299E-2</v>
      </c>
      <c r="BE21" s="19"/>
      <c r="BF21" s="19">
        <v>2.1823564655394902E-2</v>
      </c>
      <c r="BG21" s="19">
        <v>2.0779039561075598E-2</v>
      </c>
      <c r="BH21" s="19"/>
      <c r="BI21" s="19">
        <v>3.8565342716397701E-2</v>
      </c>
      <c r="BJ21" s="19">
        <v>3.1378961475105799E-2</v>
      </c>
      <c r="BK21" s="19">
        <v>2.7699837272129098E-3</v>
      </c>
      <c r="BL21" s="19">
        <v>1.3678461751993999E-2</v>
      </c>
    </row>
    <row r="22" spans="2:64" x14ac:dyDescent="0.25">
      <c r="B22" s="16"/>
    </row>
    <row r="23" spans="2:64" x14ac:dyDescent="0.25">
      <c r="B23" t="s">
        <v>83</v>
      </c>
    </row>
    <row r="24" spans="2:64" x14ac:dyDescent="0.25">
      <c r="B24" t="s">
        <v>84</v>
      </c>
    </row>
    <row r="26" spans="2:64" x14ac:dyDescent="0.25">
      <c r="B2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L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186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178</v>
      </c>
      <c r="C9" s="17">
        <v>0.217761210008104</v>
      </c>
      <c r="D9" s="17">
        <v>0.28098438744745802</v>
      </c>
      <c r="E9" s="17">
        <v>0.203242865600756</v>
      </c>
      <c r="F9" s="17">
        <v>0.173112052939221</v>
      </c>
      <c r="G9" s="17">
        <v>9.3882748441893302E-2</v>
      </c>
      <c r="H9" s="17">
        <v>0.112200649099557</v>
      </c>
      <c r="I9" s="17">
        <v>0.21336375970428101</v>
      </c>
      <c r="J9" s="17">
        <v>0.267027078546276</v>
      </c>
      <c r="K9" s="17">
        <v>0.23994423166287299</v>
      </c>
      <c r="L9" s="17">
        <v>0.21919107623423401</v>
      </c>
      <c r="M9" s="17">
        <v>0.15571595491537299</v>
      </c>
      <c r="N9" s="17">
        <v>0.23994835373797599</v>
      </c>
      <c r="O9" s="17">
        <v>0.212941454057921</v>
      </c>
      <c r="P9" s="17">
        <v>0</v>
      </c>
      <c r="Q9" s="17"/>
      <c r="R9" s="17">
        <v>0.22932310528786301</v>
      </c>
      <c r="S9" s="17">
        <v>0.145182920603868</v>
      </c>
      <c r="T9" s="17">
        <v>0.15545490578854601</v>
      </c>
      <c r="U9" s="17">
        <v>0.25146909140076001</v>
      </c>
      <c r="V9" s="17"/>
      <c r="W9" s="17">
        <v>0.20427487953206699</v>
      </c>
      <c r="X9" s="17">
        <v>0.171427695429199</v>
      </c>
      <c r="Y9" s="17">
        <v>0.27466809513831297</v>
      </c>
      <c r="Z9" s="17">
        <v>0.146900660501387</v>
      </c>
      <c r="AA9" s="17">
        <v>0.13419629855649701</v>
      </c>
      <c r="AB9" s="17">
        <v>0.17780979927636301</v>
      </c>
      <c r="AC9" s="17">
        <v>0.18855539723071299</v>
      </c>
      <c r="AD9" s="17">
        <v>0.27279954822375202</v>
      </c>
      <c r="AE9" s="17">
        <v>0.21731225121311101</v>
      </c>
      <c r="AF9" s="17">
        <v>0.31132906356554801</v>
      </c>
      <c r="AG9" s="17"/>
      <c r="AH9" s="17">
        <v>0.17544206310618701</v>
      </c>
      <c r="AI9" s="17">
        <v>0.27358193646891699</v>
      </c>
      <c r="AJ9" s="17">
        <v>0.20785952147751999</v>
      </c>
      <c r="AK9" s="17">
        <v>0.173829532973828</v>
      </c>
      <c r="AL9" s="17">
        <v>0.20906523601037</v>
      </c>
      <c r="AM9" s="17">
        <v>0.28991812957506502</v>
      </c>
      <c r="AN9" s="17">
        <v>0.30841911086951102</v>
      </c>
      <c r="AO9" s="17"/>
      <c r="AP9" s="17">
        <v>0.255662443285542</v>
      </c>
      <c r="AQ9" s="17">
        <v>0.156269127550234</v>
      </c>
      <c r="AR9" s="17"/>
      <c r="AS9" s="17">
        <v>0.227582574383245</v>
      </c>
      <c r="AT9" s="17">
        <v>0.37069160858806499</v>
      </c>
      <c r="AU9" s="17">
        <v>0.21819750617886199</v>
      </c>
      <c r="AV9" s="17"/>
      <c r="AW9" s="17">
        <v>0.28154187698976002</v>
      </c>
      <c r="AX9" s="17">
        <v>0.20792770144783199</v>
      </c>
      <c r="AY9" s="17"/>
      <c r="AZ9" s="17">
        <v>0.23034740851389199</v>
      </c>
      <c r="BA9" s="17">
        <v>0.21143702378263299</v>
      </c>
      <c r="BB9" s="17"/>
      <c r="BC9" s="17">
        <v>0.187537669894253</v>
      </c>
      <c r="BD9" s="17">
        <v>0.25146909140076001</v>
      </c>
      <c r="BE9" s="17"/>
      <c r="BF9" s="17">
        <v>0.30318304727784101</v>
      </c>
      <c r="BG9" s="17">
        <v>0.174154152662546</v>
      </c>
      <c r="BH9" s="17"/>
      <c r="BI9" s="17">
        <v>0.15220709250412801</v>
      </c>
      <c r="BJ9" s="17">
        <v>0.209673259403379</v>
      </c>
      <c r="BK9" s="17">
        <v>0.24052553128797599</v>
      </c>
      <c r="BL9" s="17">
        <v>0.28553633763223801</v>
      </c>
    </row>
    <row r="10" spans="2:64" x14ac:dyDescent="0.25">
      <c r="B10" s="18" t="s">
        <v>179</v>
      </c>
      <c r="C10" s="17">
        <v>0.31238879195078401</v>
      </c>
      <c r="D10" s="17">
        <v>0.41496490764643701</v>
      </c>
      <c r="E10" s="17">
        <v>0.28024139793498198</v>
      </c>
      <c r="F10" s="17">
        <v>0.22791487641091099</v>
      </c>
      <c r="G10" s="17">
        <v>0.24618061695021401</v>
      </c>
      <c r="H10" s="17">
        <v>0.30419447132473398</v>
      </c>
      <c r="I10" s="17">
        <v>0.38322598768558203</v>
      </c>
      <c r="J10" s="17">
        <v>0.321879616402659</v>
      </c>
      <c r="K10" s="17">
        <v>0.248709444884082</v>
      </c>
      <c r="L10" s="17">
        <v>0.21727698171345</v>
      </c>
      <c r="M10" s="17">
        <v>0.215361367911553</v>
      </c>
      <c r="N10" s="17">
        <v>0.31904270996350997</v>
      </c>
      <c r="O10" s="17">
        <v>0.28382668995890697</v>
      </c>
      <c r="P10" s="17">
        <v>0.296060964267926</v>
      </c>
      <c r="Q10" s="17"/>
      <c r="R10" s="17">
        <v>8.85795518645702E-2</v>
      </c>
      <c r="S10" s="17">
        <v>0.32839020596027302</v>
      </c>
      <c r="T10" s="17">
        <v>0.37834271848731199</v>
      </c>
      <c r="U10" s="17">
        <v>0.40791593318881197</v>
      </c>
      <c r="V10" s="17"/>
      <c r="W10" s="17">
        <v>0.20572472202697201</v>
      </c>
      <c r="X10" s="17">
        <v>0.1649665549613</v>
      </c>
      <c r="Y10" s="17">
        <v>0.158839082923146</v>
      </c>
      <c r="Z10" s="17">
        <v>0.29264269352376099</v>
      </c>
      <c r="AA10" s="17">
        <v>0.26694513881377602</v>
      </c>
      <c r="AB10" s="17">
        <v>0.39557149714404399</v>
      </c>
      <c r="AC10" s="17">
        <v>0.41690919005681798</v>
      </c>
      <c r="AD10" s="17">
        <v>0.40059069687064103</v>
      </c>
      <c r="AE10" s="17">
        <v>0.43259385679652101</v>
      </c>
      <c r="AF10" s="17">
        <v>0.40761787209785499</v>
      </c>
      <c r="AG10" s="17"/>
      <c r="AH10" s="17">
        <v>0.21501863966031101</v>
      </c>
      <c r="AI10" s="17">
        <v>0.38691014479019498</v>
      </c>
      <c r="AJ10" s="17">
        <v>0.36994763412870901</v>
      </c>
      <c r="AK10" s="17">
        <v>0.245177967919155</v>
      </c>
      <c r="AL10" s="17">
        <v>0.38818644158038901</v>
      </c>
      <c r="AM10" s="17">
        <v>0.36183230169728597</v>
      </c>
      <c r="AN10" s="17">
        <v>0.30179641280241798</v>
      </c>
      <c r="AO10" s="17"/>
      <c r="AP10" s="17">
        <v>0.40363581390658299</v>
      </c>
      <c r="AQ10" s="17">
        <v>0.164346923311084</v>
      </c>
      <c r="AR10" s="17"/>
      <c r="AS10" s="17">
        <v>0.47649362093658199</v>
      </c>
      <c r="AT10" s="17">
        <v>0.44062156945201503</v>
      </c>
      <c r="AU10" s="17">
        <v>0.35382320497207498</v>
      </c>
      <c r="AV10" s="17"/>
      <c r="AW10" s="17">
        <v>0.49944772598321902</v>
      </c>
      <c r="AX10" s="17">
        <v>0.28354861645352297</v>
      </c>
      <c r="AY10" s="17"/>
      <c r="AZ10" s="17">
        <v>0.27324624604785203</v>
      </c>
      <c r="BA10" s="17">
        <v>0.33205674407432401</v>
      </c>
      <c r="BB10" s="17"/>
      <c r="BC10" s="17">
        <v>0.22673617108336599</v>
      </c>
      <c r="BD10" s="17">
        <v>0.40791593318881197</v>
      </c>
      <c r="BE10" s="17"/>
      <c r="BF10" s="17">
        <v>0.39985677029007299</v>
      </c>
      <c r="BG10" s="17">
        <v>0.26773719852629202</v>
      </c>
      <c r="BH10" s="17"/>
      <c r="BI10" s="17">
        <v>0.11033460311410601</v>
      </c>
      <c r="BJ10" s="17">
        <v>0.273287624205442</v>
      </c>
      <c r="BK10" s="17">
        <v>0.413038365956305</v>
      </c>
      <c r="BL10" s="17">
        <v>0.50755327213228996</v>
      </c>
    </row>
    <row r="11" spans="2:64" x14ac:dyDescent="0.25">
      <c r="B11" s="18" t="s">
        <v>180</v>
      </c>
      <c r="C11" s="17">
        <v>0.132544408836344</v>
      </c>
      <c r="D11" s="17">
        <v>0.114173291905627</v>
      </c>
      <c r="E11" s="17">
        <v>6.5418950803578901E-2</v>
      </c>
      <c r="F11" s="17">
        <v>0.110707409107032</v>
      </c>
      <c r="G11" s="17">
        <v>0.15584147534019599</v>
      </c>
      <c r="H11" s="17">
        <v>0.20446642174833701</v>
      </c>
      <c r="I11" s="17">
        <v>0.14070461163641201</v>
      </c>
      <c r="J11" s="17">
        <v>0.11290773876331001</v>
      </c>
      <c r="K11" s="17">
        <v>0.12043886147055299</v>
      </c>
      <c r="L11" s="17">
        <v>0.115344183758915</v>
      </c>
      <c r="M11" s="17">
        <v>0.14705704353201199</v>
      </c>
      <c r="N11" s="17">
        <v>0.1199499857881</v>
      </c>
      <c r="O11" s="17">
        <v>0.168039627649056</v>
      </c>
      <c r="P11" s="17">
        <v>0.35196951786603697</v>
      </c>
      <c r="Q11" s="17"/>
      <c r="R11" s="17">
        <v>0.18093558890053299</v>
      </c>
      <c r="S11" s="17">
        <v>0.12041468503524599</v>
      </c>
      <c r="T11" s="17">
        <v>0.156000070181081</v>
      </c>
      <c r="U11" s="17">
        <v>0.104528785947732</v>
      </c>
      <c r="V11" s="17"/>
      <c r="W11" s="17">
        <v>0.19550494459079801</v>
      </c>
      <c r="X11" s="17">
        <v>0.16782160796968201</v>
      </c>
      <c r="Y11" s="17">
        <v>0.20962791186714799</v>
      </c>
      <c r="Z11" s="17">
        <v>0.16811166635142499</v>
      </c>
      <c r="AA11" s="17">
        <v>0.18372276578244101</v>
      </c>
      <c r="AB11" s="17">
        <v>6.5246407346219906E-2</v>
      </c>
      <c r="AC11" s="17">
        <v>0.14608333957428399</v>
      </c>
      <c r="AD11" s="17">
        <v>1.4310508813030601E-2</v>
      </c>
      <c r="AE11" s="17">
        <v>8.3876122515399595E-2</v>
      </c>
      <c r="AF11" s="17">
        <v>0.10278778417555599</v>
      </c>
      <c r="AG11" s="17"/>
      <c r="AH11" s="17">
        <v>0.15036085543768499</v>
      </c>
      <c r="AI11" s="17">
        <v>8.1587368408336594E-2</v>
      </c>
      <c r="AJ11" s="17">
        <v>6.6747277038439301E-2</v>
      </c>
      <c r="AK11" s="17">
        <v>0.20082934870692201</v>
      </c>
      <c r="AL11" s="17">
        <v>0.11821440852120201</v>
      </c>
      <c r="AM11" s="17">
        <v>8.6324803500890099E-2</v>
      </c>
      <c r="AN11" s="17">
        <v>0.161983254027734</v>
      </c>
      <c r="AO11" s="17"/>
      <c r="AP11" s="17">
        <v>0.112766617156183</v>
      </c>
      <c r="AQ11" s="17">
        <v>0.16463248333061101</v>
      </c>
      <c r="AR11" s="17"/>
      <c r="AS11" s="17">
        <v>0.12633501846209</v>
      </c>
      <c r="AT11" s="17">
        <v>6.8691795666408095E-2</v>
      </c>
      <c r="AU11" s="17">
        <v>0.11243552183805799</v>
      </c>
      <c r="AV11" s="17"/>
      <c r="AW11" s="17">
        <v>9.8922954545359904E-2</v>
      </c>
      <c r="AX11" s="17">
        <v>0.137728062037623</v>
      </c>
      <c r="AY11" s="17"/>
      <c r="AZ11" s="17">
        <v>0.13146521383896501</v>
      </c>
      <c r="BA11" s="17">
        <v>0.13308667186627199</v>
      </c>
      <c r="BB11" s="17"/>
      <c r="BC11" s="17">
        <v>0.15766409204411</v>
      </c>
      <c r="BD11" s="17">
        <v>0.104528785947732</v>
      </c>
      <c r="BE11" s="17"/>
      <c r="BF11" s="17">
        <v>0.100227975633329</v>
      </c>
      <c r="BG11" s="17">
        <v>0.149041648897311</v>
      </c>
      <c r="BH11" s="17"/>
      <c r="BI11" s="17">
        <v>0.207445507224432</v>
      </c>
      <c r="BJ11" s="17">
        <v>0.11875869339951101</v>
      </c>
      <c r="BK11" s="17">
        <v>0.12513241506086301</v>
      </c>
      <c r="BL11" s="17">
        <v>5.9817686016959602E-2</v>
      </c>
    </row>
    <row r="12" spans="2:64" x14ac:dyDescent="0.25">
      <c r="B12" s="18" t="s">
        <v>181</v>
      </c>
      <c r="C12" s="17">
        <v>7.3995728763658106E-2</v>
      </c>
      <c r="D12" s="17">
        <v>5.11557426533907E-2</v>
      </c>
      <c r="E12" s="17">
        <v>0.114776401162505</v>
      </c>
      <c r="F12" s="17">
        <v>0.107706487480701</v>
      </c>
      <c r="G12" s="17">
        <v>6.1958726898302799E-2</v>
      </c>
      <c r="H12" s="17">
        <v>0.124714200760314</v>
      </c>
      <c r="I12" s="17">
        <v>0.102399377007982</v>
      </c>
      <c r="J12" s="17">
        <v>3.51345916411957E-2</v>
      </c>
      <c r="K12" s="17">
        <v>7.6417012148071797E-2</v>
      </c>
      <c r="L12" s="17">
        <v>6.7886108475937706E-2</v>
      </c>
      <c r="M12" s="17">
        <v>0.121297787724354</v>
      </c>
      <c r="N12" s="17">
        <v>6.1248665629446697E-2</v>
      </c>
      <c r="O12" s="17">
        <v>4.28466931290045E-2</v>
      </c>
      <c r="P12" s="17">
        <v>0.35196951786603697</v>
      </c>
      <c r="Q12" s="17"/>
      <c r="R12" s="17">
        <v>2.6528638249968602E-2</v>
      </c>
      <c r="S12" s="17">
        <v>7.0015523600165996E-2</v>
      </c>
      <c r="T12" s="17">
        <v>7.1399488099497005E-2</v>
      </c>
      <c r="U12" s="17">
        <v>0.101053054776476</v>
      </c>
      <c r="V12" s="17"/>
      <c r="W12" s="17">
        <v>2.8701428272568899E-2</v>
      </c>
      <c r="X12" s="17">
        <v>3.9627042728688798E-2</v>
      </c>
      <c r="Y12" s="17">
        <v>7.36697461554843E-2</v>
      </c>
      <c r="Z12" s="17">
        <v>7.6559246572782E-2</v>
      </c>
      <c r="AA12" s="17">
        <v>0.10957106518431101</v>
      </c>
      <c r="AB12" s="17">
        <v>7.4898003162141402E-2</v>
      </c>
      <c r="AC12" s="17">
        <v>9.2480671144096499E-2</v>
      </c>
      <c r="AD12" s="17">
        <v>6.6146382569537407E-2</v>
      </c>
      <c r="AE12" s="17">
        <v>0.107359452218952</v>
      </c>
      <c r="AF12" s="17">
        <v>8.5661572632095506E-2</v>
      </c>
      <c r="AG12" s="17"/>
      <c r="AH12" s="17">
        <v>5.0640900644070903E-2</v>
      </c>
      <c r="AI12" s="17">
        <v>4.0818211403902301E-2</v>
      </c>
      <c r="AJ12" s="17">
        <v>9.3862637224707501E-2</v>
      </c>
      <c r="AK12" s="17">
        <v>7.1445433413586099E-2</v>
      </c>
      <c r="AL12" s="17">
        <v>0.10745505782791</v>
      </c>
      <c r="AM12" s="17">
        <v>6.6081193093485396E-2</v>
      </c>
      <c r="AN12" s="17">
        <v>5.4632566700280598E-2</v>
      </c>
      <c r="AO12" s="17"/>
      <c r="AP12" s="17">
        <v>8.5020877204795398E-2</v>
      </c>
      <c r="AQ12" s="17">
        <v>5.61082016721254E-2</v>
      </c>
      <c r="AR12" s="17"/>
      <c r="AS12" s="17">
        <v>9.4392252342399896E-2</v>
      </c>
      <c r="AT12" s="17">
        <v>5.2746826813095997E-2</v>
      </c>
      <c r="AU12" s="17">
        <v>9.6090543580101703E-2</v>
      </c>
      <c r="AV12" s="17"/>
      <c r="AW12" s="17">
        <v>6.4092137212630296E-2</v>
      </c>
      <c r="AX12" s="17">
        <v>7.5522634280693196E-2</v>
      </c>
      <c r="AY12" s="17"/>
      <c r="AZ12" s="17">
        <v>5.7249682244046501E-2</v>
      </c>
      <c r="BA12" s="17">
        <v>8.2410113510707206E-2</v>
      </c>
      <c r="BB12" s="17"/>
      <c r="BC12" s="17">
        <v>4.9735284489634303E-2</v>
      </c>
      <c r="BD12" s="17">
        <v>0.101053054776476</v>
      </c>
      <c r="BE12" s="17"/>
      <c r="BF12" s="17">
        <v>6.8060263020710998E-2</v>
      </c>
      <c r="BG12" s="17">
        <v>7.7025729092590201E-2</v>
      </c>
      <c r="BH12" s="17"/>
      <c r="BI12" s="17">
        <v>4.7731160278601997E-2</v>
      </c>
      <c r="BJ12" s="17">
        <v>8.4878412249803498E-2</v>
      </c>
      <c r="BK12" s="17">
        <v>7.2789860852087995E-2</v>
      </c>
      <c r="BL12" s="17">
        <v>9.3275648138837902E-2</v>
      </c>
    </row>
    <row r="13" spans="2:64" x14ac:dyDescent="0.25">
      <c r="B13" s="18" t="s">
        <v>182</v>
      </c>
      <c r="C13" s="17">
        <v>0.228930109854032</v>
      </c>
      <c r="D13" s="17">
        <v>0.118992835930766</v>
      </c>
      <c r="E13" s="17">
        <v>0.27090143369459901</v>
      </c>
      <c r="F13" s="17">
        <v>0.318154530229945</v>
      </c>
      <c r="G13" s="17">
        <v>0.36844656313582702</v>
      </c>
      <c r="H13" s="17">
        <v>0.21435544259872899</v>
      </c>
      <c r="I13" s="17">
        <v>0.16030626396574299</v>
      </c>
      <c r="J13" s="17">
        <v>0.221125896396271</v>
      </c>
      <c r="K13" s="17">
        <v>0.28794003296298798</v>
      </c>
      <c r="L13" s="17">
        <v>0.38030164981746301</v>
      </c>
      <c r="M13" s="17">
        <v>0.32538615199800203</v>
      </c>
      <c r="N13" s="17">
        <v>0.233124843550647</v>
      </c>
      <c r="O13" s="17">
        <v>0.20119936921599299</v>
      </c>
      <c r="P13" s="17">
        <v>0</v>
      </c>
      <c r="Q13" s="17"/>
      <c r="R13" s="17">
        <v>0.38822789016394799</v>
      </c>
      <c r="S13" s="17">
        <v>0.319629393879868</v>
      </c>
      <c r="T13" s="17">
        <v>0.225801699074513</v>
      </c>
      <c r="U13" s="17">
        <v>0.116687085012882</v>
      </c>
      <c r="V13" s="17"/>
      <c r="W13" s="17">
        <v>0.28815510558201102</v>
      </c>
      <c r="X13" s="17">
        <v>0.45615709891112999</v>
      </c>
      <c r="Y13" s="17">
        <v>0.21423850831806801</v>
      </c>
      <c r="Z13" s="17">
        <v>0.297439877357</v>
      </c>
      <c r="AA13" s="17">
        <v>0.30556473166297499</v>
      </c>
      <c r="AB13" s="17">
        <v>0.28647429307123201</v>
      </c>
      <c r="AC13" s="17">
        <v>0.15597140199408799</v>
      </c>
      <c r="AD13" s="17">
        <v>0.24615286352304</v>
      </c>
      <c r="AE13" s="17">
        <v>0.14012736593678701</v>
      </c>
      <c r="AF13" s="17">
        <v>6.7716524459225894E-2</v>
      </c>
      <c r="AG13" s="17"/>
      <c r="AH13" s="17">
        <v>0.34226696650153798</v>
      </c>
      <c r="AI13" s="17">
        <v>0.19502286064417901</v>
      </c>
      <c r="AJ13" s="17">
        <v>0.22245056512049999</v>
      </c>
      <c r="AK13" s="17">
        <v>0.27844565797990101</v>
      </c>
      <c r="AL13" s="17">
        <v>0.15541012606249899</v>
      </c>
      <c r="AM13" s="17">
        <v>0.190805435286417</v>
      </c>
      <c r="AN13" s="17">
        <v>0.16243811993302401</v>
      </c>
      <c r="AO13" s="17"/>
      <c r="AP13" s="17">
        <v>0.12303154152507299</v>
      </c>
      <c r="AQ13" s="17">
        <v>0.40074308090400401</v>
      </c>
      <c r="AR13" s="17"/>
      <c r="AS13" s="17">
        <v>6.4750657257903202E-2</v>
      </c>
      <c r="AT13" s="17">
        <v>6.0922996955300901E-2</v>
      </c>
      <c r="AU13" s="17">
        <v>0.193220926699817</v>
      </c>
      <c r="AV13" s="17"/>
      <c r="AW13" s="17">
        <v>4.1858771072970799E-2</v>
      </c>
      <c r="AX13" s="17">
        <v>0.25777219787757299</v>
      </c>
      <c r="AY13" s="17"/>
      <c r="AZ13" s="17">
        <v>0.24731883281605699</v>
      </c>
      <c r="BA13" s="17">
        <v>0.21969032959734999</v>
      </c>
      <c r="BB13" s="17"/>
      <c r="BC13" s="17">
        <v>0.32957071447315101</v>
      </c>
      <c r="BD13" s="17">
        <v>0.116687085012882</v>
      </c>
      <c r="BE13" s="17"/>
      <c r="BF13" s="17">
        <v>0.110392165996314</v>
      </c>
      <c r="BG13" s="17">
        <v>0.289442633122591</v>
      </c>
      <c r="BH13" s="17"/>
      <c r="BI13" s="17">
        <v>0.41433335233016</v>
      </c>
      <c r="BJ13" s="17">
        <v>0.27076983583897202</v>
      </c>
      <c r="BK13" s="17">
        <v>0.13310824765525001</v>
      </c>
      <c r="BL13" s="17">
        <v>4.7520988287231801E-2</v>
      </c>
    </row>
    <row r="14" spans="2:64" x14ac:dyDescent="0.25">
      <c r="B14" s="18" t="s">
        <v>80</v>
      </c>
      <c r="C14" s="17">
        <v>3.43797505870784E-2</v>
      </c>
      <c r="D14" s="17">
        <v>1.9728834416320399E-2</v>
      </c>
      <c r="E14" s="17">
        <v>6.5418950803578901E-2</v>
      </c>
      <c r="F14" s="17">
        <v>6.2404643832189702E-2</v>
      </c>
      <c r="G14" s="17">
        <v>7.3689869233566199E-2</v>
      </c>
      <c r="H14" s="17">
        <v>4.0068814468329099E-2</v>
      </c>
      <c r="I14" s="17">
        <v>0</v>
      </c>
      <c r="J14" s="17">
        <v>4.1925078250287601E-2</v>
      </c>
      <c r="K14" s="17">
        <v>2.6550416871431601E-2</v>
      </c>
      <c r="L14" s="17">
        <v>0</v>
      </c>
      <c r="M14" s="17">
        <v>3.5181693918705098E-2</v>
      </c>
      <c r="N14" s="17">
        <v>2.66854413303198E-2</v>
      </c>
      <c r="O14" s="17">
        <v>9.1146165989118205E-2</v>
      </c>
      <c r="P14" s="17">
        <v>0</v>
      </c>
      <c r="Q14" s="17"/>
      <c r="R14" s="17">
        <v>8.6405225533116206E-2</v>
      </c>
      <c r="S14" s="17">
        <v>1.6367270920579199E-2</v>
      </c>
      <c r="T14" s="17">
        <v>1.30011183690509E-2</v>
      </c>
      <c r="U14" s="17">
        <v>1.8346049673337701E-2</v>
      </c>
      <c r="V14" s="17"/>
      <c r="W14" s="17">
        <v>7.7638919995582104E-2</v>
      </c>
      <c r="X14" s="17">
        <v>0</v>
      </c>
      <c r="Y14" s="17">
        <v>6.8956655597841199E-2</v>
      </c>
      <c r="Z14" s="17">
        <v>1.8345855693644501E-2</v>
      </c>
      <c r="AA14" s="17">
        <v>0</v>
      </c>
      <c r="AB14" s="17">
        <v>0</v>
      </c>
      <c r="AC14" s="17">
        <v>0</v>
      </c>
      <c r="AD14" s="17">
        <v>0</v>
      </c>
      <c r="AE14" s="17">
        <v>1.87309513192295E-2</v>
      </c>
      <c r="AF14" s="17">
        <v>2.48871830697188E-2</v>
      </c>
      <c r="AG14" s="17"/>
      <c r="AH14" s="17">
        <v>6.6270574650208802E-2</v>
      </c>
      <c r="AI14" s="17">
        <v>2.20794782844702E-2</v>
      </c>
      <c r="AJ14" s="17">
        <v>3.9132365010123897E-2</v>
      </c>
      <c r="AK14" s="17">
        <v>3.0272059006607999E-2</v>
      </c>
      <c r="AL14" s="17">
        <v>2.1668729997629799E-2</v>
      </c>
      <c r="AM14" s="17">
        <v>5.0381368468560101E-3</v>
      </c>
      <c r="AN14" s="17">
        <v>1.07305356670333E-2</v>
      </c>
      <c r="AO14" s="17"/>
      <c r="AP14" s="17">
        <v>1.9882706921822701E-2</v>
      </c>
      <c r="AQ14" s="17">
        <v>5.7900183231942001E-2</v>
      </c>
      <c r="AR14" s="17"/>
      <c r="AS14" s="17">
        <v>1.0445876617779499E-2</v>
      </c>
      <c r="AT14" s="17">
        <v>6.3252025251144999E-3</v>
      </c>
      <c r="AU14" s="17">
        <v>2.6232296731086201E-2</v>
      </c>
      <c r="AV14" s="17"/>
      <c r="AW14" s="17">
        <v>1.4136534196059701E-2</v>
      </c>
      <c r="AX14" s="17">
        <v>3.7500787902755399E-2</v>
      </c>
      <c r="AY14" s="17"/>
      <c r="AZ14" s="17">
        <v>6.0372616539187803E-2</v>
      </c>
      <c r="BA14" s="17">
        <v>2.1319117168714201E-2</v>
      </c>
      <c r="BB14" s="17"/>
      <c r="BC14" s="17">
        <v>4.87560680154858E-2</v>
      </c>
      <c r="BD14" s="17">
        <v>1.8346049673337701E-2</v>
      </c>
      <c r="BE14" s="17"/>
      <c r="BF14" s="17">
        <v>1.8279777781731999E-2</v>
      </c>
      <c r="BG14" s="17">
        <v>4.2598637698669402E-2</v>
      </c>
      <c r="BH14" s="17"/>
      <c r="BI14" s="17">
        <v>6.7948284548572699E-2</v>
      </c>
      <c r="BJ14" s="17">
        <v>4.2632174902892402E-2</v>
      </c>
      <c r="BK14" s="17">
        <v>1.54055791875185E-2</v>
      </c>
      <c r="BL14" s="17">
        <v>6.2960677924425402E-3</v>
      </c>
    </row>
    <row r="15" spans="2:64" x14ac:dyDescent="0.25">
      <c r="B15" s="18" t="s">
        <v>183</v>
      </c>
      <c r="C15" s="20">
        <v>0.53015000195888795</v>
      </c>
      <c r="D15" s="20">
        <v>0.69594929509389503</v>
      </c>
      <c r="E15" s="20">
        <v>0.48348426353573798</v>
      </c>
      <c r="F15" s="20">
        <v>0.40102692935013201</v>
      </c>
      <c r="G15" s="20">
        <v>0.34006336539210802</v>
      </c>
      <c r="H15" s="20">
        <v>0.41639512042429</v>
      </c>
      <c r="I15" s="20">
        <v>0.59658974738986303</v>
      </c>
      <c r="J15" s="20">
        <v>0.58890669494893499</v>
      </c>
      <c r="K15" s="20">
        <v>0.48865367654695502</v>
      </c>
      <c r="L15" s="20">
        <v>0.43646805794768401</v>
      </c>
      <c r="M15" s="20">
        <v>0.37107732282692601</v>
      </c>
      <c r="N15" s="20">
        <v>0.55899106370148599</v>
      </c>
      <c r="O15" s="20">
        <v>0.49676814401682801</v>
      </c>
      <c r="P15" s="20">
        <v>0.296060964267926</v>
      </c>
      <c r="Q15" s="20"/>
      <c r="R15" s="20">
        <v>0.31790265715243299</v>
      </c>
      <c r="S15" s="20">
        <v>0.47357312656414002</v>
      </c>
      <c r="T15" s="20">
        <v>0.53379762427585797</v>
      </c>
      <c r="U15" s="20">
        <v>0.65938502458957204</v>
      </c>
      <c r="V15" s="20"/>
      <c r="W15" s="20">
        <v>0.40999960155903897</v>
      </c>
      <c r="X15" s="20">
        <v>0.33639425039049797</v>
      </c>
      <c r="Y15" s="20">
        <v>0.433507178061458</v>
      </c>
      <c r="Z15" s="20">
        <v>0.43954335402514799</v>
      </c>
      <c r="AA15" s="20">
        <v>0.40114143737027302</v>
      </c>
      <c r="AB15" s="20">
        <v>0.57338129642040703</v>
      </c>
      <c r="AC15" s="20">
        <v>0.60546458728753105</v>
      </c>
      <c r="AD15" s="20">
        <v>0.67339024509439205</v>
      </c>
      <c r="AE15" s="20">
        <v>0.649906108009632</v>
      </c>
      <c r="AF15" s="20">
        <v>0.71894693566340395</v>
      </c>
      <c r="AG15" s="20"/>
      <c r="AH15" s="20">
        <v>0.39046070276649802</v>
      </c>
      <c r="AI15" s="20">
        <v>0.66049208125911196</v>
      </c>
      <c r="AJ15" s="20">
        <v>0.57780715560622897</v>
      </c>
      <c r="AK15" s="20">
        <v>0.419007500892984</v>
      </c>
      <c r="AL15" s="20">
        <v>0.59725167759075903</v>
      </c>
      <c r="AM15" s="20">
        <v>0.65175043127235099</v>
      </c>
      <c r="AN15" s="20">
        <v>0.610215523671928</v>
      </c>
      <c r="AO15" s="20"/>
      <c r="AP15" s="20">
        <v>0.65929825719212598</v>
      </c>
      <c r="AQ15" s="20">
        <v>0.320616050861318</v>
      </c>
      <c r="AR15" s="20"/>
      <c r="AS15" s="20">
        <v>0.70407619531982701</v>
      </c>
      <c r="AT15" s="20">
        <v>0.81131317804007996</v>
      </c>
      <c r="AU15" s="20">
        <v>0.572020711150938</v>
      </c>
      <c r="AV15" s="20"/>
      <c r="AW15" s="20">
        <v>0.78098960297297904</v>
      </c>
      <c r="AX15" s="20">
        <v>0.49147631790135499</v>
      </c>
      <c r="AY15" s="20"/>
      <c r="AZ15" s="20">
        <v>0.50359365456174399</v>
      </c>
      <c r="BA15" s="20">
        <v>0.54349376785695602</v>
      </c>
      <c r="BB15" s="20"/>
      <c r="BC15" s="20">
        <v>0.41427384097761899</v>
      </c>
      <c r="BD15" s="20">
        <v>0.65938502458957204</v>
      </c>
      <c r="BE15" s="20"/>
      <c r="BF15" s="20">
        <v>0.703039817567914</v>
      </c>
      <c r="BG15" s="20">
        <v>0.44189135118883799</v>
      </c>
      <c r="BH15" s="20"/>
      <c r="BI15" s="20">
        <v>0.26254169561823298</v>
      </c>
      <c r="BJ15" s="20">
        <v>0.482960883608821</v>
      </c>
      <c r="BK15" s="20">
        <v>0.65356389724428099</v>
      </c>
      <c r="BL15" s="20">
        <v>0.79308960976452803</v>
      </c>
    </row>
    <row r="16" spans="2:64" x14ac:dyDescent="0.25">
      <c r="B16" s="18" t="s">
        <v>184</v>
      </c>
      <c r="C16" s="20">
        <v>0.30292583861769001</v>
      </c>
      <c r="D16" s="20">
        <v>0.170148578584157</v>
      </c>
      <c r="E16" s="20">
        <v>0.385677834857104</v>
      </c>
      <c r="F16" s="20">
        <v>0.42586101771064599</v>
      </c>
      <c r="G16" s="20">
        <v>0.43040529003412997</v>
      </c>
      <c r="H16" s="20">
        <v>0.33906964335904299</v>
      </c>
      <c r="I16" s="20">
        <v>0.26270564097372501</v>
      </c>
      <c r="J16" s="20">
        <v>0.25626048803746698</v>
      </c>
      <c r="K16" s="20">
        <v>0.36435704511105999</v>
      </c>
      <c r="L16" s="20">
        <v>0.44818775829340102</v>
      </c>
      <c r="M16" s="20">
        <v>0.44668393972235698</v>
      </c>
      <c r="N16" s="20">
        <v>0.29437350918009397</v>
      </c>
      <c r="O16" s="20">
        <v>0.24404606234499801</v>
      </c>
      <c r="P16" s="20">
        <v>0.35196951786603697</v>
      </c>
      <c r="Q16" s="20"/>
      <c r="R16" s="20">
        <v>0.41475652841391702</v>
      </c>
      <c r="S16" s="20">
        <v>0.38964491748003399</v>
      </c>
      <c r="T16" s="20">
        <v>0.29720118717401101</v>
      </c>
      <c r="U16" s="20">
        <v>0.21774013978935799</v>
      </c>
      <c r="V16" s="20"/>
      <c r="W16" s="20">
        <v>0.31685653385458001</v>
      </c>
      <c r="X16" s="20">
        <v>0.49578414163981899</v>
      </c>
      <c r="Y16" s="20">
        <v>0.287908254473553</v>
      </c>
      <c r="Z16" s="20">
        <v>0.37399912392978202</v>
      </c>
      <c r="AA16" s="20">
        <v>0.41513579684728602</v>
      </c>
      <c r="AB16" s="20">
        <v>0.36137229623337302</v>
      </c>
      <c r="AC16" s="20">
        <v>0.24845207313818499</v>
      </c>
      <c r="AD16" s="20">
        <v>0.31229924609257698</v>
      </c>
      <c r="AE16" s="20">
        <v>0.247486818155739</v>
      </c>
      <c r="AF16" s="20">
        <v>0.153378097091321</v>
      </c>
      <c r="AG16" s="20"/>
      <c r="AH16" s="20">
        <v>0.39290786714560899</v>
      </c>
      <c r="AI16" s="20">
        <v>0.235841072048081</v>
      </c>
      <c r="AJ16" s="20">
        <v>0.31631320234520799</v>
      </c>
      <c r="AK16" s="20">
        <v>0.34989109139348701</v>
      </c>
      <c r="AL16" s="20">
        <v>0.26286518389040903</v>
      </c>
      <c r="AM16" s="20">
        <v>0.256886628379903</v>
      </c>
      <c r="AN16" s="20">
        <v>0.217070686633305</v>
      </c>
      <c r="AO16" s="20"/>
      <c r="AP16" s="20">
        <v>0.20805241872986899</v>
      </c>
      <c r="AQ16" s="20">
        <v>0.456851282576129</v>
      </c>
      <c r="AR16" s="20"/>
      <c r="AS16" s="20">
        <v>0.159142909600303</v>
      </c>
      <c r="AT16" s="20">
        <v>0.113669823768397</v>
      </c>
      <c r="AU16" s="20">
        <v>0.28931147027991899</v>
      </c>
      <c r="AV16" s="20"/>
      <c r="AW16" s="20">
        <v>0.105950908285601</v>
      </c>
      <c r="AX16" s="20">
        <v>0.333294832158266</v>
      </c>
      <c r="AY16" s="20"/>
      <c r="AZ16" s="20">
        <v>0.30456851506010402</v>
      </c>
      <c r="BA16" s="20">
        <v>0.302100443108058</v>
      </c>
      <c r="BB16" s="20"/>
      <c r="BC16" s="20">
        <v>0.379305998962785</v>
      </c>
      <c r="BD16" s="20">
        <v>0.21774013978935799</v>
      </c>
      <c r="BE16" s="20"/>
      <c r="BF16" s="20">
        <v>0.17845242901702499</v>
      </c>
      <c r="BG16" s="20">
        <v>0.36646836221518098</v>
      </c>
      <c r="BH16" s="20"/>
      <c r="BI16" s="20">
        <v>0.46206451260876202</v>
      </c>
      <c r="BJ16" s="20">
        <v>0.35564824808877499</v>
      </c>
      <c r="BK16" s="20">
        <v>0.205898108507338</v>
      </c>
      <c r="BL16" s="20">
        <v>0.14079663642606999</v>
      </c>
    </row>
    <row r="17" spans="2:64" x14ac:dyDescent="0.25">
      <c r="B17" s="18" t="s">
        <v>185</v>
      </c>
      <c r="C17" s="21">
        <v>0.22722416334119799</v>
      </c>
      <c r="D17" s="21">
        <v>0.52580071650973903</v>
      </c>
      <c r="E17" s="21">
        <v>9.7806428678633497E-2</v>
      </c>
      <c r="F17" s="21">
        <v>-2.4834088360514199E-2</v>
      </c>
      <c r="G17" s="21">
        <v>-9.03419246420223E-2</v>
      </c>
      <c r="H17" s="21">
        <v>7.7325477065247103E-2</v>
      </c>
      <c r="I17" s="21">
        <v>0.33388410641613803</v>
      </c>
      <c r="J17" s="21">
        <v>0.33264620691146801</v>
      </c>
      <c r="K17" s="21">
        <v>0.12429663143589501</v>
      </c>
      <c r="L17" s="21">
        <v>-1.1719700345717499E-2</v>
      </c>
      <c r="M17" s="21">
        <v>-7.5606616895430495E-2</v>
      </c>
      <c r="N17" s="21">
        <v>0.26461755452139202</v>
      </c>
      <c r="O17" s="21">
        <v>0.25272208167183002</v>
      </c>
      <c r="P17" s="21">
        <v>-5.5908553598111602E-2</v>
      </c>
      <c r="Q17" s="21"/>
      <c r="R17" s="21">
        <v>-9.6853871261483704E-2</v>
      </c>
      <c r="S17" s="21">
        <v>8.3928209084106295E-2</v>
      </c>
      <c r="T17" s="21">
        <v>0.236596437101847</v>
      </c>
      <c r="U17" s="21">
        <v>0.44164488480021402</v>
      </c>
      <c r="V17" s="21"/>
      <c r="W17" s="21">
        <v>9.3143067704459098E-2</v>
      </c>
      <c r="X17" s="21">
        <v>-0.15938989124932099</v>
      </c>
      <c r="Y17" s="21">
        <v>0.14559892358790599</v>
      </c>
      <c r="Z17" s="21">
        <v>6.5544230095366904E-2</v>
      </c>
      <c r="AA17" s="21">
        <v>-1.3994359477013199E-2</v>
      </c>
      <c r="AB17" s="21">
        <v>0.212009000187035</v>
      </c>
      <c r="AC17" s="21">
        <v>0.35701251414934698</v>
      </c>
      <c r="AD17" s="21">
        <v>0.36109099900181502</v>
      </c>
      <c r="AE17" s="21">
        <v>0.40241928985389402</v>
      </c>
      <c r="AF17" s="21">
        <v>0.56556883857208196</v>
      </c>
      <c r="AG17" s="21"/>
      <c r="AH17" s="21">
        <v>-2.44716437911063E-3</v>
      </c>
      <c r="AI17" s="21">
        <v>0.42465100921102999</v>
      </c>
      <c r="AJ17" s="21">
        <v>0.26149395326102098</v>
      </c>
      <c r="AK17" s="21">
        <v>6.9116409499496906E-2</v>
      </c>
      <c r="AL17" s="21">
        <v>0.33438649370035001</v>
      </c>
      <c r="AM17" s="21">
        <v>0.39486380289244799</v>
      </c>
      <c r="AN17" s="21">
        <v>0.39314483703862402</v>
      </c>
      <c r="AO17" s="21"/>
      <c r="AP17" s="21">
        <v>0.45124583846225702</v>
      </c>
      <c r="AQ17" s="21">
        <v>-0.136235231714811</v>
      </c>
      <c r="AR17" s="21"/>
      <c r="AS17" s="21">
        <v>0.54493328571952404</v>
      </c>
      <c r="AT17" s="21">
        <v>0.697643354271684</v>
      </c>
      <c r="AU17" s="21">
        <v>0.28270924087101901</v>
      </c>
      <c r="AV17" s="21"/>
      <c r="AW17" s="21">
        <v>0.67503869468737798</v>
      </c>
      <c r="AX17" s="21">
        <v>0.15818148574308899</v>
      </c>
      <c r="AY17" s="21"/>
      <c r="AZ17" s="21">
        <v>0.19902513950164</v>
      </c>
      <c r="BA17" s="21">
        <v>0.24139332474889899</v>
      </c>
      <c r="BB17" s="21"/>
      <c r="BC17" s="21">
        <v>3.4967842014833703E-2</v>
      </c>
      <c r="BD17" s="21">
        <v>0.44164488480021402</v>
      </c>
      <c r="BE17" s="21"/>
      <c r="BF17" s="21">
        <v>0.52458738855088904</v>
      </c>
      <c r="BG17" s="21">
        <v>7.5422988973656499E-2</v>
      </c>
      <c r="BH17" s="21"/>
      <c r="BI17" s="21">
        <v>-0.19952281699052801</v>
      </c>
      <c r="BJ17" s="21">
        <v>0.12731263552004601</v>
      </c>
      <c r="BK17" s="21">
        <v>0.44766578873694302</v>
      </c>
      <c r="BL17" s="21">
        <v>0.65229297333845904</v>
      </c>
    </row>
    <row r="18" spans="2:64" x14ac:dyDescent="0.25">
      <c r="B18" s="16"/>
    </row>
    <row r="19" spans="2:64" x14ac:dyDescent="0.25">
      <c r="B19" t="s">
        <v>83</v>
      </c>
    </row>
    <row r="20" spans="2:64" x14ac:dyDescent="0.25">
      <c r="B20" t="s">
        <v>84</v>
      </c>
    </row>
    <row r="22" spans="2:64" x14ac:dyDescent="0.2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I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9" width="20.7109375" customWidth="1"/>
  </cols>
  <sheetData>
    <row r="2" spans="2:9" ht="39.950000000000003" customHeight="1" x14ac:dyDescent="0.25">
      <c r="D2" s="30" t="s">
        <v>196</v>
      </c>
      <c r="E2" s="26"/>
      <c r="F2" s="26"/>
      <c r="G2" s="26"/>
      <c r="H2" s="26"/>
      <c r="I2" s="26"/>
    </row>
    <row r="6" spans="2:9" ht="50.1" customHeight="1" x14ac:dyDescent="0.25">
      <c r="B6" s="23" t="s">
        <v>15</v>
      </c>
      <c r="C6" s="23" t="s">
        <v>187</v>
      </c>
      <c r="D6" s="23" t="s">
        <v>188</v>
      </c>
      <c r="E6" s="23" t="s">
        <v>189</v>
      </c>
      <c r="F6" s="23" t="s">
        <v>190</v>
      </c>
      <c r="G6" s="23" t="s">
        <v>191</v>
      </c>
      <c r="H6" s="23" t="s">
        <v>192</v>
      </c>
    </row>
    <row r="7" spans="2:9" ht="30" x14ac:dyDescent="0.25">
      <c r="B7" s="18" t="s">
        <v>193</v>
      </c>
      <c r="C7" s="17">
        <v>0.59289209902952</v>
      </c>
      <c r="D7" s="17">
        <v>0.35479638252367701</v>
      </c>
      <c r="E7" s="17">
        <v>0.37567042773648501</v>
      </c>
      <c r="F7" s="17">
        <v>0.33125011542112798</v>
      </c>
      <c r="G7" s="17">
        <v>0.39543864634432502</v>
      </c>
      <c r="H7" s="17">
        <v>0.37798512331941397</v>
      </c>
    </row>
    <row r="8" spans="2:9" ht="45" x14ac:dyDescent="0.25">
      <c r="B8" s="18" t="s">
        <v>194</v>
      </c>
      <c r="C8" s="17">
        <v>0.28209641857684098</v>
      </c>
      <c r="D8" s="17">
        <v>0.37432069003322499</v>
      </c>
      <c r="E8" s="17">
        <v>0.36457782753319901</v>
      </c>
      <c r="F8" s="17">
        <v>0.40647856663895399</v>
      </c>
      <c r="G8" s="17">
        <v>0.32652595636154003</v>
      </c>
      <c r="H8" s="17">
        <v>0.36550005176490902</v>
      </c>
    </row>
    <row r="9" spans="2:9" x14ac:dyDescent="0.25">
      <c r="B9" s="18" t="s">
        <v>195</v>
      </c>
      <c r="C9" s="17">
        <v>0.103815162266763</v>
      </c>
      <c r="D9" s="17">
        <v>0.22033540845887201</v>
      </c>
      <c r="E9" s="17">
        <v>0.23432427260813901</v>
      </c>
      <c r="F9" s="17">
        <v>0.23562348792704099</v>
      </c>
      <c r="G9" s="17">
        <v>0.227280111908298</v>
      </c>
      <c r="H9" s="17">
        <v>0.21576669050156999</v>
      </c>
    </row>
    <row r="10" spans="2:9" x14ac:dyDescent="0.25">
      <c r="B10" s="18" t="s">
        <v>80</v>
      </c>
      <c r="C10" s="17">
        <v>2.11963201268759E-2</v>
      </c>
      <c r="D10" s="17">
        <v>5.0547518984225603E-2</v>
      </c>
      <c r="E10" s="17">
        <v>2.5427472122177299E-2</v>
      </c>
      <c r="F10" s="17">
        <v>2.66478300128766E-2</v>
      </c>
      <c r="G10" s="17">
        <v>5.0755285385836298E-2</v>
      </c>
      <c r="H10" s="17">
        <v>4.0748134414107802E-2</v>
      </c>
    </row>
    <row r="11" spans="2:9" x14ac:dyDescent="0.25">
      <c r="B11" s="16"/>
      <c r="C11" s="16"/>
      <c r="D11" s="16"/>
      <c r="E11" s="16"/>
      <c r="F11" s="16"/>
      <c r="G11" s="16"/>
      <c r="H11" s="16"/>
    </row>
    <row r="12" spans="2:9" x14ac:dyDescent="0.25">
      <c r="B12" t="s">
        <v>83</v>
      </c>
    </row>
    <row r="13" spans="2:9" x14ac:dyDescent="0.25">
      <c r="B13" t="s">
        <v>84</v>
      </c>
    </row>
    <row r="17" spans="2:2" x14ac:dyDescent="0.2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197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193</v>
      </c>
      <c r="C9" s="17">
        <v>0.59289209902952</v>
      </c>
      <c r="D9" s="17">
        <v>0.68648802878660597</v>
      </c>
      <c r="E9" s="17">
        <v>0.46267636719133098</v>
      </c>
      <c r="F9" s="17">
        <v>0.51370070586792205</v>
      </c>
      <c r="G9" s="17">
        <v>0.58038119420669398</v>
      </c>
      <c r="H9" s="17">
        <v>0.607605677398671</v>
      </c>
      <c r="I9" s="17">
        <v>0.67524743898352602</v>
      </c>
      <c r="J9" s="17">
        <v>0.557524085227601</v>
      </c>
      <c r="K9" s="17">
        <v>0.55108626646839098</v>
      </c>
      <c r="L9" s="17">
        <v>0.56545787776002798</v>
      </c>
      <c r="M9" s="17">
        <v>0.46561989615209298</v>
      </c>
      <c r="N9" s="17">
        <v>0.59740312633090897</v>
      </c>
      <c r="O9" s="17">
        <v>0.55138173766611798</v>
      </c>
      <c r="P9" s="17">
        <v>0.64803048213396297</v>
      </c>
      <c r="Q9" s="17"/>
      <c r="R9" s="17">
        <v>0.36605159448860097</v>
      </c>
      <c r="S9" s="17">
        <v>0.53508775524819396</v>
      </c>
      <c r="T9" s="17">
        <v>0.62666014290712602</v>
      </c>
      <c r="U9" s="17">
        <v>0.72215009655072804</v>
      </c>
      <c r="V9" s="17"/>
      <c r="W9" s="17">
        <v>0.41902292357068499</v>
      </c>
      <c r="X9" s="17">
        <v>0.444906351230758</v>
      </c>
      <c r="Y9" s="17">
        <v>0.53202872977261195</v>
      </c>
      <c r="Z9" s="17">
        <v>0.51817781129317497</v>
      </c>
      <c r="AA9" s="17">
        <v>0.64212586179955</v>
      </c>
      <c r="AB9" s="17">
        <v>0.59524917287401002</v>
      </c>
      <c r="AC9" s="17">
        <v>0.59524381655630398</v>
      </c>
      <c r="AD9" s="17">
        <v>0.75202633700335597</v>
      </c>
      <c r="AE9" s="17">
        <v>0.82572485193303002</v>
      </c>
      <c r="AF9" s="17">
        <v>0.73187529426929598</v>
      </c>
      <c r="AG9" s="17"/>
      <c r="AH9" s="17">
        <v>0.444983949249043</v>
      </c>
      <c r="AI9" s="17">
        <v>0.58248648850401896</v>
      </c>
      <c r="AJ9" s="17">
        <v>0.65216532599733801</v>
      </c>
      <c r="AK9" s="17">
        <v>0.518139386253468</v>
      </c>
      <c r="AL9" s="17">
        <v>0.64702466143134896</v>
      </c>
      <c r="AM9" s="17">
        <v>0.73229354461459695</v>
      </c>
      <c r="AN9" s="17">
        <v>0.68922805692291</v>
      </c>
      <c r="AO9" s="17"/>
      <c r="AP9" s="17">
        <v>0.69306554179464497</v>
      </c>
      <c r="AQ9" s="17">
        <v>0.43036774111453302</v>
      </c>
      <c r="AR9" s="17"/>
      <c r="AS9" s="17">
        <v>0.68930749964669102</v>
      </c>
      <c r="AT9" s="17">
        <v>0.77002038075204504</v>
      </c>
      <c r="AU9" s="17">
        <v>0.66886489917943004</v>
      </c>
      <c r="AV9" s="17"/>
      <c r="AW9" s="17">
        <v>0.71693800669184005</v>
      </c>
      <c r="AX9" s="17">
        <v>0.57376707960607998</v>
      </c>
      <c r="AY9" s="17"/>
      <c r="AZ9" s="17">
        <v>0.51860039198204499</v>
      </c>
      <c r="BA9" s="17">
        <v>0.63022144753457898</v>
      </c>
      <c r="BB9" s="17"/>
      <c r="BC9" s="17">
        <v>0.47699533804324701</v>
      </c>
      <c r="BD9" s="17">
        <v>0.72215009655072804</v>
      </c>
      <c r="BE9" s="17"/>
      <c r="BF9" s="17">
        <v>0.73430071735415203</v>
      </c>
      <c r="BG9" s="17">
        <v>0.52070430811410495</v>
      </c>
      <c r="BH9" s="17"/>
      <c r="BI9" s="17">
        <v>0.33058495607444399</v>
      </c>
      <c r="BJ9" s="17">
        <v>0.53988842742759502</v>
      </c>
      <c r="BK9" s="17">
        <v>0.73184064853249897</v>
      </c>
      <c r="BL9" s="17">
        <v>0.81920783835179201</v>
      </c>
    </row>
    <row r="10" spans="2:64" ht="45" x14ac:dyDescent="0.25">
      <c r="B10" s="18" t="s">
        <v>194</v>
      </c>
      <c r="C10" s="17">
        <v>0.28209641857684098</v>
      </c>
      <c r="D10" s="17">
        <v>0.25405054621651102</v>
      </c>
      <c r="E10" s="17">
        <v>0.19059930013828799</v>
      </c>
      <c r="F10" s="17">
        <v>0.335254973588692</v>
      </c>
      <c r="G10" s="17">
        <v>0.27810463849380501</v>
      </c>
      <c r="H10" s="17">
        <v>0.29761687521119501</v>
      </c>
      <c r="I10" s="17">
        <v>0.274434570475936</v>
      </c>
      <c r="J10" s="17">
        <v>0.244188548461202</v>
      </c>
      <c r="K10" s="17">
        <v>0.36603024990070498</v>
      </c>
      <c r="L10" s="17">
        <v>0.29126605270767802</v>
      </c>
      <c r="M10" s="17">
        <v>0.32436318189112201</v>
      </c>
      <c r="N10" s="17">
        <v>0.27081447239573703</v>
      </c>
      <c r="O10" s="17">
        <v>0.31036554547887102</v>
      </c>
      <c r="P10" s="17">
        <v>0</v>
      </c>
      <c r="Q10" s="17"/>
      <c r="R10" s="17">
        <v>0.31456493103479199</v>
      </c>
      <c r="S10" s="17">
        <v>0.38441441061333498</v>
      </c>
      <c r="T10" s="17">
        <v>0.30137513299742102</v>
      </c>
      <c r="U10" s="17">
        <v>0.227191706748816</v>
      </c>
      <c r="V10" s="17"/>
      <c r="W10" s="17">
        <v>0.286270918277585</v>
      </c>
      <c r="X10" s="17">
        <v>0.34037859034677198</v>
      </c>
      <c r="Y10" s="17">
        <v>0.29964022768903298</v>
      </c>
      <c r="Z10" s="17">
        <v>0.36374113735098101</v>
      </c>
      <c r="AA10" s="17">
        <v>0.30665439200493899</v>
      </c>
      <c r="AB10" s="17">
        <v>0.26455199550085701</v>
      </c>
      <c r="AC10" s="17">
        <v>0.38986930011251802</v>
      </c>
      <c r="AD10" s="17">
        <v>0.23628399049138599</v>
      </c>
      <c r="AE10" s="17">
        <v>0.15554419674774</v>
      </c>
      <c r="AF10" s="17">
        <v>0.226309926425074</v>
      </c>
      <c r="AG10" s="17"/>
      <c r="AH10" s="17">
        <v>0.348924531041446</v>
      </c>
      <c r="AI10" s="17">
        <v>0.29091412531461602</v>
      </c>
      <c r="AJ10" s="17">
        <v>0.214244903242469</v>
      </c>
      <c r="AK10" s="17">
        <v>0.31542307934879199</v>
      </c>
      <c r="AL10" s="17">
        <v>0.279646214600976</v>
      </c>
      <c r="AM10" s="17">
        <v>0.23442544067111901</v>
      </c>
      <c r="AN10" s="17">
        <v>0.234680054808903</v>
      </c>
      <c r="AO10" s="17"/>
      <c r="AP10" s="17">
        <v>0.26021496513267101</v>
      </c>
      <c r="AQ10" s="17">
        <v>0.31759753616944397</v>
      </c>
      <c r="AR10" s="17"/>
      <c r="AS10" s="17">
        <v>0.26137292574609799</v>
      </c>
      <c r="AT10" s="17">
        <v>0.204016117548144</v>
      </c>
      <c r="AU10" s="17">
        <v>0.280814449943523</v>
      </c>
      <c r="AV10" s="17"/>
      <c r="AW10" s="17">
        <v>0.25059710805840701</v>
      </c>
      <c r="AX10" s="17">
        <v>0.28695288612859599</v>
      </c>
      <c r="AY10" s="17"/>
      <c r="AZ10" s="17">
        <v>0.31126523464813</v>
      </c>
      <c r="BA10" s="17">
        <v>0.26743996573871598</v>
      </c>
      <c r="BB10" s="17"/>
      <c r="BC10" s="17">
        <v>0.33132569943978202</v>
      </c>
      <c r="BD10" s="17">
        <v>0.227191706748816</v>
      </c>
      <c r="BE10" s="17"/>
      <c r="BF10" s="17">
        <v>0.22799157412090101</v>
      </c>
      <c r="BG10" s="17">
        <v>0.30971644093028899</v>
      </c>
      <c r="BH10" s="17"/>
      <c r="BI10" s="17">
        <v>0.32898059026587501</v>
      </c>
      <c r="BJ10" s="17">
        <v>0.36035047693977601</v>
      </c>
      <c r="BK10" s="17">
        <v>0.226433197851896</v>
      </c>
      <c r="BL10" s="17">
        <v>0.16718746520878</v>
      </c>
    </row>
    <row r="11" spans="2:64" x14ac:dyDescent="0.25">
      <c r="B11" s="18" t="s">
        <v>195</v>
      </c>
      <c r="C11" s="17">
        <v>0.103815162266763</v>
      </c>
      <c r="D11" s="17">
        <v>4.3237489077215599E-2</v>
      </c>
      <c r="E11" s="17">
        <v>0.215886431063224</v>
      </c>
      <c r="F11" s="17">
        <v>0.15104432054338501</v>
      </c>
      <c r="G11" s="17">
        <v>0.10466923268271799</v>
      </c>
      <c r="H11" s="17">
        <v>8.3547442693409205E-2</v>
      </c>
      <c r="I11" s="17">
        <v>5.0317990540537698E-2</v>
      </c>
      <c r="J11" s="17">
        <v>0.146615375943244</v>
      </c>
      <c r="K11" s="17">
        <v>6.4105794711080202E-2</v>
      </c>
      <c r="L11" s="17">
        <v>0.11731410128821999</v>
      </c>
      <c r="M11" s="17">
        <v>0.19790127834997101</v>
      </c>
      <c r="N11" s="17">
        <v>0.11801226570139101</v>
      </c>
      <c r="O11" s="17">
        <v>0.126731657117093</v>
      </c>
      <c r="P11" s="17">
        <v>0</v>
      </c>
      <c r="Q11" s="17"/>
      <c r="R11" s="17">
        <v>0.27803384627745897</v>
      </c>
      <c r="S11" s="17">
        <v>7.22770288193363E-2</v>
      </c>
      <c r="T11" s="17">
        <v>5.3601262451252803E-2</v>
      </c>
      <c r="U11" s="17">
        <v>3.5225915325154802E-2</v>
      </c>
      <c r="V11" s="17"/>
      <c r="W11" s="17">
        <v>0.26408637707905003</v>
      </c>
      <c r="X11" s="17">
        <v>0.19753868437548699</v>
      </c>
      <c r="Y11" s="17">
        <v>0.145676149864853</v>
      </c>
      <c r="Z11" s="17">
        <v>0.103466445789544</v>
      </c>
      <c r="AA11" s="17">
        <v>5.1219746195511902E-2</v>
      </c>
      <c r="AB11" s="17">
        <v>9.9354902729479194E-2</v>
      </c>
      <c r="AC11" s="17">
        <v>0</v>
      </c>
      <c r="AD11" s="17">
        <v>1.16896725052583E-2</v>
      </c>
      <c r="AE11" s="17">
        <v>1.87309513192295E-2</v>
      </c>
      <c r="AF11" s="17">
        <v>3.3188726899343803E-2</v>
      </c>
      <c r="AG11" s="17"/>
      <c r="AH11" s="17">
        <v>0.19046119590921001</v>
      </c>
      <c r="AI11" s="17">
        <v>8.1331130632375695E-2</v>
      </c>
      <c r="AJ11" s="17">
        <v>0.13358977076019299</v>
      </c>
      <c r="AK11" s="17">
        <v>0.127573526448342</v>
      </c>
      <c r="AL11" s="17">
        <v>7.3329123967674298E-2</v>
      </c>
      <c r="AM11" s="17">
        <v>2.7908132552865499E-2</v>
      </c>
      <c r="AN11" s="17">
        <v>6.5402286315380295E-2</v>
      </c>
      <c r="AO11" s="17"/>
      <c r="AP11" s="17">
        <v>3.3474055675392897E-2</v>
      </c>
      <c r="AQ11" s="17">
        <v>0.217938655162947</v>
      </c>
      <c r="AR11" s="17"/>
      <c r="AS11" s="17">
        <v>3.3862457925006799E-2</v>
      </c>
      <c r="AT11" s="17">
        <v>1.8907867637900901E-2</v>
      </c>
      <c r="AU11" s="17">
        <v>3.8800563462035698E-2</v>
      </c>
      <c r="AV11" s="17"/>
      <c r="AW11" s="17">
        <v>1.9451056756121399E-2</v>
      </c>
      <c r="AX11" s="17">
        <v>0.116822162553498</v>
      </c>
      <c r="AY11" s="17"/>
      <c r="AZ11" s="17">
        <v>0.15020438147991899</v>
      </c>
      <c r="BA11" s="17">
        <v>8.0505974744946099E-2</v>
      </c>
      <c r="BB11" s="17"/>
      <c r="BC11" s="17">
        <v>0.165314425070333</v>
      </c>
      <c r="BD11" s="17">
        <v>3.5225915325154802E-2</v>
      </c>
      <c r="BE11" s="17"/>
      <c r="BF11" s="17">
        <v>2.9847454290493101E-2</v>
      </c>
      <c r="BG11" s="17">
        <v>0.14157499261617901</v>
      </c>
      <c r="BH11" s="17"/>
      <c r="BI11" s="17">
        <v>0.29346138179381198</v>
      </c>
      <c r="BJ11" s="17">
        <v>7.2259608533333103E-2</v>
      </c>
      <c r="BK11" s="17">
        <v>3.5300171126856503E-2</v>
      </c>
      <c r="BL11" s="17">
        <v>1.3604696439428E-2</v>
      </c>
    </row>
    <row r="12" spans="2:64" x14ac:dyDescent="0.25">
      <c r="B12" s="18" t="s">
        <v>80</v>
      </c>
      <c r="C12" s="19">
        <v>2.11963201268759E-2</v>
      </c>
      <c r="D12" s="19">
        <v>1.6223935919667799E-2</v>
      </c>
      <c r="E12" s="19">
        <v>0.130837901607158</v>
      </c>
      <c r="F12" s="19">
        <v>0</v>
      </c>
      <c r="G12" s="19">
        <v>3.68449346167831E-2</v>
      </c>
      <c r="H12" s="19">
        <v>1.1230004696724799E-2</v>
      </c>
      <c r="I12" s="19">
        <v>0</v>
      </c>
      <c r="J12" s="19">
        <v>5.1671990367952898E-2</v>
      </c>
      <c r="K12" s="19">
        <v>1.8777688919824301E-2</v>
      </c>
      <c r="L12" s="19">
        <v>2.59619682440731E-2</v>
      </c>
      <c r="M12" s="19">
        <v>1.2115643606815E-2</v>
      </c>
      <c r="N12" s="19">
        <v>1.3770135571963301E-2</v>
      </c>
      <c r="O12" s="19">
        <v>1.15210597379176E-2</v>
      </c>
      <c r="P12" s="19">
        <v>0.35196951786603697</v>
      </c>
      <c r="Q12" s="19"/>
      <c r="R12" s="19">
        <v>4.1349628199147899E-2</v>
      </c>
      <c r="S12" s="19">
        <v>8.2208053191349592E-3</v>
      </c>
      <c r="T12" s="19">
        <v>1.83634616442006E-2</v>
      </c>
      <c r="U12" s="19">
        <v>1.54322813753014E-2</v>
      </c>
      <c r="V12" s="19"/>
      <c r="W12" s="19">
        <v>3.0619781072679399E-2</v>
      </c>
      <c r="X12" s="19">
        <v>1.7176374046983099E-2</v>
      </c>
      <c r="Y12" s="19">
        <v>2.2654892673502101E-2</v>
      </c>
      <c r="Z12" s="19">
        <v>1.4614605566300299E-2</v>
      </c>
      <c r="AA12" s="19">
        <v>0</v>
      </c>
      <c r="AB12" s="19">
        <v>4.0843928895653699E-2</v>
      </c>
      <c r="AC12" s="19">
        <v>1.4886883331178101E-2</v>
      </c>
      <c r="AD12" s="19">
        <v>0</v>
      </c>
      <c r="AE12" s="19">
        <v>0</v>
      </c>
      <c r="AF12" s="19">
        <v>8.6260524062867407E-3</v>
      </c>
      <c r="AG12" s="19"/>
      <c r="AH12" s="19">
        <v>1.56303238003004E-2</v>
      </c>
      <c r="AI12" s="19">
        <v>4.5268255548989299E-2</v>
      </c>
      <c r="AJ12" s="19">
        <v>0</v>
      </c>
      <c r="AK12" s="19">
        <v>3.8864007949398302E-2</v>
      </c>
      <c r="AL12" s="19">
        <v>0</v>
      </c>
      <c r="AM12" s="19">
        <v>5.3728821614188503E-3</v>
      </c>
      <c r="AN12" s="19">
        <v>1.0689601952807199E-2</v>
      </c>
      <c r="AO12" s="19"/>
      <c r="AP12" s="19">
        <v>1.3245437397292E-2</v>
      </c>
      <c r="AQ12" s="19">
        <v>3.4096067553075697E-2</v>
      </c>
      <c r="AR12" s="19"/>
      <c r="AS12" s="19">
        <v>1.54571166822041E-2</v>
      </c>
      <c r="AT12" s="19">
        <v>7.0556340619105304E-3</v>
      </c>
      <c r="AU12" s="19">
        <v>1.1520087415010901E-2</v>
      </c>
      <c r="AV12" s="19"/>
      <c r="AW12" s="19">
        <v>1.3013828493631601E-2</v>
      </c>
      <c r="AX12" s="19">
        <v>2.24578717118257E-2</v>
      </c>
      <c r="AY12" s="19"/>
      <c r="AZ12" s="19">
        <v>1.9929991889905699E-2</v>
      </c>
      <c r="BA12" s="19">
        <v>2.1832611981758902E-2</v>
      </c>
      <c r="BB12" s="19"/>
      <c r="BC12" s="19">
        <v>2.63645374466378E-2</v>
      </c>
      <c r="BD12" s="19">
        <v>1.54322813753014E-2</v>
      </c>
      <c r="BE12" s="19"/>
      <c r="BF12" s="19">
        <v>7.8602542344541095E-3</v>
      </c>
      <c r="BG12" s="19">
        <v>2.8004258339427199E-2</v>
      </c>
      <c r="BH12" s="19"/>
      <c r="BI12" s="19">
        <v>4.6973071865868299E-2</v>
      </c>
      <c r="BJ12" s="19">
        <v>2.7501487099296E-2</v>
      </c>
      <c r="BK12" s="19">
        <v>6.4259824887488298E-3</v>
      </c>
      <c r="BL12" s="19">
        <v>0</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198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193</v>
      </c>
      <c r="C9" s="17">
        <v>0.35479638252367701</v>
      </c>
      <c r="D9" s="17">
        <v>0.42468296177201598</v>
      </c>
      <c r="E9" s="17">
        <v>0.35830391420102897</v>
      </c>
      <c r="F9" s="17">
        <v>0.29791898377866899</v>
      </c>
      <c r="G9" s="17">
        <v>0.21287928916530599</v>
      </c>
      <c r="H9" s="17">
        <v>0.39656065068900098</v>
      </c>
      <c r="I9" s="17">
        <v>0.35910647445591198</v>
      </c>
      <c r="J9" s="17">
        <v>0.34119028654772798</v>
      </c>
      <c r="K9" s="17">
        <v>0.23472502265744599</v>
      </c>
      <c r="L9" s="17">
        <v>0.28087761722669302</v>
      </c>
      <c r="M9" s="17">
        <v>0.24659536950242</v>
      </c>
      <c r="N9" s="17">
        <v>0.39577251455780099</v>
      </c>
      <c r="O9" s="17">
        <v>0.41768426412680398</v>
      </c>
      <c r="P9" s="17">
        <v>0</v>
      </c>
      <c r="Q9" s="17"/>
      <c r="R9" s="17">
        <v>0.20564126210310599</v>
      </c>
      <c r="S9" s="17">
        <v>0.30033188088554702</v>
      </c>
      <c r="T9" s="17">
        <v>0.34602766641452198</v>
      </c>
      <c r="U9" s="17">
        <v>0.45333672188066299</v>
      </c>
      <c r="V9" s="17"/>
      <c r="W9" s="17">
        <v>0.230902062069124</v>
      </c>
      <c r="X9" s="17">
        <v>0.28393631589055501</v>
      </c>
      <c r="Y9" s="17">
        <v>0.25479680461214999</v>
      </c>
      <c r="Z9" s="17">
        <v>0.39473694275911297</v>
      </c>
      <c r="AA9" s="17">
        <v>0.35610695134483</v>
      </c>
      <c r="AB9" s="17">
        <v>0.25942529904501699</v>
      </c>
      <c r="AC9" s="17">
        <v>0.42612995183368002</v>
      </c>
      <c r="AD9" s="17">
        <v>0.47324993173315999</v>
      </c>
      <c r="AE9" s="17">
        <v>0.40443515505976602</v>
      </c>
      <c r="AF9" s="17">
        <v>0.50099446024225402</v>
      </c>
      <c r="AG9" s="17"/>
      <c r="AH9" s="17">
        <v>0.30933402725970599</v>
      </c>
      <c r="AI9" s="17">
        <v>0.30469876535949703</v>
      </c>
      <c r="AJ9" s="17">
        <v>0.39738785212794803</v>
      </c>
      <c r="AK9" s="17">
        <v>0.27253660991266898</v>
      </c>
      <c r="AL9" s="17">
        <v>0.39669995967337901</v>
      </c>
      <c r="AM9" s="17">
        <v>0.43606868540711502</v>
      </c>
      <c r="AN9" s="17">
        <v>0.49182773266927599</v>
      </c>
      <c r="AO9" s="17"/>
      <c r="AP9" s="17">
        <v>0.44409638589699102</v>
      </c>
      <c r="AQ9" s="17">
        <v>0.20991341444915901</v>
      </c>
      <c r="AR9" s="17"/>
      <c r="AS9" s="17">
        <v>0.47286114819620201</v>
      </c>
      <c r="AT9" s="17">
        <v>0.53149707566887505</v>
      </c>
      <c r="AU9" s="17">
        <v>0.40173225780780297</v>
      </c>
      <c r="AV9" s="17"/>
      <c r="AW9" s="17">
        <v>0.53428393508665895</v>
      </c>
      <c r="AX9" s="17">
        <v>0.32712353951157802</v>
      </c>
      <c r="AY9" s="17"/>
      <c r="AZ9" s="17">
        <v>0.348540736616478</v>
      </c>
      <c r="BA9" s="17">
        <v>0.35793965645659098</v>
      </c>
      <c r="BB9" s="17"/>
      <c r="BC9" s="17">
        <v>0.26644203403480199</v>
      </c>
      <c r="BD9" s="17">
        <v>0.45333672188066299</v>
      </c>
      <c r="BE9" s="17"/>
      <c r="BF9" s="17">
        <v>0.50489967951389403</v>
      </c>
      <c r="BG9" s="17">
        <v>0.278170038618888</v>
      </c>
      <c r="BH9" s="17"/>
      <c r="BI9" s="17">
        <v>0.17729106323306501</v>
      </c>
      <c r="BJ9" s="17">
        <v>0.25604899352879701</v>
      </c>
      <c r="BK9" s="17">
        <v>0.463743397196132</v>
      </c>
      <c r="BL9" s="17">
        <v>0.59641537764012797</v>
      </c>
    </row>
    <row r="10" spans="2:64" ht="45" x14ac:dyDescent="0.25">
      <c r="B10" s="18" t="s">
        <v>194</v>
      </c>
      <c r="C10" s="17">
        <v>0.37432069003322499</v>
      </c>
      <c r="D10" s="17">
        <v>0.429035727391748</v>
      </c>
      <c r="E10" s="17">
        <v>0.305375701300793</v>
      </c>
      <c r="F10" s="17">
        <v>0.39882599627772097</v>
      </c>
      <c r="G10" s="17">
        <v>0.34266231412954401</v>
      </c>
      <c r="H10" s="17">
        <v>0.37578507210512802</v>
      </c>
      <c r="I10" s="17">
        <v>0.42878858841235201</v>
      </c>
      <c r="J10" s="17">
        <v>0.32245105083409098</v>
      </c>
      <c r="K10" s="17">
        <v>0.35558982644023801</v>
      </c>
      <c r="L10" s="17">
        <v>0.306742000004605</v>
      </c>
      <c r="M10" s="17">
        <v>0.42532527300381001</v>
      </c>
      <c r="N10" s="17">
        <v>0.35387291901081303</v>
      </c>
      <c r="O10" s="17">
        <v>0.299360896423772</v>
      </c>
      <c r="P10" s="17">
        <v>0.64803048213396297</v>
      </c>
      <c r="Q10" s="17"/>
      <c r="R10" s="17">
        <v>0.23534393917715099</v>
      </c>
      <c r="S10" s="17">
        <v>0.39362069876414102</v>
      </c>
      <c r="T10" s="17">
        <v>0.47376278604824001</v>
      </c>
      <c r="U10" s="17">
        <v>0.41496447501235001</v>
      </c>
      <c r="V10" s="17"/>
      <c r="W10" s="17">
        <v>0.25083394946652099</v>
      </c>
      <c r="X10" s="17">
        <v>0.29112686073793798</v>
      </c>
      <c r="Y10" s="17">
        <v>0.30372747236507702</v>
      </c>
      <c r="Z10" s="17">
        <v>0.40390795396446999</v>
      </c>
      <c r="AA10" s="17">
        <v>0.44419135338186599</v>
      </c>
      <c r="AB10" s="17">
        <v>0.44831573975751998</v>
      </c>
      <c r="AC10" s="17">
        <v>0.446174480319741</v>
      </c>
      <c r="AD10" s="17">
        <v>0.41264193464819299</v>
      </c>
      <c r="AE10" s="17">
        <v>0.52850291239288105</v>
      </c>
      <c r="AF10" s="17">
        <v>0.36948085394006802</v>
      </c>
      <c r="AG10" s="17"/>
      <c r="AH10" s="17">
        <v>0.28437905132452401</v>
      </c>
      <c r="AI10" s="17">
        <v>0.47038834314797001</v>
      </c>
      <c r="AJ10" s="17">
        <v>0.33170376177308097</v>
      </c>
      <c r="AK10" s="17">
        <v>0.35616025214327401</v>
      </c>
      <c r="AL10" s="17">
        <v>0.43611291350058601</v>
      </c>
      <c r="AM10" s="17">
        <v>0.40618498091688199</v>
      </c>
      <c r="AN10" s="17">
        <v>0.35592657257761301</v>
      </c>
      <c r="AO10" s="17"/>
      <c r="AP10" s="17">
        <v>0.41447594341362398</v>
      </c>
      <c r="AQ10" s="17">
        <v>0.309171618658443</v>
      </c>
      <c r="AR10" s="17"/>
      <c r="AS10" s="17">
        <v>0.397511682282565</v>
      </c>
      <c r="AT10" s="17">
        <v>0.40069366641753701</v>
      </c>
      <c r="AU10" s="17">
        <v>0.43221907961349398</v>
      </c>
      <c r="AV10" s="17"/>
      <c r="AW10" s="17">
        <v>0.38448777613025098</v>
      </c>
      <c r="AX10" s="17">
        <v>0.37275315973134099</v>
      </c>
      <c r="AY10" s="17"/>
      <c r="AZ10" s="17">
        <v>0.31923959233842297</v>
      </c>
      <c r="BA10" s="17">
        <v>0.40199728508812899</v>
      </c>
      <c r="BB10" s="17"/>
      <c r="BC10" s="17">
        <v>0.337878201957932</v>
      </c>
      <c r="BD10" s="17">
        <v>0.41496447501235001</v>
      </c>
      <c r="BE10" s="17"/>
      <c r="BF10" s="17">
        <v>0.36718359243182402</v>
      </c>
      <c r="BG10" s="17">
        <v>0.377964112304774</v>
      </c>
      <c r="BH10" s="17"/>
      <c r="BI10" s="17">
        <v>0.23977861653081001</v>
      </c>
      <c r="BJ10" s="17">
        <v>0.42597823635259802</v>
      </c>
      <c r="BK10" s="17">
        <v>0.432291711613081</v>
      </c>
      <c r="BL10" s="17">
        <v>0.36122898426850503</v>
      </c>
    </row>
    <row r="11" spans="2:64" x14ac:dyDescent="0.25">
      <c r="B11" s="18" t="s">
        <v>195</v>
      </c>
      <c r="C11" s="17">
        <v>0.22033540845887201</v>
      </c>
      <c r="D11" s="17">
        <v>0.12202694383338999</v>
      </c>
      <c r="E11" s="17">
        <v>0.24102073442903399</v>
      </c>
      <c r="F11" s="17">
        <v>0.30325501994360898</v>
      </c>
      <c r="G11" s="17">
        <v>0.40761346208836702</v>
      </c>
      <c r="H11" s="17">
        <v>0.19183799632297899</v>
      </c>
      <c r="I11" s="17">
        <v>0.19447146550918501</v>
      </c>
      <c r="J11" s="17">
        <v>0.249552080609032</v>
      </c>
      <c r="K11" s="17">
        <v>0.29148603717877097</v>
      </c>
      <c r="L11" s="17">
        <v>0.29290315402080103</v>
      </c>
      <c r="M11" s="17">
        <v>0.28154554669593601</v>
      </c>
      <c r="N11" s="17">
        <v>0.212170564261459</v>
      </c>
      <c r="O11" s="17">
        <v>0.22534954075983599</v>
      </c>
      <c r="P11" s="17">
        <v>0</v>
      </c>
      <c r="Q11" s="17"/>
      <c r="R11" s="17">
        <v>0.46391104999423899</v>
      </c>
      <c r="S11" s="17">
        <v>0.27056876044398398</v>
      </c>
      <c r="T11" s="17">
        <v>0.148714197283972</v>
      </c>
      <c r="U11" s="17">
        <v>9.4797524572088204E-2</v>
      </c>
      <c r="V11" s="17"/>
      <c r="W11" s="17">
        <v>0.44276324833196401</v>
      </c>
      <c r="X11" s="17">
        <v>0.37057582932465399</v>
      </c>
      <c r="Y11" s="17">
        <v>0.396252359167789</v>
      </c>
      <c r="Z11" s="17">
        <v>0.17650024052257399</v>
      </c>
      <c r="AA11" s="17">
        <v>0.17494691799815601</v>
      </c>
      <c r="AB11" s="17">
        <v>0.24393193515280201</v>
      </c>
      <c r="AC11" s="17">
        <v>0.12769556784657901</v>
      </c>
      <c r="AD11" s="17">
        <v>9.5098235440955303E-2</v>
      </c>
      <c r="AE11" s="17">
        <v>6.7061932547352501E-2</v>
      </c>
      <c r="AF11" s="17">
        <v>9.9253801888725901E-2</v>
      </c>
      <c r="AG11" s="17"/>
      <c r="AH11" s="17">
        <v>0.33725758019623298</v>
      </c>
      <c r="AI11" s="17">
        <v>0.20037763790296201</v>
      </c>
      <c r="AJ11" s="17">
        <v>0.25974511809406198</v>
      </c>
      <c r="AK11" s="17">
        <v>0.314117917696073</v>
      </c>
      <c r="AL11" s="17">
        <v>0.143401746945649</v>
      </c>
      <c r="AM11" s="17">
        <v>0.12564985216059199</v>
      </c>
      <c r="AN11" s="17">
        <v>0.11971302260847699</v>
      </c>
      <c r="AO11" s="17"/>
      <c r="AP11" s="17">
        <v>0.116032693626258</v>
      </c>
      <c r="AQ11" s="17">
        <v>0.38955921957123602</v>
      </c>
      <c r="AR11" s="17"/>
      <c r="AS11" s="17">
        <v>0.11489023734216</v>
      </c>
      <c r="AT11" s="17">
        <v>4.5330061706836698E-2</v>
      </c>
      <c r="AU11" s="17">
        <v>0.14234283516637</v>
      </c>
      <c r="AV11" s="17"/>
      <c r="AW11" s="17">
        <v>6.1915967000381197E-2</v>
      </c>
      <c r="AX11" s="17">
        <v>0.24476003440616101</v>
      </c>
      <c r="AY11" s="17"/>
      <c r="AZ11" s="17">
        <v>0.26419527621464201</v>
      </c>
      <c r="BA11" s="17">
        <v>0.19829714397539999</v>
      </c>
      <c r="BB11" s="17"/>
      <c r="BC11" s="17">
        <v>0.33289659927541598</v>
      </c>
      <c r="BD11" s="17">
        <v>9.4797524572088204E-2</v>
      </c>
      <c r="BE11" s="17"/>
      <c r="BF11" s="17">
        <v>0.105149814902296</v>
      </c>
      <c r="BG11" s="17">
        <v>0.27913658792476098</v>
      </c>
      <c r="BH11" s="17"/>
      <c r="BI11" s="17">
        <v>0.47164702754884902</v>
      </c>
      <c r="BJ11" s="17">
        <v>0.25066896466241601</v>
      </c>
      <c r="BK11" s="17">
        <v>9.2699587913979697E-2</v>
      </c>
      <c r="BL11" s="17">
        <v>3.5324136531129202E-2</v>
      </c>
    </row>
    <row r="12" spans="2:64" x14ac:dyDescent="0.25">
      <c r="B12" s="18" t="s">
        <v>80</v>
      </c>
      <c r="C12" s="19">
        <v>5.0547518984225603E-2</v>
      </c>
      <c r="D12" s="19">
        <v>2.4254367002846E-2</v>
      </c>
      <c r="E12" s="19">
        <v>9.5299650069143801E-2</v>
      </c>
      <c r="F12" s="19">
        <v>0</v>
      </c>
      <c r="G12" s="19">
        <v>3.68449346167831E-2</v>
      </c>
      <c r="H12" s="19">
        <v>3.5816280882892702E-2</v>
      </c>
      <c r="I12" s="19">
        <v>1.76334716225508E-2</v>
      </c>
      <c r="J12" s="19">
        <v>8.6806582009148703E-2</v>
      </c>
      <c r="K12" s="19">
        <v>0.118199113723545</v>
      </c>
      <c r="L12" s="19">
        <v>0.119477228747901</v>
      </c>
      <c r="M12" s="19">
        <v>4.6533810797833898E-2</v>
      </c>
      <c r="N12" s="19">
        <v>3.8184002169927199E-2</v>
      </c>
      <c r="O12" s="19">
        <v>5.7605298689587803E-2</v>
      </c>
      <c r="P12" s="19">
        <v>0.35196951786603697</v>
      </c>
      <c r="Q12" s="19"/>
      <c r="R12" s="19">
        <v>9.5103748725503395E-2</v>
      </c>
      <c r="S12" s="19">
        <v>3.5478659906327301E-2</v>
      </c>
      <c r="T12" s="19">
        <v>3.1495350253265997E-2</v>
      </c>
      <c r="U12" s="19">
        <v>3.6901278534898697E-2</v>
      </c>
      <c r="V12" s="19"/>
      <c r="W12" s="19">
        <v>7.5500740132391705E-2</v>
      </c>
      <c r="X12" s="19">
        <v>5.4360994046852899E-2</v>
      </c>
      <c r="Y12" s="19">
        <v>4.52233638549841E-2</v>
      </c>
      <c r="Z12" s="19">
        <v>2.4854862753842299E-2</v>
      </c>
      <c r="AA12" s="19">
        <v>2.4754777275147501E-2</v>
      </c>
      <c r="AB12" s="19">
        <v>4.83270260446605E-2</v>
      </c>
      <c r="AC12" s="19">
        <v>0</v>
      </c>
      <c r="AD12" s="19">
        <v>1.9009898177692299E-2</v>
      </c>
      <c r="AE12" s="19">
        <v>0</v>
      </c>
      <c r="AF12" s="19">
        <v>3.02708839289513E-2</v>
      </c>
      <c r="AG12" s="19"/>
      <c r="AH12" s="19">
        <v>6.9029341219536702E-2</v>
      </c>
      <c r="AI12" s="19">
        <v>2.4535253589571E-2</v>
      </c>
      <c r="AJ12" s="19">
        <v>1.1163268004909299E-2</v>
      </c>
      <c r="AK12" s="19">
        <v>5.7185220247983802E-2</v>
      </c>
      <c r="AL12" s="19">
        <v>2.37853798803856E-2</v>
      </c>
      <c r="AM12" s="19">
        <v>3.2096481515411397E-2</v>
      </c>
      <c r="AN12" s="19">
        <v>3.2532672144634803E-2</v>
      </c>
      <c r="AO12" s="19"/>
      <c r="AP12" s="19">
        <v>2.53949770631271E-2</v>
      </c>
      <c r="AQ12" s="19">
        <v>9.1355747321162903E-2</v>
      </c>
      <c r="AR12" s="19"/>
      <c r="AS12" s="19">
        <v>1.47369321790735E-2</v>
      </c>
      <c r="AT12" s="19">
        <v>2.2479196206751501E-2</v>
      </c>
      <c r="AU12" s="19">
        <v>2.3705827412332701E-2</v>
      </c>
      <c r="AV12" s="19"/>
      <c r="AW12" s="19">
        <v>1.9312321782708902E-2</v>
      </c>
      <c r="AX12" s="19">
        <v>5.53632663509196E-2</v>
      </c>
      <c r="AY12" s="19"/>
      <c r="AZ12" s="19">
        <v>6.8024394830457496E-2</v>
      </c>
      <c r="BA12" s="19">
        <v>4.1765914479879998E-2</v>
      </c>
      <c r="BB12" s="19"/>
      <c r="BC12" s="19">
        <v>6.2783164731850194E-2</v>
      </c>
      <c r="BD12" s="19">
        <v>3.6901278534898697E-2</v>
      </c>
      <c r="BE12" s="19"/>
      <c r="BF12" s="19">
        <v>2.2766913151984799E-2</v>
      </c>
      <c r="BG12" s="19">
        <v>6.4729261151577094E-2</v>
      </c>
      <c r="BH12" s="19"/>
      <c r="BI12" s="19">
        <v>0.11128329268727601</v>
      </c>
      <c r="BJ12" s="19">
        <v>6.7303805456188706E-2</v>
      </c>
      <c r="BK12" s="19">
        <v>1.1265303276807999E-2</v>
      </c>
      <c r="BL12" s="19">
        <v>7.0315015602386201E-3</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199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193</v>
      </c>
      <c r="C9" s="17">
        <v>0.37567042773648501</v>
      </c>
      <c r="D9" s="17">
        <v>0.38234489508897301</v>
      </c>
      <c r="E9" s="17">
        <v>0.32367681903571</v>
      </c>
      <c r="F9" s="17">
        <v>0.55980253807035296</v>
      </c>
      <c r="G9" s="17">
        <v>0.44965351114801799</v>
      </c>
      <c r="H9" s="17">
        <v>0.355208289256639</v>
      </c>
      <c r="I9" s="17">
        <v>0.37705440112430899</v>
      </c>
      <c r="J9" s="17">
        <v>0.33800973905929899</v>
      </c>
      <c r="K9" s="17">
        <v>0.26916033859355099</v>
      </c>
      <c r="L9" s="17">
        <v>0.32030581378269402</v>
      </c>
      <c r="M9" s="17">
        <v>0.291199501532173</v>
      </c>
      <c r="N9" s="17">
        <v>0.38885401182308399</v>
      </c>
      <c r="O9" s="17">
        <v>0.46266045101046699</v>
      </c>
      <c r="P9" s="17">
        <v>0.35196951786603697</v>
      </c>
      <c r="Q9" s="17"/>
      <c r="R9" s="17">
        <v>0.20782950385546001</v>
      </c>
      <c r="S9" s="17">
        <v>0.388249327403421</v>
      </c>
      <c r="T9" s="17">
        <v>0.432730910230198</v>
      </c>
      <c r="U9" s="17">
        <v>0.44508535589207598</v>
      </c>
      <c r="V9" s="17"/>
      <c r="W9" s="17">
        <v>0.20231621413485901</v>
      </c>
      <c r="X9" s="17">
        <v>0.28820133193622399</v>
      </c>
      <c r="Y9" s="17">
        <v>0.29612572322411301</v>
      </c>
      <c r="Z9" s="17">
        <v>0.46453268232495198</v>
      </c>
      <c r="AA9" s="17">
        <v>0.36802866224552899</v>
      </c>
      <c r="AB9" s="17">
        <v>0.38094009415012697</v>
      </c>
      <c r="AC9" s="17">
        <v>0.39034517398208202</v>
      </c>
      <c r="AD9" s="17">
        <v>0.51918626124159495</v>
      </c>
      <c r="AE9" s="17">
        <v>0.489588948710799</v>
      </c>
      <c r="AF9" s="17">
        <v>0.48138537378872098</v>
      </c>
      <c r="AG9" s="17"/>
      <c r="AH9" s="17">
        <v>0.27926311922570002</v>
      </c>
      <c r="AI9" s="17">
        <v>0.350102880774877</v>
      </c>
      <c r="AJ9" s="17">
        <v>0.36570659085372897</v>
      </c>
      <c r="AK9" s="17">
        <v>0.29085509398277298</v>
      </c>
      <c r="AL9" s="17">
        <v>0.42072809460217703</v>
      </c>
      <c r="AM9" s="17">
        <v>0.54458597359828897</v>
      </c>
      <c r="AN9" s="17">
        <v>0.46015641146130498</v>
      </c>
      <c r="AO9" s="17"/>
      <c r="AP9" s="17">
        <v>0.46999886250442302</v>
      </c>
      <c r="AQ9" s="17">
        <v>0.22262918376396301</v>
      </c>
      <c r="AR9" s="17"/>
      <c r="AS9" s="17">
        <v>0.45336355827598201</v>
      </c>
      <c r="AT9" s="17">
        <v>0.57602872758191803</v>
      </c>
      <c r="AU9" s="17">
        <v>0.44591599083616701</v>
      </c>
      <c r="AV9" s="17"/>
      <c r="AW9" s="17">
        <v>0.55872800745844298</v>
      </c>
      <c r="AX9" s="17">
        <v>0.34744716883365401</v>
      </c>
      <c r="AY9" s="17"/>
      <c r="AZ9" s="17">
        <v>0.34335047153189002</v>
      </c>
      <c r="BA9" s="17">
        <v>0.39191023372261702</v>
      </c>
      <c r="BB9" s="17"/>
      <c r="BC9" s="17">
        <v>0.31343083334691701</v>
      </c>
      <c r="BD9" s="17">
        <v>0.44508535589207598</v>
      </c>
      <c r="BE9" s="17"/>
      <c r="BF9" s="17">
        <v>0.55167656378244201</v>
      </c>
      <c r="BG9" s="17">
        <v>0.28582092422498301</v>
      </c>
      <c r="BH9" s="17"/>
      <c r="BI9" s="17">
        <v>0.150889688084371</v>
      </c>
      <c r="BJ9" s="17">
        <v>0.35270281290743</v>
      </c>
      <c r="BK9" s="17">
        <v>0.44974107878929698</v>
      </c>
      <c r="BL9" s="17">
        <v>0.61952340793204996</v>
      </c>
    </row>
    <row r="10" spans="2:64" ht="45" x14ac:dyDescent="0.25">
      <c r="B10" s="18" t="s">
        <v>194</v>
      </c>
      <c r="C10" s="17">
        <v>0.36457782753319901</v>
      </c>
      <c r="D10" s="17">
        <v>0.43547224949750302</v>
      </c>
      <c r="E10" s="17">
        <v>0.34224241375637698</v>
      </c>
      <c r="F10" s="17">
        <v>0.18341302131631901</v>
      </c>
      <c r="G10" s="17">
        <v>0.34006336539210802</v>
      </c>
      <c r="H10" s="17">
        <v>0.41757926952063101</v>
      </c>
      <c r="I10" s="17">
        <v>0.445556734138227</v>
      </c>
      <c r="J10" s="17">
        <v>0.27820094512520299</v>
      </c>
      <c r="K10" s="17">
        <v>0.41223666439888301</v>
      </c>
      <c r="L10" s="17">
        <v>0.35458871451228602</v>
      </c>
      <c r="M10" s="17">
        <v>0.36672883546369001</v>
      </c>
      <c r="N10" s="17">
        <v>0.33314602829828599</v>
      </c>
      <c r="O10" s="17">
        <v>0.263640990573144</v>
      </c>
      <c r="P10" s="17">
        <v>0.296060964267926</v>
      </c>
      <c r="Q10" s="17"/>
      <c r="R10" s="17">
        <v>0.21312689810228</v>
      </c>
      <c r="S10" s="17">
        <v>0.42156288554692301</v>
      </c>
      <c r="T10" s="17">
        <v>0.41180622339018202</v>
      </c>
      <c r="U10" s="17">
        <v>0.41383237764790198</v>
      </c>
      <c r="V10" s="17"/>
      <c r="W10" s="17">
        <v>0.16451554241855701</v>
      </c>
      <c r="X10" s="17">
        <v>0.32409817201674501</v>
      </c>
      <c r="Y10" s="17">
        <v>0.44148757806584399</v>
      </c>
      <c r="Z10" s="17">
        <v>0.39626652641214299</v>
      </c>
      <c r="AA10" s="17">
        <v>0.44563817734176803</v>
      </c>
      <c r="AB10" s="17">
        <v>0.36880079230910701</v>
      </c>
      <c r="AC10" s="17">
        <v>0.53063097474904797</v>
      </c>
      <c r="AD10" s="17">
        <v>0.37261793007634503</v>
      </c>
      <c r="AE10" s="17">
        <v>0.42668785635258499</v>
      </c>
      <c r="AF10" s="17">
        <v>0.42671907406113802</v>
      </c>
      <c r="AG10" s="17"/>
      <c r="AH10" s="17">
        <v>0.27745249766046598</v>
      </c>
      <c r="AI10" s="17">
        <v>0.47081067596319198</v>
      </c>
      <c r="AJ10" s="17">
        <v>0.39688499801412502</v>
      </c>
      <c r="AK10" s="17">
        <v>0.36188585736988099</v>
      </c>
      <c r="AL10" s="17">
        <v>0.43739055916290398</v>
      </c>
      <c r="AM10" s="17">
        <v>0.35154910841366099</v>
      </c>
      <c r="AN10" s="17">
        <v>0.34408217359607901</v>
      </c>
      <c r="AO10" s="17"/>
      <c r="AP10" s="17">
        <v>0.39822531218644203</v>
      </c>
      <c r="AQ10" s="17">
        <v>0.309987152721866</v>
      </c>
      <c r="AR10" s="17"/>
      <c r="AS10" s="17">
        <v>0.43313782853946098</v>
      </c>
      <c r="AT10" s="17">
        <v>0.33523327592253499</v>
      </c>
      <c r="AU10" s="17">
        <v>0.40553372206219301</v>
      </c>
      <c r="AV10" s="17"/>
      <c r="AW10" s="17">
        <v>0.36775366785861302</v>
      </c>
      <c r="AX10" s="17">
        <v>0.36408818616530703</v>
      </c>
      <c r="AY10" s="17"/>
      <c r="AZ10" s="17">
        <v>0.30785847890675599</v>
      </c>
      <c r="BA10" s="17">
        <v>0.39307759441166701</v>
      </c>
      <c r="BB10" s="17"/>
      <c r="BC10" s="17">
        <v>0.3204146582779</v>
      </c>
      <c r="BD10" s="17">
        <v>0.41383237764790198</v>
      </c>
      <c r="BE10" s="17"/>
      <c r="BF10" s="17">
        <v>0.33192282723147898</v>
      </c>
      <c r="BG10" s="17">
        <v>0.38124790296461197</v>
      </c>
      <c r="BH10" s="17"/>
      <c r="BI10" s="17">
        <v>0.31328567354782</v>
      </c>
      <c r="BJ10" s="17">
        <v>0.37084710323742898</v>
      </c>
      <c r="BK10" s="17">
        <v>0.40239162420542102</v>
      </c>
      <c r="BL10" s="17">
        <v>0.34466374622109702</v>
      </c>
    </row>
    <row r="11" spans="2:64" x14ac:dyDescent="0.25">
      <c r="B11" s="18" t="s">
        <v>195</v>
      </c>
      <c r="C11" s="17">
        <v>0.23432427260813901</v>
      </c>
      <c r="D11" s="17">
        <v>0.17048445208038099</v>
      </c>
      <c r="E11" s="17">
        <v>0.26866181640433501</v>
      </c>
      <c r="F11" s="17">
        <v>0.256784440613328</v>
      </c>
      <c r="G11" s="17">
        <v>0.17343818884309101</v>
      </c>
      <c r="H11" s="17">
        <v>0.20475243182927999</v>
      </c>
      <c r="I11" s="17">
        <v>0.17738886473746401</v>
      </c>
      <c r="J11" s="17">
        <v>0.31303077728233197</v>
      </c>
      <c r="K11" s="17">
        <v>0.318602997007566</v>
      </c>
      <c r="L11" s="17">
        <v>0.27318153521687299</v>
      </c>
      <c r="M11" s="17">
        <v>0.317840375790507</v>
      </c>
      <c r="N11" s="17">
        <v>0.24156454162459701</v>
      </c>
      <c r="O11" s="17">
        <v>0.259912719973588</v>
      </c>
      <c r="P11" s="17">
        <v>0</v>
      </c>
      <c r="Q11" s="17"/>
      <c r="R11" s="17">
        <v>0.52097382927150204</v>
      </c>
      <c r="S11" s="17">
        <v>0.18054856054649099</v>
      </c>
      <c r="T11" s="17">
        <v>0.13735793206452801</v>
      </c>
      <c r="U11" s="17">
        <v>0.125921199849963</v>
      </c>
      <c r="V11" s="17"/>
      <c r="W11" s="17">
        <v>0.58704528199901196</v>
      </c>
      <c r="X11" s="17">
        <v>0.35290406642136002</v>
      </c>
      <c r="Y11" s="17">
        <v>0.23973180603654101</v>
      </c>
      <c r="Z11" s="17">
        <v>0.13920079126290399</v>
      </c>
      <c r="AA11" s="17">
        <v>0.15454624263358899</v>
      </c>
      <c r="AB11" s="17">
        <v>0.208868698065245</v>
      </c>
      <c r="AC11" s="17">
        <v>7.9023851268870002E-2</v>
      </c>
      <c r="AD11" s="17">
        <v>0.10819580868206</v>
      </c>
      <c r="AE11" s="17">
        <v>8.3723194936615897E-2</v>
      </c>
      <c r="AF11" s="17">
        <v>7.4948803698927702E-2</v>
      </c>
      <c r="AG11" s="17"/>
      <c r="AH11" s="17">
        <v>0.39482645847721298</v>
      </c>
      <c r="AI11" s="17">
        <v>0.15455118967236001</v>
      </c>
      <c r="AJ11" s="17">
        <v>0.237408411132146</v>
      </c>
      <c r="AK11" s="17">
        <v>0.30547911453688098</v>
      </c>
      <c r="AL11" s="17">
        <v>0.14188134623491899</v>
      </c>
      <c r="AM11" s="17">
        <v>0.103864917988049</v>
      </c>
      <c r="AN11" s="17">
        <v>0.18507181298980899</v>
      </c>
      <c r="AO11" s="17"/>
      <c r="AP11" s="17">
        <v>0.113829831634862</v>
      </c>
      <c r="AQ11" s="17">
        <v>0.42981801936319203</v>
      </c>
      <c r="AR11" s="17"/>
      <c r="AS11" s="17">
        <v>9.8761681005483895E-2</v>
      </c>
      <c r="AT11" s="17">
        <v>7.3322839763967404E-2</v>
      </c>
      <c r="AU11" s="17">
        <v>0.129834510660048</v>
      </c>
      <c r="AV11" s="17"/>
      <c r="AW11" s="17">
        <v>6.1472979557275598E-2</v>
      </c>
      <c r="AX11" s="17">
        <v>0.26097395738422602</v>
      </c>
      <c r="AY11" s="17"/>
      <c r="AZ11" s="17">
        <v>0.31396717866841201</v>
      </c>
      <c r="BA11" s="17">
        <v>0.194306107533809</v>
      </c>
      <c r="BB11" s="17"/>
      <c r="BC11" s="17">
        <v>0.33152185615859098</v>
      </c>
      <c r="BD11" s="17">
        <v>0.125921199849963</v>
      </c>
      <c r="BE11" s="17"/>
      <c r="BF11" s="17">
        <v>0.10387776269044099</v>
      </c>
      <c r="BG11" s="17">
        <v>0.30091600863632401</v>
      </c>
      <c r="BH11" s="17"/>
      <c r="BI11" s="17">
        <v>0.48449018891974999</v>
      </c>
      <c r="BJ11" s="17">
        <v>0.237651964633217</v>
      </c>
      <c r="BK11" s="17">
        <v>0.14200178797974899</v>
      </c>
      <c r="BL11" s="17">
        <v>3.58128458468535E-2</v>
      </c>
    </row>
    <row r="12" spans="2:64" x14ac:dyDescent="0.25">
      <c r="B12" s="18" t="s">
        <v>80</v>
      </c>
      <c r="C12" s="19">
        <v>2.5427472122177299E-2</v>
      </c>
      <c r="D12" s="19">
        <v>1.1698403333142199E-2</v>
      </c>
      <c r="E12" s="19">
        <v>6.5418950803578901E-2</v>
      </c>
      <c r="F12" s="19">
        <v>0</v>
      </c>
      <c r="G12" s="19">
        <v>3.68449346167831E-2</v>
      </c>
      <c r="H12" s="19">
        <v>2.2460009393449699E-2</v>
      </c>
      <c r="I12" s="19">
        <v>0</v>
      </c>
      <c r="J12" s="19">
        <v>7.0758538533166104E-2</v>
      </c>
      <c r="K12" s="19">
        <v>0</v>
      </c>
      <c r="L12" s="19">
        <v>5.1923936488146201E-2</v>
      </c>
      <c r="M12" s="19">
        <v>2.423128721363E-2</v>
      </c>
      <c r="N12" s="19">
        <v>3.6435418254033299E-2</v>
      </c>
      <c r="O12" s="19">
        <v>1.37858384428011E-2</v>
      </c>
      <c r="P12" s="19">
        <v>0.35196951786603697</v>
      </c>
      <c r="Q12" s="19"/>
      <c r="R12" s="19">
        <v>5.8069768770757903E-2</v>
      </c>
      <c r="S12" s="19">
        <v>9.6392265031641292E-3</v>
      </c>
      <c r="T12" s="19">
        <v>1.8104934315093399E-2</v>
      </c>
      <c r="U12" s="19">
        <v>1.5161066610059301E-2</v>
      </c>
      <c r="V12" s="19"/>
      <c r="W12" s="19">
        <v>4.6122961447572497E-2</v>
      </c>
      <c r="X12" s="19">
        <v>3.4796429625671602E-2</v>
      </c>
      <c r="Y12" s="19">
        <v>2.2654892673502101E-2</v>
      </c>
      <c r="Z12" s="19">
        <v>0</v>
      </c>
      <c r="AA12" s="19">
        <v>3.1786917779114097E-2</v>
      </c>
      <c r="AB12" s="19">
        <v>4.13904154755209E-2</v>
      </c>
      <c r="AC12" s="19">
        <v>0</v>
      </c>
      <c r="AD12" s="19">
        <v>0</v>
      </c>
      <c r="AE12" s="19">
        <v>0</v>
      </c>
      <c r="AF12" s="19">
        <v>1.6946748451212901E-2</v>
      </c>
      <c r="AG12" s="19"/>
      <c r="AH12" s="19">
        <v>4.8457924636621401E-2</v>
      </c>
      <c r="AI12" s="19">
        <v>2.4535253589571E-2</v>
      </c>
      <c r="AJ12" s="19">
        <v>0</v>
      </c>
      <c r="AK12" s="19">
        <v>4.17799341104646E-2</v>
      </c>
      <c r="AL12" s="19">
        <v>0</v>
      </c>
      <c r="AM12" s="19">
        <v>0</v>
      </c>
      <c r="AN12" s="19">
        <v>1.0689601952807199E-2</v>
      </c>
      <c r="AO12" s="19"/>
      <c r="AP12" s="19">
        <v>1.79459936742732E-2</v>
      </c>
      <c r="AQ12" s="19">
        <v>3.7565644150979301E-2</v>
      </c>
      <c r="AR12" s="19"/>
      <c r="AS12" s="19">
        <v>1.47369321790735E-2</v>
      </c>
      <c r="AT12" s="19">
        <v>1.5415156731580301E-2</v>
      </c>
      <c r="AU12" s="19">
        <v>1.87157764415916E-2</v>
      </c>
      <c r="AV12" s="19"/>
      <c r="AW12" s="19">
        <v>1.20453451256684E-2</v>
      </c>
      <c r="AX12" s="19">
        <v>2.7490687616813999E-2</v>
      </c>
      <c r="AY12" s="19"/>
      <c r="AZ12" s="19">
        <v>3.4823870892941901E-2</v>
      </c>
      <c r="BA12" s="19">
        <v>2.0706064331907598E-2</v>
      </c>
      <c r="BB12" s="19"/>
      <c r="BC12" s="19">
        <v>3.4632652216591599E-2</v>
      </c>
      <c r="BD12" s="19">
        <v>1.5161066610059301E-2</v>
      </c>
      <c r="BE12" s="19"/>
      <c r="BF12" s="19">
        <v>1.2522846295638299E-2</v>
      </c>
      <c r="BG12" s="19">
        <v>3.2015164174080901E-2</v>
      </c>
      <c r="BH12" s="19"/>
      <c r="BI12" s="19">
        <v>5.1334449448058997E-2</v>
      </c>
      <c r="BJ12" s="19">
        <v>3.8798119221923999E-2</v>
      </c>
      <c r="BK12" s="19">
        <v>5.8655090255331698E-3</v>
      </c>
      <c r="BL12" s="19">
        <v>0</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200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193</v>
      </c>
      <c r="C9" s="17">
        <v>0.33125011542112798</v>
      </c>
      <c r="D9" s="17">
        <v>0.34909068867177701</v>
      </c>
      <c r="E9" s="17">
        <v>0.26983744976277901</v>
      </c>
      <c r="F9" s="17">
        <v>0.34138864148262099</v>
      </c>
      <c r="G9" s="17">
        <v>0.37596364191445197</v>
      </c>
      <c r="H9" s="17">
        <v>0.280607749717244</v>
      </c>
      <c r="I9" s="17">
        <v>0.36552914329352598</v>
      </c>
      <c r="J9" s="17">
        <v>0.25401753975952401</v>
      </c>
      <c r="K9" s="17">
        <v>0.25960022928962001</v>
      </c>
      <c r="L9" s="17">
        <v>0.32425847052920498</v>
      </c>
      <c r="M9" s="17">
        <v>0.28410662208595</v>
      </c>
      <c r="N9" s="17">
        <v>0.35773121521420398</v>
      </c>
      <c r="O9" s="17">
        <v>0.37936712840756698</v>
      </c>
      <c r="P9" s="17">
        <v>0.296060964267926</v>
      </c>
      <c r="Q9" s="17"/>
      <c r="R9" s="17">
        <v>0.13685439490370799</v>
      </c>
      <c r="S9" s="17">
        <v>0.31114166118171699</v>
      </c>
      <c r="T9" s="17">
        <v>0.37010448852107602</v>
      </c>
      <c r="U9" s="17">
        <v>0.42999287962607302</v>
      </c>
      <c r="V9" s="17"/>
      <c r="W9" s="17">
        <v>0.159288590952649</v>
      </c>
      <c r="X9" s="17">
        <v>0.18717770771789599</v>
      </c>
      <c r="Y9" s="17">
        <v>0.34017396230610403</v>
      </c>
      <c r="Z9" s="17">
        <v>0.32982661887755099</v>
      </c>
      <c r="AA9" s="17">
        <v>0.40096730375833001</v>
      </c>
      <c r="AB9" s="17">
        <v>0.33913341444691297</v>
      </c>
      <c r="AC9" s="17">
        <v>0.41289535857498799</v>
      </c>
      <c r="AD9" s="17">
        <v>0.38292669793939299</v>
      </c>
      <c r="AE9" s="17">
        <v>0.51864867168067197</v>
      </c>
      <c r="AF9" s="17">
        <v>0.386238298773808</v>
      </c>
      <c r="AG9" s="17"/>
      <c r="AH9" s="17">
        <v>0.218390375541933</v>
      </c>
      <c r="AI9" s="17">
        <v>0.31719004609703899</v>
      </c>
      <c r="AJ9" s="17">
        <v>0.31458827673450301</v>
      </c>
      <c r="AK9" s="17">
        <v>0.26227530020095302</v>
      </c>
      <c r="AL9" s="17">
        <v>0.35307313547487401</v>
      </c>
      <c r="AM9" s="17">
        <v>0.47757289324416502</v>
      </c>
      <c r="AN9" s="17">
        <v>0.43642179544590998</v>
      </c>
      <c r="AO9" s="17"/>
      <c r="AP9" s="17">
        <v>0.40968257968892402</v>
      </c>
      <c r="AQ9" s="17">
        <v>0.203998964387997</v>
      </c>
      <c r="AR9" s="17"/>
      <c r="AS9" s="17">
        <v>0.45629663066475001</v>
      </c>
      <c r="AT9" s="17">
        <v>0.48367479548817499</v>
      </c>
      <c r="AU9" s="17">
        <v>0.349377964136867</v>
      </c>
      <c r="AV9" s="17"/>
      <c r="AW9" s="17">
        <v>0.53549043955328401</v>
      </c>
      <c r="AX9" s="17">
        <v>0.29976096564030402</v>
      </c>
      <c r="AY9" s="17"/>
      <c r="AZ9" s="17">
        <v>0.317652351259748</v>
      </c>
      <c r="BA9" s="17">
        <v>0.33808258296619897</v>
      </c>
      <c r="BB9" s="17"/>
      <c r="BC9" s="17">
        <v>0.24271426648608199</v>
      </c>
      <c r="BD9" s="17">
        <v>0.42999287962607302</v>
      </c>
      <c r="BE9" s="17"/>
      <c r="BF9" s="17">
        <v>0.48761094014058998</v>
      </c>
      <c r="BG9" s="17">
        <v>0.25142936152409301</v>
      </c>
      <c r="BH9" s="17"/>
      <c r="BI9" s="17">
        <v>0.15106225718640601</v>
      </c>
      <c r="BJ9" s="17">
        <v>0.28999067918911497</v>
      </c>
      <c r="BK9" s="17">
        <v>0.384446009093521</v>
      </c>
      <c r="BL9" s="17">
        <v>0.58824331425482002</v>
      </c>
    </row>
    <row r="10" spans="2:64" ht="45" x14ac:dyDescent="0.25">
      <c r="B10" s="18" t="s">
        <v>194</v>
      </c>
      <c r="C10" s="17">
        <v>0.40647856663895399</v>
      </c>
      <c r="D10" s="17">
        <v>0.46357675219431499</v>
      </c>
      <c r="E10" s="17">
        <v>0.38476667848440999</v>
      </c>
      <c r="F10" s="17">
        <v>0.37662408241568701</v>
      </c>
      <c r="G10" s="17">
        <v>0.29873294888101398</v>
      </c>
      <c r="H10" s="17">
        <v>0.38645735820631599</v>
      </c>
      <c r="I10" s="17">
        <v>0.43192299669874101</v>
      </c>
      <c r="J10" s="17">
        <v>0.50648349290962202</v>
      </c>
      <c r="K10" s="17">
        <v>0.41235084096156199</v>
      </c>
      <c r="L10" s="17">
        <v>0.396304603761922</v>
      </c>
      <c r="M10" s="17">
        <v>0.37058544758388701</v>
      </c>
      <c r="N10" s="17">
        <v>0.383351582124282</v>
      </c>
      <c r="O10" s="17">
        <v>0.35329797876166102</v>
      </c>
      <c r="P10" s="17">
        <v>0.35196951786603697</v>
      </c>
      <c r="Q10" s="17"/>
      <c r="R10" s="17">
        <v>0.25926656648122798</v>
      </c>
      <c r="S10" s="17">
        <v>0.49172720992125002</v>
      </c>
      <c r="T10" s="17">
        <v>0.42670497923719097</v>
      </c>
      <c r="U10" s="17">
        <v>0.45174185306417203</v>
      </c>
      <c r="V10" s="17"/>
      <c r="W10" s="17">
        <v>0.22663007849424499</v>
      </c>
      <c r="X10" s="17">
        <v>0.381788099513312</v>
      </c>
      <c r="Y10" s="17">
        <v>0.38235889031721898</v>
      </c>
      <c r="Z10" s="17">
        <v>0.49374175325548703</v>
      </c>
      <c r="AA10" s="17">
        <v>0.41236018818931203</v>
      </c>
      <c r="AB10" s="17">
        <v>0.43265195692101399</v>
      </c>
      <c r="AC10" s="17">
        <v>0.45389593617741097</v>
      </c>
      <c r="AD10" s="17">
        <v>0.47967057947519698</v>
      </c>
      <c r="AE10" s="17">
        <v>0.35676476304732802</v>
      </c>
      <c r="AF10" s="17">
        <v>0.48347405539245297</v>
      </c>
      <c r="AG10" s="17"/>
      <c r="AH10" s="17">
        <v>0.34603183476666</v>
      </c>
      <c r="AI10" s="17">
        <v>0.50114010823595301</v>
      </c>
      <c r="AJ10" s="17">
        <v>0.45439067547758499</v>
      </c>
      <c r="AK10" s="17">
        <v>0.40333411189333002</v>
      </c>
      <c r="AL10" s="17">
        <v>0.48564767552821198</v>
      </c>
      <c r="AM10" s="17">
        <v>0.37484749880228202</v>
      </c>
      <c r="AN10" s="17">
        <v>0.301044561641097</v>
      </c>
      <c r="AO10" s="17"/>
      <c r="AP10" s="17">
        <v>0.43540158831894199</v>
      </c>
      <c r="AQ10" s="17">
        <v>0.35955300036364002</v>
      </c>
      <c r="AR10" s="17"/>
      <c r="AS10" s="17">
        <v>0.40102567071517198</v>
      </c>
      <c r="AT10" s="17">
        <v>0.42337377739552101</v>
      </c>
      <c r="AU10" s="17">
        <v>0.48082097040337302</v>
      </c>
      <c r="AV10" s="17"/>
      <c r="AW10" s="17">
        <v>0.34550293459438802</v>
      </c>
      <c r="AX10" s="17">
        <v>0.41587960347431202</v>
      </c>
      <c r="AY10" s="17"/>
      <c r="AZ10" s="17">
        <v>0.35432235351580199</v>
      </c>
      <c r="BA10" s="17">
        <v>0.43268549516105898</v>
      </c>
      <c r="BB10" s="17"/>
      <c r="BC10" s="17">
        <v>0.36589408916849198</v>
      </c>
      <c r="BD10" s="17">
        <v>0.45174185306417203</v>
      </c>
      <c r="BE10" s="17"/>
      <c r="BF10" s="17">
        <v>0.38494882248668399</v>
      </c>
      <c r="BG10" s="17">
        <v>0.417469301770519</v>
      </c>
      <c r="BH10" s="17"/>
      <c r="BI10" s="17">
        <v>0.28654518346042002</v>
      </c>
      <c r="BJ10" s="17">
        <v>0.44615773961119698</v>
      </c>
      <c r="BK10" s="17">
        <v>0.46879221832428603</v>
      </c>
      <c r="BL10" s="17">
        <v>0.37178775322746599</v>
      </c>
    </row>
    <row r="11" spans="2:64" x14ac:dyDescent="0.25">
      <c r="B11" s="18" t="s">
        <v>195</v>
      </c>
      <c r="C11" s="17">
        <v>0.23562348792704099</v>
      </c>
      <c r="D11" s="17">
        <v>0.17477659546420399</v>
      </c>
      <c r="E11" s="17">
        <v>0.25009622168366802</v>
      </c>
      <c r="F11" s="17">
        <v>0.22454992130659199</v>
      </c>
      <c r="G11" s="17">
        <v>0.32530340920453399</v>
      </c>
      <c r="H11" s="17">
        <v>0.29924487798626598</v>
      </c>
      <c r="I11" s="17">
        <v>0.16734428953213701</v>
      </c>
      <c r="J11" s="17">
        <v>0.18223932283521399</v>
      </c>
      <c r="K11" s="17">
        <v>0.28272082395756198</v>
      </c>
      <c r="L11" s="17">
        <v>0.24049397334276301</v>
      </c>
      <c r="M11" s="17">
        <v>0.333192286723347</v>
      </c>
      <c r="N11" s="17">
        <v>0.24373099405363499</v>
      </c>
      <c r="O11" s="17">
        <v>0.25581383309285499</v>
      </c>
      <c r="P11" s="17">
        <v>0</v>
      </c>
      <c r="Q11" s="17"/>
      <c r="R11" s="17">
        <v>0.550791109406366</v>
      </c>
      <c r="S11" s="17">
        <v>0.188910323577899</v>
      </c>
      <c r="T11" s="17">
        <v>0.18408053665367899</v>
      </c>
      <c r="U11" s="17">
        <v>9.7707340535060194E-2</v>
      </c>
      <c r="V11" s="17"/>
      <c r="W11" s="17">
        <v>0.554678838693485</v>
      </c>
      <c r="X11" s="17">
        <v>0.41385781872180899</v>
      </c>
      <c r="Y11" s="17">
        <v>0.25481225470317598</v>
      </c>
      <c r="Z11" s="17">
        <v>0.17643162786696201</v>
      </c>
      <c r="AA11" s="17">
        <v>0.175935422443806</v>
      </c>
      <c r="AB11" s="17">
        <v>0.19857835941834301</v>
      </c>
      <c r="AC11" s="17">
        <v>0.12053757247961901</v>
      </c>
      <c r="AD11" s="17">
        <v>0.124044959572939</v>
      </c>
      <c r="AE11" s="17">
        <v>0.124586565272</v>
      </c>
      <c r="AF11" s="17">
        <v>0.11365365214281201</v>
      </c>
      <c r="AG11" s="17"/>
      <c r="AH11" s="17">
        <v>0.42524910490826501</v>
      </c>
      <c r="AI11" s="17">
        <v>0.15713459207743699</v>
      </c>
      <c r="AJ11" s="17">
        <v>0.23102104778791199</v>
      </c>
      <c r="AK11" s="17">
        <v>0.30112772477745903</v>
      </c>
      <c r="AL11" s="17">
        <v>0.15609012944631301</v>
      </c>
      <c r="AM11" s="17">
        <v>0.130988477920575</v>
      </c>
      <c r="AN11" s="17">
        <v>0.23536631530882701</v>
      </c>
      <c r="AO11" s="17"/>
      <c r="AP11" s="17">
        <v>0.135962421021048</v>
      </c>
      <c r="AQ11" s="17">
        <v>0.39731655208573902</v>
      </c>
      <c r="AR11" s="17"/>
      <c r="AS11" s="17">
        <v>0.118983595692053</v>
      </c>
      <c r="AT11" s="17">
        <v>7.7536270384723202E-2</v>
      </c>
      <c r="AU11" s="17">
        <v>0.155041838798673</v>
      </c>
      <c r="AV11" s="17"/>
      <c r="AW11" s="17">
        <v>0.10696128072666</v>
      </c>
      <c r="AX11" s="17">
        <v>0.25546023432312798</v>
      </c>
      <c r="AY11" s="17"/>
      <c r="AZ11" s="17">
        <v>0.28850975106849702</v>
      </c>
      <c r="BA11" s="17">
        <v>0.20904973122663101</v>
      </c>
      <c r="BB11" s="17"/>
      <c r="BC11" s="17">
        <v>0.35928341672806702</v>
      </c>
      <c r="BD11" s="17">
        <v>9.7707340535060194E-2</v>
      </c>
      <c r="BE11" s="17"/>
      <c r="BF11" s="17">
        <v>0.116056932137966</v>
      </c>
      <c r="BG11" s="17">
        <v>0.29666110806673501</v>
      </c>
      <c r="BH11" s="17"/>
      <c r="BI11" s="17">
        <v>0.510825558244001</v>
      </c>
      <c r="BJ11" s="17">
        <v>0.225921767446574</v>
      </c>
      <c r="BK11" s="17">
        <v>0.13927569622098701</v>
      </c>
      <c r="BL11" s="17">
        <v>3.3438381927874301E-2</v>
      </c>
    </row>
    <row r="12" spans="2:64" x14ac:dyDescent="0.25">
      <c r="B12" s="18" t="s">
        <v>80</v>
      </c>
      <c r="C12" s="19">
        <v>2.66478300128766E-2</v>
      </c>
      <c r="D12" s="19">
        <v>1.2555963669703799E-2</v>
      </c>
      <c r="E12" s="19">
        <v>9.5299650069143801E-2</v>
      </c>
      <c r="F12" s="19">
        <v>5.7437354795100599E-2</v>
      </c>
      <c r="G12" s="19">
        <v>0</v>
      </c>
      <c r="H12" s="19">
        <v>3.3690014090174497E-2</v>
      </c>
      <c r="I12" s="19">
        <v>3.5203570475596302E-2</v>
      </c>
      <c r="J12" s="19">
        <v>5.7259644495639403E-2</v>
      </c>
      <c r="K12" s="19">
        <v>4.5328105791255902E-2</v>
      </c>
      <c r="L12" s="19">
        <v>3.8942952366109597E-2</v>
      </c>
      <c r="M12" s="19">
        <v>1.2115643606815E-2</v>
      </c>
      <c r="N12" s="19">
        <v>1.5186208607878501E-2</v>
      </c>
      <c r="O12" s="19">
        <v>1.15210597379176E-2</v>
      </c>
      <c r="P12" s="19">
        <v>0.35196951786603697</v>
      </c>
      <c r="Q12" s="19"/>
      <c r="R12" s="19">
        <v>5.3087929208698197E-2</v>
      </c>
      <c r="S12" s="19">
        <v>8.2208053191349592E-3</v>
      </c>
      <c r="T12" s="19">
        <v>1.9109995588053399E-2</v>
      </c>
      <c r="U12" s="19">
        <v>2.0557926774694701E-2</v>
      </c>
      <c r="V12" s="19"/>
      <c r="W12" s="19">
        <v>5.9402491859620703E-2</v>
      </c>
      <c r="X12" s="19">
        <v>1.7176374046983099E-2</v>
      </c>
      <c r="Y12" s="19">
        <v>2.2654892673502101E-2</v>
      </c>
      <c r="Z12" s="19">
        <v>0</v>
      </c>
      <c r="AA12" s="19">
        <v>1.0737085608552599E-2</v>
      </c>
      <c r="AB12" s="19">
        <v>2.96362692137302E-2</v>
      </c>
      <c r="AC12" s="19">
        <v>1.26711327679816E-2</v>
      </c>
      <c r="AD12" s="19">
        <v>1.33577630124707E-2</v>
      </c>
      <c r="AE12" s="19">
        <v>0</v>
      </c>
      <c r="AF12" s="19">
        <v>1.66339936909265E-2</v>
      </c>
      <c r="AG12" s="19"/>
      <c r="AH12" s="19">
        <v>1.0328684783142601E-2</v>
      </c>
      <c r="AI12" s="19">
        <v>2.4535253589571E-2</v>
      </c>
      <c r="AJ12" s="19">
        <v>0</v>
      </c>
      <c r="AK12" s="19">
        <v>3.3262863128258102E-2</v>
      </c>
      <c r="AL12" s="19">
        <v>5.1890595506008698E-3</v>
      </c>
      <c r="AM12" s="19">
        <v>1.6591130032978098E-2</v>
      </c>
      <c r="AN12" s="19">
        <v>2.7167327604165899E-2</v>
      </c>
      <c r="AO12" s="19"/>
      <c r="AP12" s="19">
        <v>1.89534109710859E-2</v>
      </c>
      <c r="AQ12" s="19">
        <v>3.9131483162623902E-2</v>
      </c>
      <c r="AR12" s="19"/>
      <c r="AS12" s="19">
        <v>2.3694102928025498E-2</v>
      </c>
      <c r="AT12" s="19">
        <v>1.5415156731580301E-2</v>
      </c>
      <c r="AU12" s="19">
        <v>1.47592266610873E-2</v>
      </c>
      <c r="AV12" s="19"/>
      <c r="AW12" s="19">
        <v>1.20453451256684E-2</v>
      </c>
      <c r="AX12" s="19">
        <v>2.88991965622559E-2</v>
      </c>
      <c r="AY12" s="19"/>
      <c r="AZ12" s="19">
        <v>3.9515544155952702E-2</v>
      </c>
      <c r="BA12" s="19">
        <v>2.0182190646111001E-2</v>
      </c>
      <c r="BB12" s="19"/>
      <c r="BC12" s="19">
        <v>3.2108227617359701E-2</v>
      </c>
      <c r="BD12" s="19">
        <v>2.0557926774694701E-2</v>
      </c>
      <c r="BE12" s="19"/>
      <c r="BF12" s="19">
        <v>1.1383305234759999E-2</v>
      </c>
      <c r="BG12" s="19">
        <v>3.44402286386533E-2</v>
      </c>
      <c r="BH12" s="19"/>
      <c r="BI12" s="19">
        <v>5.1567001109172797E-2</v>
      </c>
      <c r="BJ12" s="19">
        <v>3.7929813753113002E-2</v>
      </c>
      <c r="BK12" s="19">
        <v>7.4860763612062797E-3</v>
      </c>
      <c r="BL12" s="19">
        <v>6.5305505898399204E-3</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201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193</v>
      </c>
      <c r="C9" s="17">
        <v>0.39543864634432502</v>
      </c>
      <c r="D9" s="17">
        <v>0.45782026541840698</v>
      </c>
      <c r="E9" s="17">
        <v>0.25734671185943597</v>
      </c>
      <c r="F9" s="17">
        <v>0.37245678193251702</v>
      </c>
      <c r="G9" s="17">
        <v>0.35206870909704602</v>
      </c>
      <c r="H9" s="17">
        <v>0.33744264943176699</v>
      </c>
      <c r="I9" s="17">
        <v>0.49899205769211602</v>
      </c>
      <c r="J9" s="17">
        <v>0.32139026115188402</v>
      </c>
      <c r="K9" s="17">
        <v>0.26226792479847999</v>
      </c>
      <c r="L9" s="17">
        <v>0.27044839978904101</v>
      </c>
      <c r="M9" s="17">
        <v>0.38421502140196701</v>
      </c>
      <c r="N9" s="17">
        <v>0.461706360595456</v>
      </c>
      <c r="O9" s="17">
        <v>0.413720662196296</v>
      </c>
      <c r="P9" s="17">
        <v>0.35196951786603697</v>
      </c>
      <c r="Q9" s="17"/>
      <c r="R9" s="17">
        <v>0.17037133136049901</v>
      </c>
      <c r="S9" s="17">
        <v>0.28082510303365998</v>
      </c>
      <c r="T9" s="17">
        <v>0.40582798940162501</v>
      </c>
      <c r="U9" s="17">
        <v>0.54811444938338205</v>
      </c>
      <c r="V9" s="17"/>
      <c r="W9" s="17">
        <v>0.19056685732547099</v>
      </c>
      <c r="X9" s="17">
        <v>0.26670770066272298</v>
      </c>
      <c r="Y9" s="17">
        <v>0.30795920119206699</v>
      </c>
      <c r="Z9" s="17">
        <v>0.45387033481969302</v>
      </c>
      <c r="AA9" s="17">
        <v>0.36757344740233</v>
      </c>
      <c r="AB9" s="17">
        <v>0.33150534802315901</v>
      </c>
      <c r="AC9" s="17">
        <v>0.44678917773663601</v>
      </c>
      <c r="AD9" s="17">
        <v>0.51569372374442002</v>
      </c>
      <c r="AE9" s="17">
        <v>0.47740835457594</v>
      </c>
      <c r="AF9" s="17">
        <v>0.59372370178094602</v>
      </c>
      <c r="AG9" s="17"/>
      <c r="AH9" s="17">
        <v>0.26531908983296698</v>
      </c>
      <c r="AI9" s="17">
        <v>0.45671955899156502</v>
      </c>
      <c r="AJ9" s="17">
        <v>0.468168736829847</v>
      </c>
      <c r="AK9" s="17">
        <v>0.23287583309638701</v>
      </c>
      <c r="AL9" s="17">
        <v>0.50702725766148604</v>
      </c>
      <c r="AM9" s="17">
        <v>0.49801202642301101</v>
      </c>
      <c r="AN9" s="17">
        <v>0.53714693036511596</v>
      </c>
      <c r="AO9" s="17"/>
      <c r="AP9" s="17">
        <v>0.51238639603340197</v>
      </c>
      <c r="AQ9" s="17">
        <v>0.20569915648387599</v>
      </c>
      <c r="AR9" s="17"/>
      <c r="AS9" s="17">
        <v>0.51358471751860801</v>
      </c>
      <c r="AT9" s="17">
        <v>0.66924183593100195</v>
      </c>
      <c r="AU9" s="17">
        <v>0.45875403527046199</v>
      </c>
      <c r="AV9" s="17"/>
      <c r="AW9" s="17">
        <v>0.66376289042748005</v>
      </c>
      <c r="AX9" s="17">
        <v>0.35406923338602098</v>
      </c>
      <c r="AY9" s="17"/>
      <c r="AZ9" s="17">
        <v>0.352259801815615</v>
      </c>
      <c r="BA9" s="17">
        <v>0.417134717137637</v>
      </c>
      <c r="BB9" s="17"/>
      <c r="BC9" s="17">
        <v>0.25854474892570301</v>
      </c>
      <c r="BD9" s="17">
        <v>0.54811444938338205</v>
      </c>
      <c r="BE9" s="17"/>
      <c r="BF9" s="17">
        <v>0.58757796901949799</v>
      </c>
      <c r="BG9" s="17">
        <v>0.29735330037154201</v>
      </c>
      <c r="BH9" s="17"/>
      <c r="BI9" s="17">
        <v>0.130123955193228</v>
      </c>
      <c r="BJ9" s="17">
        <v>0.27979691610685298</v>
      </c>
      <c r="BK9" s="17">
        <v>0.52377968176437395</v>
      </c>
      <c r="BL9" s="17">
        <v>0.78218931372027201</v>
      </c>
    </row>
    <row r="10" spans="2:64" ht="45" x14ac:dyDescent="0.25">
      <c r="B10" s="18" t="s">
        <v>194</v>
      </c>
      <c r="C10" s="17">
        <v>0.32652595636154003</v>
      </c>
      <c r="D10" s="17">
        <v>0.36605602800850101</v>
      </c>
      <c r="E10" s="17">
        <v>0.26983744976277901</v>
      </c>
      <c r="F10" s="17">
        <v>0.31318724119285601</v>
      </c>
      <c r="G10" s="17">
        <v>0.25480358363248501</v>
      </c>
      <c r="H10" s="17">
        <v>0.40897480448206602</v>
      </c>
      <c r="I10" s="17">
        <v>0.32683041198922702</v>
      </c>
      <c r="J10" s="17">
        <v>0.32316452806472201</v>
      </c>
      <c r="K10" s="17">
        <v>0.35814334538641801</v>
      </c>
      <c r="L10" s="17">
        <v>0.33404903530228403</v>
      </c>
      <c r="M10" s="17">
        <v>0.31670022909929102</v>
      </c>
      <c r="N10" s="17">
        <v>0.28198052235536503</v>
      </c>
      <c r="O10" s="17">
        <v>0.28211648705429498</v>
      </c>
      <c r="P10" s="17">
        <v>0.296060964267926</v>
      </c>
      <c r="Q10" s="17"/>
      <c r="R10" s="17">
        <v>0.22693028754563899</v>
      </c>
      <c r="S10" s="17">
        <v>0.43069482847943602</v>
      </c>
      <c r="T10" s="17">
        <v>0.39890317491862398</v>
      </c>
      <c r="U10" s="17">
        <v>0.32660033306119302</v>
      </c>
      <c r="V10" s="17"/>
      <c r="W10" s="17">
        <v>0.215806803309428</v>
      </c>
      <c r="X10" s="17">
        <v>0.34122760094772597</v>
      </c>
      <c r="Y10" s="17">
        <v>0.32440350884913499</v>
      </c>
      <c r="Z10" s="17">
        <v>0.28288630752223498</v>
      </c>
      <c r="AA10" s="17">
        <v>0.40351643944604298</v>
      </c>
      <c r="AB10" s="17">
        <v>0.37047483324467301</v>
      </c>
      <c r="AC10" s="17">
        <v>0.440836165764316</v>
      </c>
      <c r="AD10" s="17">
        <v>0.365800617620616</v>
      </c>
      <c r="AE10" s="17">
        <v>0.425790149197871</v>
      </c>
      <c r="AF10" s="17">
        <v>0.298544325189259</v>
      </c>
      <c r="AG10" s="17"/>
      <c r="AH10" s="17">
        <v>0.26706701637496799</v>
      </c>
      <c r="AI10" s="17">
        <v>0.39537862115487199</v>
      </c>
      <c r="AJ10" s="17">
        <v>0.24481391387857501</v>
      </c>
      <c r="AK10" s="17">
        <v>0.35672485986285402</v>
      </c>
      <c r="AL10" s="17">
        <v>0.341213470340341</v>
      </c>
      <c r="AM10" s="17">
        <v>0.38513057146728502</v>
      </c>
      <c r="AN10" s="17">
        <v>0.29368372180880897</v>
      </c>
      <c r="AO10" s="17"/>
      <c r="AP10" s="17">
        <v>0.36005345439019698</v>
      </c>
      <c r="AQ10" s="17">
        <v>0.27212995140062801</v>
      </c>
      <c r="AR10" s="17"/>
      <c r="AS10" s="17">
        <v>0.364417372047317</v>
      </c>
      <c r="AT10" s="17">
        <v>0.258178105360657</v>
      </c>
      <c r="AU10" s="17">
        <v>0.40225126504638598</v>
      </c>
      <c r="AV10" s="17"/>
      <c r="AW10" s="17">
        <v>0.27964565847543299</v>
      </c>
      <c r="AX10" s="17">
        <v>0.33375381759892297</v>
      </c>
      <c r="AY10" s="17"/>
      <c r="AZ10" s="17">
        <v>0.30282902315812998</v>
      </c>
      <c r="BA10" s="17">
        <v>0.33843295262272299</v>
      </c>
      <c r="BB10" s="17"/>
      <c r="BC10" s="17">
        <v>0.326459267887728</v>
      </c>
      <c r="BD10" s="17">
        <v>0.32660033306119302</v>
      </c>
      <c r="BE10" s="17"/>
      <c r="BF10" s="17">
        <v>0.30089218409851498</v>
      </c>
      <c r="BG10" s="17">
        <v>0.33961175986079001</v>
      </c>
      <c r="BH10" s="17"/>
      <c r="BI10" s="17">
        <v>0.247231165935589</v>
      </c>
      <c r="BJ10" s="17">
        <v>0.40355780746611603</v>
      </c>
      <c r="BK10" s="17">
        <v>0.37069341536438299</v>
      </c>
      <c r="BL10" s="17">
        <v>0.19687257756447499</v>
      </c>
    </row>
    <row r="11" spans="2:64" x14ac:dyDescent="0.25">
      <c r="B11" s="18" t="s">
        <v>195</v>
      </c>
      <c r="C11" s="17">
        <v>0.227280111908298</v>
      </c>
      <c r="D11" s="17">
        <v>0.14453339507031801</v>
      </c>
      <c r="E11" s="17">
        <v>0.34763548904307601</v>
      </c>
      <c r="F11" s="17">
        <v>0.219582632269503</v>
      </c>
      <c r="G11" s="17">
        <v>0.35628277265368502</v>
      </c>
      <c r="H11" s="17">
        <v>0.217766265203274</v>
      </c>
      <c r="I11" s="17">
        <v>0.15654405869610599</v>
      </c>
      <c r="J11" s="17">
        <v>0.24580009868917099</v>
      </c>
      <c r="K11" s="17">
        <v>0.31026372609859498</v>
      </c>
      <c r="L11" s="17">
        <v>0.32348341144375098</v>
      </c>
      <c r="M11" s="17">
        <v>0.272471801894413</v>
      </c>
      <c r="N11" s="17">
        <v>0.22248178440748101</v>
      </c>
      <c r="O11" s="17">
        <v>0.23085186528738499</v>
      </c>
      <c r="P11" s="17">
        <v>0</v>
      </c>
      <c r="Q11" s="17"/>
      <c r="R11" s="17">
        <v>0.53099294369282601</v>
      </c>
      <c r="S11" s="17">
        <v>0.23654399079618901</v>
      </c>
      <c r="T11" s="17">
        <v>0.15093230782633599</v>
      </c>
      <c r="U11" s="17">
        <v>8.4258800347535398E-2</v>
      </c>
      <c r="V11" s="17"/>
      <c r="W11" s="17">
        <v>0.537930331631852</v>
      </c>
      <c r="X11" s="17">
        <v>0.35629601434263303</v>
      </c>
      <c r="Y11" s="17">
        <v>0.32241392610381397</v>
      </c>
      <c r="Z11" s="17">
        <v>0.21320523011106601</v>
      </c>
      <c r="AA11" s="17">
        <v>0.17963671561999101</v>
      </c>
      <c r="AB11" s="17">
        <v>0.23454707326615501</v>
      </c>
      <c r="AC11" s="17">
        <v>9.4919184098869305E-2</v>
      </c>
      <c r="AD11" s="17">
        <v>9.9495760457271196E-2</v>
      </c>
      <c r="AE11" s="17">
        <v>9.6801496226188402E-2</v>
      </c>
      <c r="AF11" s="17">
        <v>6.9315770933189094E-2</v>
      </c>
      <c r="AG11" s="17"/>
      <c r="AH11" s="17">
        <v>0.41844118872987401</v>
      </c>
      <c r="AI11" s="17">
        <v>0.12336656626399201</v>
      </c>
      <c r="AJ11" s="17">
        <v>0.27523810498484202</v>
      </c>
      <c r="AK11" s="17">
        <v>0.33608536294973901</v>
      </c>
      <c r="AL11" s="17">
        <v>0.12285378661770401</v>
      </c>
      <c r="AM11" s="17">
        <v>9.1313635663391193E-2</v>
      </c>
      <c r="AN11" s="17">
        <v>0.15039149730500001</v>
      </c>
      <c r="AO11" s="17"/>
      <c r="AP11" s="17">
        <v>9.8622605163162499E-2</v>
      </c>
      <c r="AQ11" s="17">
        <v>0.43601785813634403</v>
      </c>
      <c r="AR11" s="17"/>
      <c r="AS11" s="17">
        <v>9.5336832450043998E-2</v>
      </c>
      <c r="AT11" s="17">
        <v>5.7164901976761301E-2</v>
      </c>
      <c r="AU11" s="17">
        <v>0.102669654733428</v>
      </c>
      <c r="AV11" s="17"/>
      <c r="AW11" s="17">
        <v>4.4546105971418497E-2</v>
      </c>
      <c r="AX11" s="17">
        <v>0.25545348319257599</v>
      </c>
      <c r="AY11" s="17"/>
      <c r="AZ11" s="17">
        <v>0.287360433092613</v>
      </c>
      <c r="BA11" s="17">
        <v>0.19709155739908499</v>
      </c>
      <c r="BB11" s="17"/>
      <c r="BC11" s="17">
        <v>0.35551749048273601</v>
      </c>
      <c r="BD11" s="17">
        <v>8.4258800347535398E-2</v>
      </c>
      <c r="BE11" s="17"/>
      <c r="BF11" s="17">
        <v>7.9936343641834801E-2</v>
      </c>
      <c r="BG11" s="17">
        <v>0.30249774193909801</v>
      </c>
      <c r="BH11" s="17"/>
      <c r="BI11" s="17">
        <v>0.52705771837098103</v>
      </c>
      <c r="BJ11" s="17">
        <v>0.24961679990385999</v>
      </c>
      <c r="BK11" s="17">
        <v>7.9296071456981296E-2</v>
      </c>
      <c r="BL11" s="17">
        <v>2.0938108715253399E-2</v>
      </c>
    </row>
    <row r="12" spans="2:64" x14ac:dyDescent="0.25">
      <c r="B12" s="18" t="s">
        <v>80</v>
      </c>
      <c r="C12" s="19">
        <v>5.0755285385836298E-2</v>
      </c>
      <c r="D12" s="19">
        <v>3.1590311502774103E-2</v>
      </c>
      <c r="E12" s="19">
        <v>0.12518034933470901</v>
      </c>
      <c r="F12" s="19">
        <v>9.4773344605123599E-2</v>
      </c>
      <c r="G12" s="19">
        <v>3.68449346167831E-2</v>
      </c>
      <c r="H12" s="19">
        <v>3.5816280882892702E-2</v>
      </c>
      <c r="I12" s="19">
        <v>1.76334716225508E-2</v>
      </c>
      <c r="J12" s="19">
        <v>0.10964511209422299</v>
      </c>
      <c r="K12" s="19">
        <v>6.9325003716507003E-2</v>
      </c>
      <c r="L12" s="19">
        <v>7.2019153464923602E-2</v>
      </c>
      <c r="M12" s="19">
        <v>2.6612947604328901E-2</v>
      </c>
      <c r="N12" s="19">
        <v>3.3831332641698499E-2</v>
      </c>
      <c r="O12" s="19">
        <v>7.3310985462023803E-2</v>
      </c>
      <c r="P12" s="19">
        <v>0.35196951786603697</v>
      </c>
      <c r="Q12" s="19"/>
      <c r="R12" s="19">
        <v>7.1705437401036604E-2</v>
      </c>
      <c r="S12" s="19">
        <v>5.1936077690714802E-2</v>
      </c>
      <c r="T12" s="19">
        <v>4.43365278534157E-2</v>
      </c>
      <c r="U12" s="19">
        <v>4.1026417207889E-2</v>
      </c>
      <c r="V12" s="19"/>
      <c r="W12" s="19">
        <v>5.5696007733249599E-2</v>
      </c>
      <c r="X12" s="19">
        <v>3.5768684046917999E-2</v>
      </c>
      <c r="Y12" s="19">
        <v>4.52233638549841E-2</v>
      </c>
      <c r="Z12" s="19">
        <v>5.0038127547006303E-2</v>
      </c>
      <c r="AA12" s="19">
        <v>4.9273397531635503E-2</v>
      </c>
      <c r="AB12" s="19">
        <v>6.3472745466012795E-2</v>
      </c>
      <c r="AC12" s="19">
        <v>1.74554724001789E-2</v>
      </c>
      <c r="AD12" s="19">
        <v>1.9009898177692299E-2</v>
      </c>
      <c r="AE12" s="19">
        <v>0</v>
      </c>
      <c r="AF12" s="19">
        <v>3.8416202096606102E-2</v>
      </c>
      <c r="AG12" s="19"/>
      <c r="AH12" s="19">
        <v>4.9172705062190999E-2</v>
      </c>
      <c r="AI12" s="19">
        <v>2.4535253589571E-2</v>
      </c>
      <c r="AJ12" s="19">
        <v>1.17792443067354E-2</v>
      </c>
      <c r="AK12" s="19">
        <v>7.4313944091020503E-2</v>
      </c>
      <c r="AL12" s="19">
        <v>2.89054853804693E-2</v>
      </c>
      <c r="AM12" s="19">
        <v>2.5543766446313301E-2</v>
      </c>
      <c r="AN12" s="19">
        <v>1.8777850521075799E-2</v>
      </c>
      <c r="AO12" s="19"/>
      <c r="AP12" s="19">
        <v>2.8937544413239199E-2</v>
      </c>
      <c r="AQ12" s="19">
        <v>8.6153033979152499E-2</v>
      </c>
      <c r="AR12" s="19"/>
      <c r="AS12" s="19">
        <v>2.66610779840315E-2</v>
      </c>
      <c r="AT12" s="19">
        <v>1.5415156731580301E-2</v>
      </c>
      <c r="AU12" s="19">
        <v>3.6325044949724501E-2</v>
      </c>
      <c r="AV12" s="19"/>
      <c r="AW12" s="19">
        <v>1.20453451256684E-2</v>
      </c>
      <c r="AX12" s="19">
        <v>5.6723465822479502E-2</v>
      </c>
      <c r="AY12" s="19"/>
      <c r="AZ12" s="19">
        <v>5.75507419336415E-2</v>
      </c>
      <c r="BA12" s="19">
        <v>4.73407728405544E-2</v>
      </c>
      <c r="BB12" s="19"/>
      <c r="BC12" s="19">
        <v>5.9478492703832202E-2</v>
      </c>
      <c r="BD12" s="19">
        <v>4.1026417207889E-2</v>
      </c>
      <c r="BE12" s="19"/>
      <c r="BF12" s="19">
        <v>3.1593503240151401E-2</v>
      </c>
      <c r="BG12" s="19">
        <v>6.0537197828569499E-2</v>
      </c>
      <c r="BH12" s="19"/>
      <c r="BI12" s="19">
        <v>9.5587160500202203E-2</v>
      </c>
      <c r="BJ12" s="19">
        <v>6.7028476523171995E-2</v>
      </c>
      <c r="BK12" s="19">
        <v>2.6230831414261999E-2</v>
      </c>
      <c r="BL12" s="19">
        <v>0</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202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193</v>
      </c>
      <c r="C9" s="17">
        <v>0.37798512331941397</v>
      </c>
      <c r="D9" s="17">
        <v>0.40414306751403201</v>
      </c>
      <c r="E9" s="17">
        <v>0.35963237511859902</v>
      </c>
      <c r="F9" s="17">
        <v>0.40562547125937098</v>
      </c>
      <c r="G9" s="17">
        <v>0.41186391843679598</v>
      </c>
      <c r="H9" s="17">
        <v>0.34179458088489501</v>
      </c>
      <c r="I9" s="17">
        <v>0.41668183109478901</v>
      </c>
      <c r="J9" s="17">
        <v>0.32634507555315101</v>
      </c>
      <c r="K9" s="17">
        <v>0.258721920582697</v>
      </c>
      <c r="L9" s="17">
        <v>0.37520995763562198</v>
      </c>
      <c r="M9" s="17">
        <v>0.33032980291737102</v>
      </c>
      <c r="N9" s="17">
        <v>0.42835909448153903</v>
      </c>
      <c r="O9" s="17">
        <v>0.34740117906242302</v>
      </c>
      <c r="P9" s="17">
        <v>0.64803048213396297</v>
      </c>
      <c r="Q9" s="17"/>
      <c r="R9" s="17">
        <v>0.14315194919614499</v>
      </c>
      <c r="S9" s="17">
        <v>0.25732297713184299</v>
      </c>
      <c r="T9" s="17">
        <v>0.39202892434727099</v>
      </c>
      <c r="U9" s="17">
        <v>0.53676828811369004</v>
      </c>
      <c r="V9" s="17"/>
      <c r="W9" s="17">
        <v>0.15778193227256801</v>
      </c>
      <c r="X9" s="17">
        <v>0.24920392757665</v>
      </c>
      <c r="Y9" s="17">
        <v>0.29109248740567301</v>
      </c>
      <c r="Z9" s="17">
        <v>0.46638014733053001</v>
      </c>
      <c r="AA9" s="17">
        <v>0.36222972413189503</v>
      </c>
      <c r="AB9" s="17">
        <v>0.29226079488977302</v>
      </c>
      <c r="AC9" s="17">
        <v>0.44542598135484002</v>
      </c>
      <c r="AD9" s="17">
        <v>0.484922279056339</v>
      </c>
      <c r="AE9" s="17">
        <v>0.49878511220461702</v>
      </c>
      <c r="AF9" s="17">
        <v>0.57538726640274995</v>
      </c>
      <c r="AG9" s="17"/>
      <c r="AH9" s="17">
        <v>0.259778034388707</v>
      </c>
      <c r="AI9" s="17">
        <v>0.36907280171034801</v>
      </c>
      <c r="AJ9" s="17">
        <v>0.42335453408367102</v>
      </c>
      <c r="AK9" s="17">
        <v>0.23185213887589101</v>
      </c>
      <c r="AL9" s="17">
        <v>0.48334666833730999</v>
      </c>
      <c r="AM9" s="17">
        <v>0.53456427903099601</v>
      </c>
      <c r="AN9" s="17">
        <v>0.49483913470315599</v>
      </c>
      <c r="AO9" s="17"/>
      <c r="AP9" s="17">
        <v>0.482221642327752</v>
      </c>
      <c r="AQ9" s="17">
        <v>0.20886871027125001</v>
      </c>
      <c r="AR9" s="17"/>
      <c r="AS9" s="17">
        <v>0.50156454484116497</v>
      </c>
      <c r="AT9" s="17">
        <v>0.56008731556568003</v>
      </c>
      <c r="AU9" s="17">
        <v>0.45099149594829901</v>
      </c>
      <c r="AV9" s="17"/>
      <c r="AW9" s="17">
        <v>0.595589145016166</v>
      </c>
      <c r="AX9" s="17">
        <v>0.34443559943751401</v>
      </c>
      <c r="AY9" s="17"/>
      <c r="AZ9" s="17">
        <v>0.34013419905569098</v>
      </c>
      <c r="BA9" s="17">
        <v>0.39700407441413299</v>
      </c>
      <c r="BB9" s="17"/>
      <c r="BC9" s="17">
        <v>0.23561517444420599</v>
      </c>
      <c r="BD9" s="17">
        <v>0.53676828811369004</v>
      </c>
      <c r="BE9" s="17"/>
      <c r="BF9" s="17">
        <v>0.614228187228685</v>
      </c>
      <c r="BG9" s="17">
        <v>0.25738522562754401</v>
      </c>
      <c r="BH9" s="17"/>
      <c r="BI9" s="17">
        <v>0.112505226188355</v>
      </c>
      <c r="BJ9" s="17">
        <v>0.26764733989911899</v>
      </c>
      <c r="BK9" s="17">
        <v>0.51450854840521498</v>
      </c>
      <c r="BL9" s="17">
        <v>0.74689503144964398</v>
      </c>
    </row>
    <row r="10" spans="2:64" ht="45" x14ac:dyDescent="0.25">
      <c r="B10" s="18" t="s">
        <v>194</v>
      </c>
      <c r="C10" s="17">
        <v>0.36550005176490902</v>
      </c>
      <c r="D10" s="17">
        <v>0.44723600033035799</v>
      </c>
      <c r="E10" s="17">
        <v>0.28115255430767699</v>
      </c>
      <c r="F10" s="17">
        <v>0.37975918550821602</v>
      </c>
      <c r="G10" s="17">
        <v>0.22461043150057</v>
      </c>
      <c r="H10" s="17">
        <v>0.42624117144149598</v>
      </c>
      <c r="I10" s="17">
        <v>0.39157053973350803</v>
      </c>
      <c r="J10" s="17">
        <v>0.34400466925710299</v>
      </c>
      <c r="K10" s="17">
        <v>0.40279073165763202</v>
      </c>
      <c r="L10" s="17">
        <v>0.28169665813374101</v>
      </c>
      <c r="M10" s="17">
        <v>0.37600900677987797</v>
      </c>
      <c r="N10" s="17">
        <v>0.33126437647028401</v>
      </c>
      <c r="O10" s="17">
        <v>0.30934323356464899</v>
      </c>
      <c r="P10" s="17">
        <v>0</v>
      </c>
      <c r="Q10" s="17"/>
      <c r="R10" s="17">
        <v>0.30594730039590101</v>
      </c>
      <c r="S10" s="17">
        <v>0.43391268434338798</v>
      </c>
      <c r="T10" s="17">
        <v>0.44525546484613698</v>
      </c>
      <c r="U10" s="17">
        <v>0.35380646468043703</v>
      </c>
      <c r="V10" s="17"/>
      <c r="W10" s="17">
        <v>0.31659333186194499</v>
      </c>
      <c r="X10" s="17">
        <v>0.34310571267337903</v>
      </c>
      <c r="Y10" s="17">
        <v>0.405829100817926</v>
      </c>
      <c r="Z10" s="17">
        <v>0.312160513924297</v>
      </c>
      <c r="AA10" s="17">
        <v>0.41029747396773503</v>
      </c>
      <c r="AB10" s="17">
        <v>0.40972299771732201</v>
      </c>
      <c r="AC10" s="17">
        <v>0.42607899498518897</v>
      </c>
      <c r="AD10" s="17">
        <v>0.43319718586794997</v>
      </c>
      <c r="AE10" s="17">
        <v>0.42509014962358999</v>
      </c>
      <c r="AF10" s="17">
        <v>0.354405639763126</v>
      </c>
      <c r="AG10" s="17"/>
      <c r="AH10" s="17">
        <v>0.29328503843586101</v>
      </c>
      <c r="AI10" s="17">
        <v>0.48491412670089401</v>
      </c>
      <c r="AJ10" s="17">
        <v>0.36666957000364903</v>
      </c>
      <c r="AK10" s="17">
        <v>0.39598030797536299</v>
      </c>
      <c r="AL10" s="17">
        <v>0.38821212503768499</v>
      </c>
      <c r="AM10" s="17">
        <v>0.35956017522763001</v>
      </c>
      <c r="AN10" s="17">
        <v>0.370849613834556</v>
      </c>
      <c r="AO10" s="17"/>
      <c r="AP10" s="17">
        <v>0.42000468487061998</v>
      </c>
      <c r="AQ10" s="17">
        <v>0.277070122091155</v>
      </c>
      <c r="AR10" s="17"/>
      <c r="AS10" s="17">
        <v>0.41340678083674398</v>
      </c>
      <c r="AT10" s="17">
        <v>0.40270762515341402</v>
      </c>
      <c r="AU10" s="17">
        <v>0.42049141484737701</v>
      </c>
      <c r="AV10" s="17"/>
      <c r="AW10" s="17">
        <v>0.37138974890076698</v>
      </c>
      <c r="AX10" s="17">
        <v>0.36459199623736899</v>
      </c>
      <c r="AY10" s="17"/>
      <c r="AZ10" s="17">
        <v>0.321194387244637</v>
      </c>
      <c r="BA10" s="17">
        <v>0.38776231571542602</v>
      </c>
      <c r="BB10" s="17"/>
      <c r="BC10" s="17">
        <v>0.37598488746862402</v>
      </c>
      <c r="BD10" s="17">
        <v>0.35380646468043703</v>
      </c>
      <c r="BE10" s="17"/>
      <c r="BF10" s="17">
        <v>0.28037266265604099</v>
      </c>
      <c r="BG10" s="17">
        <v>0.408956796049466</v>
      </c>
      <c r="BH10" s="17"/>
      <c r="BI10" s="17">
        <v>0.293109438458862</v>
      </c>
      <c r="BJ10" s="17">
        <v>0.44239678251001902</v>
      </c>
      <c r="BK10" s="17">
        <v>0.39325014128781599</v>
      </c>
      <c r="BL10" s="17">
        <v>0.24499347821738601</v>
      </c>
    </row>
    <row r="11" spans="2:64" x14ac:dyDescent="0.25">
      <c r="B11" s="18" t="s">
        <v>195</v>
      </c>
      <c r="C11" s="17">
        <v>0.21576669050156999</v>
      </c>
      <c r="D11" s="17">
        <v>0.12661309865582601</v>
      </c>
      <c r="E11" s="17">
        <v>0.234034721239015</v>
      </c>
      <c r="F11" s="17">
        <v>0.18341302131631901</v>
      </c>
      <c r="G11" s="17">
        <v>0.2957013519967</v>
      </c>
      <c r="H11" s="17">
        <v>0.207377971487441</v>
      </c>
      <c r="I11" s="17">
        <v>0.161723573821693</v>
      </c>
      <c r="J11" s="17">
        <v>0.23046553244381901</v>
      </c>
      <c r="K11" s="17">
        <v>0.31970965883984698</v>
      </c>
      <c r="L11" s="17">
        <v>0.29496967651529399</v>
      </c>
      <c r="M11" s="17">
        <v>0.27135866671854703</v>
      </c>
      <c r="N11" s="17">
        <v>0.211648245327831</v>
      </c>
      <c r="O11" s="17">
        <v>0.27779744529712302</v>
      </c>
      <c r="P11" s="17">
        <v>0</v>
      </c>
      <c r="Q11" s="17"/>
      <c r="R11" s="17">
        <v>0.47932341722160099</v>
      </c>
      <c r="S11" s="17">
        <v>0.29277522819839402</v>
      </c>
      <c r="T11" s="17">
        <v>0.14317922523735599</v>
      </c>
      <c r="U11" s="17">
        <v>7.1402685335391403E-2</v>
      </c>
      <c r="V11" s="17"/>
      <c r="W11" s="17">
        <v>0.46138078655839898</v>
      </c>
      <c r="X11" s="17">
        <v>0.39051398570298801</v>
      </c>
      <c r="Y11" s="17">
        <v>0.28042351910289898</v>
      </c>
      <c r="Z11" s="17">
        <v>0.19330690350891999</v>
      </c>
      <c r="AA11" s="17">
        <v>0.188995742012742</v>
      </c>
      <c r="AB11" s="17">
        <v>0.26837993817917499</v>
      </c>
      <c r="AC11" s="17">
        <v>0.113608140328793</v>
      </c>
      <c r="AD11" s="17">
        <v>4.8488215359226497E-2</v>
      </c>
      <c r="AE11" s="17">
        <v>7.6124738171792106E-2</v>
      </c>
      <c r="AF11" s="17">
        <v>3.8475720085351398E-2</v>
      </c>
      <c r="AG11" s="17"/>
      <c r="AH11" s="17">
        <v>0.39591175385732202</v>
      </c>
      <c r="AI11" s="17">
        <v>0.121477817999187</v>
      </c>
      <c r="AJ11" s="17">
        <v>0.18697728629232899</v>
      </c>
      <c r="AK11" s="17">
        <v>0.31113278996062199</v>
      </c>
      <c r="AL11" s="17">
        <v>0.12844120662500599</v>
      </c>
      <c r="AM11" s="17">
        <v>8.8004069437931695E-2</v>
      </c>
      <c r="AN11" s="17">
        <v>0.11171654572399101</v>
      </c>
      <c r="AO11" s="17"/>
      <c r="AP11" s="17">
        <v>7.7443195035899595E-2</v>
      </c>
      <c r="AQ11" s="17">
        <v>0.44018682286964</v>
      </c>
      <c r="AR11" s="17"/>
      <c r="AS11" s="17">
        <v>5.7917080977269803E-2</v>
      </c>
      <c r="AT11" s="17">
        <v>2.1789902549325099E-2</v>
      </c>
      <c r="AU11" s="17">
        <v>0.10846645915896</v>
      </c>
      <c r="AV11" s="17"/>
      <c r="AW11" s="17">
        <v>2.00072775894353E-2</v>
      </c>
      <c r="AX11" s="17">
        <v>0.245948279276409</v>
      </c>
      <c r="AY11" s="17"/>
      <c r="AZ11" s="17">
        <v>0.28859253737248303</v>
      </c>
      <c r="BA11" s="17">
        <v>0.179173892650214</v>
      </c>
      <c r="BB11" s="17"/>
      <c r="BC11" s="17">
        <v>0.34520797013318699</v>
      </c>
      <c r="BD11" s="17">
        <v>7.1402685335391403E-2</v>
      </c>
      <c r="BE11" s="17"/>
      <c r="BF11" s="17">
        <v>8.2151432134418306E-2</v>
      </c>
      <c r="BG11" s="17">
        <v>0.28397604328637699</v>
      </c>
      <c r="BH11" s="17"/>
      <c r="BI11" s="17">
        <v>0.50787663757202195</v>
      </c>
      <c r="BJ11" s="17">
        <v>0.24055271682563201</v>
      </c>
      <c r="BK11" s="17">
        <v>7.3992891995604507E-2</v>
      </c>
      <c r="BL11" s="17">
        <v>8.1114903329709102E-3</v>
      </c>
    </row>
    <row r="12" spans="2:64" x14ac:dyDescent="0.25">
      <c r="B12" s="18" t="s">
        <v>80</v>
      </c>
      <c r="C12" s="19">
        <v>4.0748134414107802E-2</v>
      </c>
      <c r="D12" s="19">
        <v>2.2007833499784302E-2</v>
      </c>
      <c r="E12" s="19">
        <v>0.12518034933470901</v>
      </c>
      <c r="F12" s="19">
        <v>3.1202321916094799E-2</v>
      </c>
      <c r="G12" s="19">
        <v>6.7824298065934499E-2</v>
      </c>
      <c r="H12" s="19">
        <v>2.4586276186167901E-2</v>
      </c>
      <c r="I12" s="19">
        <v>3.0024055350009501E-2</v>
      </c>
      <c r="J12" s="19">
        <v>9.9184722745927004E-2</v>
      </c>
      <c r="K12" s="19">
        <v>1.8777688919824301E-2</v>
      </c>
      <c r="L12" s="19">
        <v>4.8123707715343397E-2</v>
      </c>
      <c r="M12" s="19">
        <v>2.2302523584203902E-2</v>
      </c>
      <c r="N12" s="19">
        <v>2.87282837203462E-2</v>
      </c>
      <c r="O12" s="19">
        <v>6.5458142075805803E-2</v>
      </c>
      <c r="P12" s="19">
        <v>0.35196951786603697</v>
      </c>
      <c r="Q12" s="19"/>
      <c r="R12" s="19">
        <v>7.15773331863538E-2</v>
      </c>
      <c r="S12" s="19">
        <v>1.59891103263749E-2</v>
      </c>
      <c r="T12" s="19">
        <v>1.9536385569235901E-2</v>
      </c>
      <c r="U12" s="19">
        <v>3.8022561870481399E-2</v>
      </c>
      <c r="V12" s="19"/>
      <c r="W12" s="19">
        <v>6.4243949307088002E-2</v>
      </c>
      <c r="X12" s="19">
        <v>1.7176374046983099E-2</v>
      </c>
      <c r="Y12" s="19">
        <v>2.2654892673502101E-2</v>
      </c>
      <c r="Z12" s="19">
        <v>2.8152435236252701E-2</v>
      </c>
      <c r="AA12" s="19">
        <v>3.8477059887628798E-2</v>
      </c>
      <c r="AB12" s="19">
        <v>2.96362692137302E-2</v>
      </c>
      <c r="AC12" s="19">
        <v>1.4886883331178101E-2</v>
      </c>
      <c r="AD12" s="19">
        <v>3.33923197164845E-2</v>
      </c>
      <c r="AE12" s="19">
        <v>0</v>
      </c>
      <c r="AF12" s="19">
        <v>3.1731373748773099E-2</v>
      </c>
      <c r="AG12" s="19"/>
      <c r="AH12" s="19">
        <v>5.1025173318110198E-2</v>
      </c>
      <c r="AI12" s="19">
        <v>2.4535253589571E-2</v>
      </c>
      <c r="AJ12" s="19">
        <v>2.29986096203517E-2</v>
      </c>
      <c r="AK12" s="19">
        <v>6.1034763188124397E-2</v>
      </c>
      <c r="AL12" s="19">
        <v>0</v>
      </c>
      <c r="AM12" s="19">
        <v>1.7871476303442799E-2</v>
      </c>
      <c r="AN12" s="19">
        <v>2.2594705738296101E-2</v>
      </c>
      <c r="AO12" s="19"/>
      <c r="AP12" s="19">
        <v>2.03304777657284E-2</v>
      </c>
      <c r="AQ12" s="19">
        <v>7.3874344767954195E-2</v>
      </c>
      <c r="AR12" s="19"/>
      <c r="AS12" s="19">
        <v>2.7111593344822001E-2</v>
      </c>
      <c r="AT12" s="19">
        <v>1.5415156731580301E-2</v>
      </c>
      <c r="AU12" s="19">
        <v>2.0050630045364001E-2</v>
      </c>
      <c r="AV12" s="19"/>
      <c r="AW12" s="19">
        <v>1.3013828493631601E-2</v>
      </c>
      <c r="AX12" s="19">
        <v>4.5024125048709299E-2</v>
      </c>
      <c r="AY12" s="19"/>
      <c r="AZ12" s="19">
        <v>5.0078876327188299E-2</v>
      </c>
      <c r="BA12" s="19">
        <v>3.6059717220226897E-2</v>
      </c>
      <c r="BB12" s="19"/>
      <c r="BC12" s="19">
        <v>4.31919679539828E-2</v>
      </c>
      <c r="BD12" s="19">
        <v>3.8022561870481399E-2</v>
      </c>
      <c r="BE12" s="19"/>
      <c r="BF12" s="19">
        <v>2.3247717980856099E-2</v>
      </c>
      <c r="BG12" s="19">
        <v>4.9681935036613403E-2</v>
      </c>
      <c r="BH12" s="19"/>
      <c r="BI12" s="19">
        <v>8.6508697780760896E-2</v>
      </c>
      <c r="BJ12" s="19">
        <v>4.9403160765229603E-2</v>
      </c>
      <c r="BK12" s="19">
        <v>1.82484183113641E-2</v>
      </c>
      <c r="BL12" s="19">
        <v>0</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L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209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203</v>
      </c>
      <c r="C9" s="17">
        <v>0.62212319782985603</v>
      </c>
      <c r="D9" s="17">
        <v>0.64318088328478296</v>
      </c>
      <c r="E9" s="17">
        <v>0.44228845972527497</v>
      </c>
      <c r="F9" s="17">
        <v>0.65561043689104903</v>
      </c>
      <c r="G9" s="17">
        <v>0.66347745840776295</v>
      </c>
      <c r="H9" s="17">
        <v>0.60682140330008005</v>
      </c>
      <c r="I9" s="17">
        <v>0.62429842285369197</v>
      </c>
      <c r="J9" s="17">
        <v>0.623409888540157</v>
      </c>
      <c r="K9" s="17">
        <v>0.69526925410600404</v>
      </c>
      <c r="L9" s="17">
        <v>0.68070545655375503</v>
      </c>
      <c r="M9" s="17">
        <v>0.57897111263355305</v>
      </c>
      <c r="N9" s="17">
        <v>0.63284034006217205</v>
      </c>
      <c r="O9" s="17">
        <v>0.55274897995558903</v>
      </c>
      <c r="P9" s="17">
        <v>0.64803048213396297</v>
      </c>
      <c r="Q9" s="17"/>
      <c r="R9" s="17">
        <v>0.52579990308148095</v>
      </c>
      <c r="S9" s="17">
        <v>0.556807833723442</v>
      </c>
      <c r="T9" s="17">
        <v>0.67797097519852001</v>
      </c>
      <c r="U9" s="17">
        <v>0.67884822765742003</v>
      </c>
      <c r="V9" s="17"/>
      <c r="W9" s="17">
        <v>0.53664968015384495</v>
      </c>
      <c r="X9" s="17">
        <v>0.57353453799084098</v>
      </c>
      <c r="Y9" s="17">
        <v>0.66038772168612203</v>
      </c>
      <c r="Z9" s="17">
        <v>0.54785515148616204</v>
      </c>
      <c r="AA9" s="17">
        <v>0.69158018162333401</v>
      </c>
      <c r="AB9" s="17">
        <v>0.62737833079512895</v>
      </c>
      <c r="AC9" s="17">
        <v>0.84648673974128996</v>
      </c>
      <c r="AD9" s="17">
        <v>0.59673820152775903</v>
      </c>
      <c r="AE9" s="17">
        <v>0.73853081470238902</v>
      </c>
      <c r="AF9" s="17">
        <v>0.65958286582608106</v>
      </c>
      <c r="AG9" s="17"/>
      <c r="AH9" s="17">
        <v>0.50146646138020701</v>
      </c>
      <c r="AI9" s="17">
        <v>0.61295640482423297</v>
      </c>
      <c r="AJ9" s="17">
        <v>0.58375439964095199</v>
      </c>
      <c r="AK9" s="17">
        <v>0.629616435081783</v>
      </c>
      <c r="AL9" s="17">
        <v>0.66400995539957597</v>
      </c>
      <c r="AM9" s="17">
        <v>0.71789940147306697</v>
      </c>
      <c r="AN9" s="17">
        <v>0.67284965901660099</v>
      </c>
      <c r="AO9" s="17"/>
      <c r="AP9" s="17">
        <v>0.68361899545757898</v>
      </c>
      <c r="AQ9" s="17">
        <v>0.52235059595023803</v>
      </c>
      <c r="AR9" s="17"/>
      <c r="AS9" s="17">
        <v>0.68894468221226401</v>
      </c>
      <c r="AT9" s="17">
        <v>0.74706435950714101</v>
      </c>
      <c r="AU9" s="17">
        <v>0.67019521916043001</v>
      </c>
      <c r="AV9" s="17"/>
      <c r="AW9" s="17">
        <v>0.72906082619458601</v>
      </c>
      <c r="AX9" s="17">
        <v>0.60563588068966101</v>
      </c>
      <c r="AY9" s="17"/>
      <c r="AZ9" s="17">
        <v>0.57405542798160203</v>
      </c>
      <c r="BA9" s="17">
        <v>0.646275806564231</v>
      </c>
      <c r="BB9" s="17"/>
      <c r="BC9" s="17">
        <v>0.57126176294815301</v>
      </c>
      <c r="BD9" s="17">
        <v>0.67884822765742003</v>
      </c>
      <c r="BE9" s="17"/>
      <c r="BF9" s="17">
        <v>0.70783275010970204</v>
      </c>
      <c r="BG9" s="17">
        <v>0.57836926463444605</v>
      </c>
      <c r="BH9" s="17"/>
      <c r="BI9" s="17">
        <v>0.467996561104493</v>
      </c>
      <c r="BJ9" s="17">
        <v>0.63994406924323</v>
      </c>
      <c r="BK9" s="17">
        <v>0.66532979808938297</v>
      </c>
      <c r="BL9" s="17">
        <v>0.72543612048698702</v>
      </c>
    </row>
    <row r="10" spans="2:64" ht="30" x14ac:dyDescent="0.25">
      <c r="B10" s="18" t="s">
        <v>204</v>
      </c>
      <c r="C10" s="17">
        <v>0.40741157898074398</v>
      </c>
      <c r="D10" s="17">
        <v>0.419779726407774</v>
      </c>
      <c r="E10" s="17">
        <v>0.45477919762861702</v>
      </c>
      <c r="F10" s="17">
        <v>0.42726196222913798</v>
      </c>
      <c r="G10" s="17">
        <v>0.33963071724522897</v>
      </c>
      <c r="H10" s="17">
        <v>0.38889830334681302</v>
      </c>
      <c r="I10" s="17">
        <v>0.40707845647431801</v>
      </c>
      <c r="J10" s="17">
        <v>0.41682300197795003</v>
      </c>
      <c r="K10" s="17">
        <v>0.53409595890089001</v>
      </c>
      <c r="L10" s="17">
        <v>0.44853437669845803</v>
      </c>
      <c r="M10" s="17">
        <v>0.34786900572017698</v>
      </c>
      <c r="N10" s="17">
        <v>0.43622809146008501</v>
      </c>
      <c r="O10" s="17">
        <v>0.31288754464510998</v>
      </c>
      <c r="P10" s="17">
        <v>0.64803048213396297</v>
      </c>
      <c r="Q10" s="17"/>
      <c r="R10" s="17">
        <v>0.31192356050639197</v>
      </c>
      <c r="S10" s="17">
        <v>0.32606736793857599</v>
      </c>
      <c r="T10" s="17">
        <v>0.40954440179825102</v>
      </c>
      <c r="U10" s="17">
        <v>0.48321067758384001</v>
      </c>
      <c r="V10" s="17"/>
      <c r="W10" s="17">
        <v>0.32227552533139397</v>
      </c>
      <c r="X10" s="17">
        <v>0.31107697297972697</v>
      </c>
      <c r="Y10" s="17">
        <v>0.39569527597339899</v>
      </c>
      <c r="Z10" s="17">
        <v>0.32942914126815298</v>
      </c>
      <c r="AA10" s="17">
        <v>0.52474709726926305</v>
      </c>
      <c r="AB10" s="17">
        <v>0.413351276827367</v>
      </c>
      <c r="AC10" s="17">
        <v>0.42931230232023398</v>
      </c>
      <c r="AD10" s="17">
        <v>0.44087183947825198</v>
      </c>
      <c r="AE10" s="17">
        <v>0.47298891465059401</v>
      </c>
      <c r="AF10" s="17">
        <v>0.51190101319369696</v>
      </c>
      <c r="AG10" s="17"/>
      <c r="AH10" s="17">
        <v>0.33429487078796299</v>
      </c>
      <c r="AI10" s="17">
        <v>0.34850213398721502</v>
      </c>
      <c r="AJ10" s="17">
        <v>0.39821682740650699</v>
      </c>
      <c r="AK10" s="17">
        <v>0.36243852661789</v>
      </c>
      <c r="AL10" s="17">
        <v>0.46447250709323001</v>
      </c>
      <c r="AM10" s="17">
        <v>0.52173022030395699</v>
      </c>
      <c r="AN10" s="17">
        <v>0.44763872481889899</v>
      </c>
      <c r="AO10" s="17"/>
      <c r="AP10" s="17">
        <v>0.490204278853964</v>
      </c>
      <c r="AQ10" s="17">
        <v>0.27308625267152498</v>
      </c>
      <c r="AR10" s="17"/>
      <c r="AS10" s="17">
        <v>0.455678399500688</v>
      </c>
      <c r="AT10" s="17">
        <v>0.55729223691470098</v>
      </c>
      <c r="AU10" s="17">
        <v>0.47891927272934498</v>
      </c>
      <c r="AV10" s="17"/>
      <c r="AW10" s="17">
        <v>0.49871379859977399</v>
      </c>
      <c r="AX10" s="17">
        <v>0.39333488143768203</v>
      </c>
      <c r="AY10" s="17"/>
      <c r="AZ10" s="17">
        <v>0.35121361778541299</v>
      </c>
      <c r="BA10" s="17">
        <v>0.43564936435554702</v>
      </c>
      <c r="BB10" s="17"/>
      <c r="BC10" s="17">
        <v>0.33944773780846799</v>
      </c>
      <c r="BD10" s="17">
        <v>0.48321067758384001</v>
      </c>
      <c r="BE10" s="17"/>
      <c r="BF10" s="17">
        <v>0.48538619908511199</v>
      </c>
      <c r="BG10" s="17">
        <v>0.36760625707397798</v>
      </c>
      <c r="BH10" s="17"/>
      <c r="BI10" s="17">
        <v>0.24856859121358801</v>
      </c>
      <c r="BJ10" s="17">
        <v>0.39498410030007602</v>
      </c>
      <c r="BK10" s="17">
        <v>0.47516515628133699</v>
      </c>
      <c r="BL10" s="17">
        <v>0.540306153327343</v>
      </c>
    </row>
    <row r="11" spans="2:64" x14ac:dyDescent="0.25">
      <c r="B11" s="18" t="s">
        <v>205</v>
      </c>
      <c r="C11" s="17">
        <v>0.28415378757230703</v>
      </c>
      <c r="D11" s="17">
        <v>0.35019103468825002</v>
      </c>
      <c r="E11" s="17">
        <v>0.282063710680372</v>
      </c>
      <c r="F11" s="17">
        <v>0.17114332870353199</v>
      </c>
      <c r="G11" s="17">
        <v>0.317981169994902</v>
      </c>
      <c r="H11" s="17">
        <v>0.206634649526447</v>
      </c>
      <c r="I11" s="17">
        <v>0.24993722943091501</v>
      </c>
      <c r="J11" s="17">
        <v>0.19475950637119199</v>
      </c>
      <c r="K11" s="17">
        <v>0.22017405747344701</v>
      </c>
      <c r="L11" s="17">
        <v>0.25716255971958801</v>
      </c>
      <c r="M11" s="17">
        <v>0.2632799653699</v>
      </c>
      <c r="N11" s="17">
        <v>0.29139798839910003</v>
      </c>
      <c r="O11" s="17">
        <v>0.33460145717649897</v>
      </c>
      <c r="P11" s="17">
        <v>0.35196951786603697</v>
      </c>
      <c r="Q11" s="17"/>
      <c r="R11" s="17">
        <v>0.249525294354804</v>
      </c>
      <c r="S11" s="17">
        <v>0.21085243674260201</v>
      </c>
      <c r="T11" s="17">
        <v>0.33156006684644401</v>
      </c>
      <c r="U11" s="17">
        <v>0.31307049203014597</v>
      </c>
      <c r="V11" s="17"/>
      <c r="W11" s="17">
        <v>0.26356071069953901</v>
      </c>
      <c r="X11" s="17">
        <v>0.25802170028617499</v>
      </c>
      <c r="Y11" s="17">
        <v>0.26519236736627999</v>
      </c>
      <c r="Z11" s="17">
        <v>0.20643682211438399</v>
      </c>
      <c r="AA11" s="17">
        <v>0.23430129301709299</v>
      </c>
      <c r="AB11" s="17">
        <v>0.27329515044630498</v>
      </c>
      <c r="AC11" s="17">
        <v>0.33392278723343699</v>
      </c>
      <c r="AD11" s="17">
        <v>0.38030820841291801</v>
      </c>
      <c r="AE11" s="17">
        <v>0.393620321295446</v>
      </c>
      <c r="AF11" s="17">
        <v>0.29133837095736198</v>
      </c>
      <c r="AG11" s="17"/>
      <c r="AH11" s="17">
        <v>0.26133606066095999</v>
      </c>
      <c r="AI11" s="17">
        <v>0.38065134485670299</v>
      </c>
      <c r="AJ11" s="17">
        <v>0.27185889803945401</v>
      </c>
      <c r="AK11" s="17">
        <v>0.30056826045622997</v>
      </c>
      <c r="AL11" s="17">
        <v>0.24688093947356901</v>
      </c>
      <c r="AM11" s="17">
        <v>0.292157273732923</v>
      </c>
      <c r="AN11" s="17">
        <v>0.31054994075337</v>
      </c>
      <c r="AO11" s="17"/>
      <c r="AP11" s="17">
        <v>0.29456952213236898</v>
      </c>
      <c r="AQ11" s="17">
        <v>0.26725499159545302</v>
      </c>
      <c r="AR11" s="17"/>
      <c r="AS11" s="17">
        <v>0.272423711332346</v>
      </c>
      <c r="AT11" s="17">
        <v>0.35770770548737402</v>
      </c>
      <c r="AU11" s="17">
        <v>0.28969542728984998</v>
      </c>
      <c r="AV11" s="17"/>
      <c r="AW11" s="17">
        <v>0.36643174266204998</v>
      </c>
      <c r="AX11" s="17">
        <v>0.27146842359000001</v>
      </c>
      <c r="AY11" s="17"/>
      <c r="AZ11" s="17">
        <v>0.30599878953735699</v>
      </c>
      <c r="BA11" s="17">
        <v>0.27317733106248598</v>
      </c>
      <c r="BB11" s="17"/>
      <c r="BC11" s="17">
        <v>0.25822616646313101</v>
      </c>
      <c r="BD11" s="17">
        <v>0.31307049203014597</v>
      </c>
      <c r="BE11" s="17"/>
      <c r="BF11" s="17">
        <v>0.28280252911301601</v>
      </c>
      <c r="BG11" s="17">
        <v>0.28484359250985403</v>
      </c>
      <c r="BH11" s="17"/>
      <c r="BI11" s="17">
        <v>0.20314574194832799</v>
      </c>
      <c r="BJ11" s="17">
        <v>0.28337650485515598</v>
      </c>
      <c r="BK11" s="17">
        <v>0.31897501066573902</v>
      </c>
      <c r="BL11" s="17">
        <v>0.34217076700780602</v>
      </c>
    </row>
    <row r="12" spans="2:64" x14ac:dyDescent="0.25">
      <c r="B12" s="18" t="s">
        <v>206</v>
      </c>
      <c r="C12" s="17">
        <v>0.24650285310900599</v>
      </c>
      <c r="D12" s="17">
        <v>0.212029230562882</v>
      </c>
      <c r="E12" s="17">
        <v>0.22287244425324301</v>
      </c>
      <c r="F12" s="17">
        <v>0.31998671617450603</v>
      </c>
      <c r="G12" s="17">
        <v>0.20209280492448201</v>
      </c>
      <c r="H12" s="17">
        <v>0.22618411802858801</v>
      </c>
      <c r="I12" s="17">
        <v>0.31924151557200398</v>
      </c>
      <c r="J12" s="17">
        <v>0.247144973969775</v>
      </c>
      <c r="K12" s="17">
        <v>0.17739746517875801</v>
      </c>
      <c r="L12" s="17">
        <v>0.18447777382229799</v>
      </c>
      <c r="M12" s="17">
        <v>0.25198086535530001</v>
      </c>
      <c r="N12" s="17">
        <v>0.30233664978206698</v>
      </c>
      <c r="O12" s="17">
        <v>0.29998873316630598</v>
      </c>
      <c r="P12" s="17">
        <v>0</v>
      </c>
      <c r="Q12" s="17"/>
      <c r="R12" s="17">
        <v>0.17824751634438099</v>
      </c>
      <c r="S12" s="17">
        <v>0.22259619110777101</v>
      </c>
      <c r="T12" s="17">
        <v>0.29050799873639099</v>
      </c>
      <c r="U12" s="17">
        <v>0.27838743950047401</v>
      </c>
      <c r="V12" s="17"/>
      <c r="W12" s="17">
        <v>0.17399350356978399</v>
      </c>
      <c r="X12" s="17">
        <v>0.21355454671416799</v>
      </c>
      <c r="Y12" s="17">
        <v>0.26377609717702799</v>
      </c>
      <c r="Z12" s="17">
        <v>0.32154962397040998</v>
      </c>
      <c r="AA12" s="17">
        <v>0.24605349446657099</v>
      </c>
      <c r="AB12" s="17">
        <v>0.16230230583868399</v>
      </c>
      <c r="AC12" s="17">
        <v>0.25049614538174603</v>
      </c>
      <c r="AD12" s="17">
        <v>0.25033548399577299</v>
      </c>
      <c r="AE12" s="17">
        <v>0.26735680007637203</v>
      </c>
      <c r="AF12" s="17">
        <v>0.29955404835451999</v>
      </c>
      <c r="AG12" s="17"/>
      <c r="AH12" s="17">
        <v>0.18314766829151799</v>
      </c>
      <c r="AI12" s="17">
        <v>0.26550578212801801</v>
      </c>
      <c r="AJ12" s="17">
        <v>0.27427095513321798</v>
      </c>
      <c r="AK12" s="17">
        <v>0.229627171149521</v>
      </c>
      <c r="AL12" s="17">
        <v>0.23532408219237599</v>
      </c>
      <c r="AM12" s="17">
        <v>0.28014765252845197</v>
      </c>
      <c r="AN12" s="17">
        <v>0.32987657508242602</v>
      </c>
      <c r="AO12" s="17"/>
      <c r="AP12" s="17">
        <v>0.277902256998033</v>
      </c>
      <c r="AQ12" s="17">
        <v>0.19555953105564799</v>
      </c>
      <c r="AR12" s="17"/>
      <c r="AS12" s="17">
        <v>0.27171473756546299</v>
      </c>
      <c r="AT12" s="17">
        <v>0.29910479318350902</v>
      </c>
      <c r="AU12" s="17">
        <v>0.26709340525976</v>
      </c>
      <c r="AV12" s="17"/>
      <c r="AW12" s="17">
        <v>0.27668529426718902</v>
      </c>
      <c r="AX12" s="17">
        <v>0.241849416455792</v>
      </c>
      <c r="AY12" s="17"/>
      <c r="AZ12" s="17">
        <v>0.214112887386715</v>
      </c>
      <c r="BA12" s="17">
        <v>0.26277783677227901</v>
      </c>
      <c r="BB12" s="17"/>
      <c r="BC12" s="17">
        <v>0.21791413628665299</v>
      </c>
      <c r="BD12" s="17">
        <v>0.27838743950047401</v>
      </c>
      <c r="BE12" s="17"/>
      <c r="BF12" s="17">
        <v>0.253527222231689</v>
      </c>
      <c r="BG12" s="17">
        <v>0.242916977682539</v>
      </c>
      <c r="BH12" s="17"/>
      <c r="BI12" s="17">
        <v>0.16515722356614801</v>
      </c>
      <c r="BJ12" s="17">
        <v>0.25484944368544199</v>
      </c>
      <c r="BK12" s="17">
        <v>0.25243576675510399</v>
      </c>
      <c r="BL12" s="17">
        <v>0.344601233036334</v>
      </c>
    </row>
    <row r="13" spans="2:64" x14ac:dyDescent="0.25">
      <c r="B13" s="18" t="s">
        <v>207</v>
      </c>
      <c r="C13" s="17">
        <v>0.22803425440578201</v>
      </c>
      <c r="D13" s="17">
        <v>0.26358577787330201</v>
      </c>
      <c r="E13" s="17">
        <v>0.37318709695376201</v>
      </c>
      <c r="F13" s="17">
        <v>9.6605530549683905E-2</v>
      </c>
      <c r="G13" s="17">
        <v>0.18095526762171599</v>
      </c>
      <c r="H13" s="17">
        <v>0.141380888138816</v>
      </c>
      <c r="I13" s="17">
        <v>0.171941192062499</v>
      </c>
      <c r="J13" s="17">
        <v>0.23364607993224901</v>
      </c>
      <c r="K13" s="17">
        <v>0.28459161793408599</v>
      </c>
      <c r="L13" s="17">
        <v>0.169333662240581</v>
      </c>
      <c r="M13" s="17">
        <v>0.27908477306401303</v>
      </c>
      <c r="N13" s="17">
        <v>0.23675507929454301</v>
      </c>
      <c r="O13" s="17">
        <v>0.22475789937464699</v>
      </c>
      <c r="P13" s="17">
        <v>0.35196951786603697</v>
      </c>
      <c r="Q13" s="17"/>
      <c r="R13" s="17">
        <v>0.15823532787922501</v>
      </c>
      <c r="S13" s="17">
        <v>0.227667343893176</v>
      </c>
      <c r="T13" s="17">
        <v>0.20811735486249899</v>
      </c>
      <c r="U13" s="17">
        <v>0.27039518950039199</v>
      </c>
      <c r="V13" s="17"/>
      <c r="W13" s="17">
        <v>0.21150973515410099</v>
      </c>
      <c r="X13" s="17">
        <v>0.15365853105196201</v>
      </c>
      <c r="Y13" s="17">
        <v>0.201509477133753</v>
      </c>
      <c r="Z13" s="17">
        <v>0.24164826076326601</v>
      </c>
      <c r="AA13" s="17">
        <v>0.12596172422405499</v>
      </c>
      <c r="AB13" s="17">
        <v>0.25999110245579399</v>
      </c>
      <c r="AC13" s="17">
        <v>0.26978155727815201</v>
      </c>
      <c r="AD13" s="17">
        <v>0.28717062818797301</v>
      </c>
      <c r="AE13" s="17">
        <v>0.21656552622922501</v>
      </c>
      <c r="AF13" s="17">
        <v>0.258975643523909</v>
      </c>
      <c r="AG13" s="17"/>
      <c r="AH13" s="17">
        <v>0.23790705959229</v>
      </c>
      <c r="AI13" s="17">
        <v>0.37358817312603199</v>
      </c>
      <c r="AJ13" s="17">
        <v>0.27779349899336903</v>
      </c>
      <c r="AK13" s="17">
        <v>0.18727844416967501</v>
      </c>
      <c r="AL13" s="17">
        <v>0.25895705133202901</v>
      </c>
      <c r="AM13" s="17">
        <v>0.20420871536356999</v>
      </c>
      <c r="AN13" s="17">
        <v>0.223530470103598</v>
      </c>
      <c r="AO13" s="17"/>
      <c r="AP13" s="17">
        <v>0.24983566986004199</v>
      </c>
      <c r="AQ13" s="17">
        <v>0.19266299281652799</v>
      </c>
      <c r="AR13" s="17"/>
      <c r="AS13" s="17">
        <v>0.22619360907894501</v>
      </c>
      <c r="AT13" s="17">
        <v>0.276010045245415</v>
      </c>
      <c r="AU13" s="17">
        <v>0.26002281445145298</v>
      </c>
      <c r="AV13" s="17"/>
      <c r="AW13" s="17">
        <v>0.28981645818859902</v>
      </c>
      <c r="AX13" s="17">
        <v>0.21850886280168499</v>
      </c>
      <c r="AY13" s="17"/>
      <c r="AZ13" s="17">
        <v>0.23050046260903601</v>
      </c>
      <c r="BA13" s="17">
        <v>0.226795058953638</v>
      </c>
      <c r="BB13" s="17"/>
      <c r="BC13" s="17">
        <v>0.190052115861439</v>
      </c>
      <c r="BD13" s="17">
        <v>0.27039518950039199</v>
      </c>
      <c r="BE13" s="17"/>
      <c r="BF13" s="17">
        <v>0.19806622713958899</v>
      </c>
      <c r="BG13" s="17">
        <v>0.24333265497054199</v>
      </c>
      <c r="BH13" s="17"/>
      <c r="BI13" s="17">
        <v>0.17166546575812799</v>
      </c>
      <c r="BJ13" s="17">
        <v>0.22994550144814499</v>
      </c>
      <c r="BK13" s="17">
        <v>0.26355589948784403</v>
      </c>
      <c r="BL13" s="17">
        <v>0.241585404288886</v>
      </c>
    </row>
    <row r="14" spans="2:64" ht="30" x14ac:dyDescent="0.25">
      <c r="B14" s="18" t="s">
        <v>208</v>
      </c>
      <c r="C14" s="17">
        <v>9.9829961095211098E-2</v>
      </c>
      <c r="D14" s="17">
        <v>0.123317444894991</v>
      </c>
      <c r="E14" s="17">
        <v>0.130837901607158</v>
      </c>
      <c r="F14" s="17">
        <v>0.11684107700096</v>
      </c>
      <c r="G14" s="17">
        <v>2.6058450375958799E-2</v>
      </c>
      <c r="H14" s="17">
        <v>4.7887996560508898E-2</v>
      </c>
      <c r="I14" s="17">
        <v>0.12914872516967901</v>
      </c>
      <c r="J14" s="17">
        <v>9.31077133674659E-2</v>
      </c>
      <c r="K14" s="17">
        <v>5.8320042748290002E-2</v>
      </c>
      <c r="L14" s="17">
        <v>6.6637646387519303E-2</v>
      </c>
      <c r="M14" s="17">
        <v>0.110347381019279</v>
      </c>
      <c r="N14" s="17">
        <v>9.9660728258869499E-2</v>
      </c>
      <c r="O14" s="17">
        <v>0.10690139755799399</v>
      </c>
      <c r="P14" s="17">
        <v>0.296060964267926</v>
      </c>
      <c r="Q14" s="17"/>
      <c r="R14" s="17">
        <v>6.6148152691322598E-2</v>
      </c>
      <c r="S14" s="17">
        <v>0.104748787511645</v>
      </c>
      <c r="T14" s="17">
        <v>9.3952727722165896E-2</v>
      </c>
      <c r="U14" s="17">
        <v>0.11764755259705099</v>
      </c>
      <c r="V14" s="17"/>
      <c r="W14" s="17">
        <v>8.9266528272085505E-2</v>
      </c>
      <c r="X14" s="17">
        <v>9.38237882865329E-2</v>
      </c>
      <c r="Y14" s="17">
        <v>0.103415958993912</v>
      </c>
      <c r="Z14" s="17">
        <v>0.105921098625883</v>
      </c>
      <c r="AA14" s="17">
        <v>9.53782897773882E-2</v>
      </c>
      <c r="AB14" s="17">
        <v>0.10613348506130101</v>
      </c>
      <c r="AC14" s="17">
        <v>0.119807273711022</v>
      </c>
      <c r="AD14" s="17">
        <v>0.119691174484352</v>
      </c>
      <c r="AE14" s="17">
        <v>0.11111480361899299</v>
      </c>
      <c r="AF14" s="17">
        <v>0.117790865020446</v>
      </c>
      <c r="AG14" s="17"/>
      <c r="AH14" s="17">
        <v>0.15755776654291501</v>
      </c>
      <c r="AI14" s="17">
        <v>0.14193908739257499</v>
      </c>
      <c r="AJ14" s="17">
        <v>0.113687751782702</v>
      </c>
      <c r="AK14" s="17">
        <v>4.1327470222263497E-2</v>
      </c>
      <c r="AL14" s="17">
        <v>0.14063471240751599</v>
      </c>
      <c r="AM14" s="17">
        <v>9.5948018921210507E-2</v>
      </c>
      <c r="AN14" s="17">
        <v>0.121400364674689</v>
      </c>
      <c r="AO14" s="17"/>
      <c r="AP14" s="17">
        <v>0.124448272135101</v>
      </c>
      <c r="AQ14" s="17">
        <v>5.9888484749122298E-2</v>
      </c>
      <c r="AR14" s="17"/>
      <c r="AS14" s="17">
        <v>0.117260174910906</v>
      </c>
      <c r="AT14" s="17">
        <v>0.13585877919130099</v>
      </c>
      <c r="AU14" s="17">
        <v>0.11672755343036401</v>
      </c>
      <c r="AV14" s="17"/>
      <c r="AW14" s="17">
        <v>0.148421746166914</v>
      </c>
      <c r="AX14" s="17">
        <v>9.2338227987451199E-2</v>
      </c>
      <c r="AY14" s="17"/>
      <c r="AZ14" s="17">
        <v>9.5685394755917794E-2</v>
      </c>
      <c r="BA14" s="17">
        <v>0.10191248103492601</v>
      </c>
      <c r="BB14" s="17"/>
      <c r="BC14" s="17">
        <v>8.3854151603802704E-2</v>
      </c>
      <c r="BD14" s="17">
        <v>0.11764755259705099</v>
      </c>
      <c r="BE14" s="17"/>
      <c r="BF14" s="17">
        <v>0.152685796850799</v>
      </c>
      <c r="BG14" s="17">
        <v>7.2847546123695706E-2</v>
      </c>
      <c r="BH14" s="17"/>
      <c r="BI14" s="17">
        <v>4.6719207021537E-2</v>
      </c>
      <c r="BJ14" s="17">
        <v>0.110213064848629</v>
      </c>
      <c r="BK14" s="17">
        <v>0.10228315263879501</v>
      </c>
      <c r="BL14" s="17">
        <v>0.163124392107591</v>
      </c>
    </row>
    <row r="15" spans="2:64" x14ac:dyDescent="0.25">
      <c r="B15" s="18" t="s">
        <v>121</v>
      </c>
      <c r="C15" s="19">
        <v>0.110291546536467</v>
      </c>
      <c r="D15" s="19">
        <v>7.0432876166373296E-2</v>
      </c>
      <c r="E15" s="19">
        <v>0.130837901607158</v>
      </c>
      <c r="F15" s="19">
        <v>6.2404643832189702E-2</v>
      </c>
      <c r="G15" s="19">
        <v>0.17835910191628401</v>
      </c>
      <c r="H15" s="19">
        <v>0.17412979338040699</v>
      </c>
      <c r="I15" s="19">
        <v>0.12903905490370601</v>
      </c>
      <c r="J15" s="19">
        <v>9.0558563929010003E-2</v>
      </c>
      <c r="K15" s="19">
        <v>0.12821158942215999</v>
      </c>
      <c r="L15" s="19">
        <v>0.10943665053495299</v>
      </c>
      <c r="M15" s="19">
        <v>0.14158138261014699</v>
      </c>
      <c r="N15" s="19">
        <v>0.112386225963577</v>
      </c>
      <c r="O15" s="19">
        <v>0.10633544207873501</v>
      </c>
      <c r="P15" s="19">
        <v>0</v>
      </c>
      <c r="Q15" s="19"/>
      <c r="R15" s="19">
        <v>0.215486496698439</v>
      </c>
      <c r="S15" s="19">
        <v>0.13661621175625999</v>
      </c>
      <c r="T15" s="19">
        <v>7.1737106862882996E-2</v>
      </c>
      <c r="U15" s="19">
        <v>5.6646323548255897E-2</v>
      </c>
      <c r="V15" s="19"/>
      <c r="W15" s="19">
        <v>0.18387231561561501</v>
      </c>
      <c r="X15" s="19">
        <v>0.12632012779962301</v>
      </c>
      <c r="Y15" s="19">
        <v>0.11838964759923</v>
      </c>
      <c r="Z15" s="19">
        <v>0.14790996800884701</v>
      </c>
      <c r="AA15" s="19">
        <v>8.3431715307440493E-2</v>
      </c>
      <c r="AB15" s="19">
        <v>0.122060120145531</v>
      </c>
      <c r="AC15" s="19">
        <v>0</v>
      </c>
      <c r="AD15" s="19">
        <v>6.06567538252707E-2</v>
      </c>
      <c r="AE15" s="19">
        <v>3.06035204614163E-2</v>
      </c>
      <c r="AF15" s="19">
        <v>4.8746848943498303E-2</v>
      </c>
      <c r="AG15" s="19"/>
      <c r="AH15" s="19">
        <v>0.15072960996589499</v>
      </c>
      <c r="AI15" s="19">
        <v>7.6096582974260099E-2</v>
      </c>
      <c r="AJ15" s="19">
        <v>9.0907377070448603E-2</v>
      </c>
      <c r="AK15" s="19">
        <v>0.134991923399262</v>
      </c>
      <c r="AL15" s="19">
        <v>7.9566856745124301E-2</v>
      </c>
      <c r="AM15" s="19">
        <v>1.54593679793561E-2</v>
      </c>
      <c r="AN15" s="19">
        <v>8.5083823196390906E-2</v>
      </c>
      <c r="AO15" s="19"/>
      <c r="AP15" s="19">
        <v>4.1098086798808699E-2</v>
      </c>
      <c r="AQ15" s="19">
        <v>0.22255306321556201</v>
      </c>
      <c r="AR15" s="19"/>
      <c r="AS15" s="19">
        <v>5.3410330429139397E-2</v>
      </c>
      <c r="AT15" s="19">
        <v>2.4148366525577399E-2</v>
      </c>
      <c r="AU15" s="19">
        <v>2.99125248385586E-2</v>
      </c>
      <c r="AV15" s="19"/>
      <c r="AW15" s="19">
        <v>1.86413751034511E-2</v>
      </c>
      <c r="AX15" s="19">
        <v>0.124421890228172</v>
      </c>
      <c r="AY15" s="19"/>
      <c r="AZ15" s="19">
        <v>0.14668753730647599</v>
      </c>
      <c r="BA15" s="19">
        <v>9.2003655765935305E-2</v>
      </c>
      <c r="BB15" s="19"/>
      <c r="BC15" s="19">
        <v>0.15839153033592099</v>
      </c>
      <c r="BD15" s="19">
        <v>5.6646323548255897E-2</v>
      </c>
      <c r="BE15" s="19"/>
      <c r="BF15" s="19">
        <v>5.5562962748925103E-2</v>
      </c>
      <c r="BG15" s="19">
        <v>0.138229982045978</v>
      </c>
      <c r="BH15" s="19"/>
      <c r="BI15" s="19">
        <v>0.28424849335208402</v>
      </c>
      <c r="BJ15" s="19">
        <v>9.6807740008567303E-2</v>
      </c>
      <c r="BK15" s="19">
        <v>4.3653369606253302E-2</v>
      </c>
      <c r="BL15" s="19">
        <v>1.08037900404978E-2</v>
      </c>
    </row>
    <row r="16" spans="2:64" x14ac:dyDescent="0.25">
      <c r="B16" s="16"/>
    </row>
    <row r="17" spans="2:2" x14ac:dyDescent="0.25">
      <c r="B17" t="s">
        <v>83</v>
      </c>
    </row>
    <row r="18" spans="2:2" x14ac:dyDescent="0.25">
      <c r="B18" t="s">
        <v>84</v>
      </c>
    </row>
    <row r="20" spans="2:2" x14ac:dyDescent="0.25">
      <c r="B20"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F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6" width="20.7109375" customWidth="1"/>
  </cols>
  <sheetData>
    <row r="2" spans="2:6" ht="39.950000000000003" customHeight="1" x14ac:dyDescent="0.25">
      <c r="D2" s="30" t="s">
        <v>220</v>
      </c>
      <c r="E2" s="26"/>
      <c r="F2" s="26"/>
    </row>
    <row r="6" spans="2:6" ht="50.1" customHeight="1" x14ac:dyDescent="0.25">
      <c r="B6" s="23" t="s">
        <v>15</v>
      </c>
      <c r="C6" s="23" t="s">
        <v>210</v>
      </c>
      <c r="D6" s="23" t="s">
        <v>211</v>
      </c>
      <c r="E6" s="23" t="s">
        <v>212</v>
      </c>
    </row>
    <row r="7" spans="2:6" x14ac:dyDescent="0.25">
      <c r="B7" s="18" t="s">
        <v>213</v>
      </c>
      <c r="C7" s="17">
        <v>0.30488300456634099</v>
      </c>
      <c r="D7" s="17">
        <v>0.31399247947654402</v>
      </c>
      <c r="E7" s="17">
        <v>0.116311601878178</v>
      </c>
    </row>
    <row r="8" spans="2:6" x14ac:dyDescent="0.25">
      <c r="B8" s="18" t="s">
        <v>214</v>
      </c>
      <c r="C8" s="17">
        <v>0.46678906623516803</v>
      </c>
      <c r="D8" s="17">
        <v>0.45281943632388399</v>
      </c>
      <c r="E8" s="17">
        <v>0.46878426175438798</v>
      </c>
    </row>
    <row r="9" spans="2:6" ht="30" x14ac:dyDescent="0.25">
      <c r="B9" s="18" t="s">
        <v>215</v>
      </c>
      <c r="C9" s="17">
        <v>0.11084294163003899</v>
      </c>
      <c r="D9" s="17">
        <v>9.1065694664113697E-2</v>
      </c>
      <c r="E9" s="17">
        <v>0.242167638747776</v>
      </c>
    </row>
    <row r="10" spans="2:6" x14ac:dyDescent="0.25">
      <c r="B10" s="18" t="s">
        <v>216</v>
      </c>
      <c r="C10" s="17">
        <v>8.7954303575719303E-2</v>
      </c>
      <c r="D10" s="17">
        <v>0.114386733578502</v>
      </c>
      <c r="E10" s="17">
        <v>0.13735821301713</v>
      </c>
    </row>
    <row r="11" spans="2:6" x14ac:dyDescent="0.25">
      <c r="B11" s="18" t="s">
        <v>217</v>
      </c>
      <c r="C11" s="17">
        <v>2.0704971693737698E-2</v>
      </c>
      <c r="D11" s="17">
        <v>2.5370350457732001E-2</v>
      </c>
      <c r="E11" s="17">
        <v>1.76447598512381E-2</v>
      </c>
    </row>
    <row r="12" spans="2:6" x14ac:dyDescent="0.25">
      <c r="B12" s="18" t="s">
        <v>80</v>
      </c>
      <c r="C12" s="17">
        <v>8.8257122989957894E-3</v>
      </c>
      <c r="D12" s="17">
        <v>2.3653054992248202E-3</v>
      </c>
      <c r="E12" s="17">
        <v>1.77335247512906E-2</v>
      </c>
    </row>
    <row r="13" spans="2:6" x14ac:dyDescent="0.25">
      <c r="B13" s="22" t="s">
        <v>218</v>
      </c>
      <c r="C13" s="20">
        <v>0.77167207080150901</v>
      </c>
      <c r="D13" s="20">
        <v>0.76681191580042796</v>
      </c>
      <c r="E13" s="20">
        <v>0.58509586363256605</v>
      </c>
    </row>
    <row r="14" spans="2:6" x14ac:dyDescent="0.25">
      <c r="B14" s="22" t="s">
        <v>219</v>
      </c>
      <c r="C14" s="20">
        <v>0.108659275269457</v>
      </c>
      <c r="D14" s="20">
        <v>0.13975708403623399</v>
      </c>
      <c r="E14" s="20">
        <v>0.15500297286836801</v>
      </c>
    </row>
    <row r="15" spans="2:6" x14ac:dyDescent="0.25">
      <c r="B15" s="22" t="s">
        <v>185</v>
      </c>
      <c r="C15" s="21">
        <v>0.66301279553205195</v>
      </c>
      <c r="D15" s="21">
        <v>0.62705483176419397</v>
      </c>
      <c r="E15" s="21">
        <v>0.43009289076419799</v>
      </c>
    </row>
    <row r="16" spans="2:6" x14ac:dyDescent="0.25">
      <c r="B16" s="16"/>
      <c r="C16" s="16"/>
      <c r="D16" s="16"/>
      <c r="E16" s="16"/>
    </row>
    <row r="17" spans="2:2" x14ac:dyDescent="0.25">
      <c r="B17" t="s">
        <v>83</v>
      </c>
    </row>
    <row r="18" spans="2:2" x14ac:dyDescent="0.25">
      <c r="B18" t="s">
        <v>84</v>
      </c>
    </row>
    <row r="22" spans="2:2" x14ac:dyDescent="0.2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L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221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213</v>
      </c>
      <c r="C9" s="17">
        <v>0.31399247947654402</v>
      </c>
      <c r="D9" s="17">
        <v>0.30010242661963099</v>
      </c>
      <c r="E9" s="17">
        <v>0.24010957805634001</v>
      </c>
      <c r="F9" s="17">
        <v>0.27168395089966402</v>
      </c>
      <c r="G9" s="17">
        <v>0.29967760697545398</v>
      </c>
      <c r="H9" s="17">
        <v>0.343136573579022</v>
      </c>
      <c r="I9" s="17">
        <v>0.37891291156511597</v>
      </c>
      <c r="J9" s="17">
        <v>0.23038345326316201</v>
      </c>
      <c r="K9" s="17">
        <v>0.18417770786076301</v>
      </c>
      <c r="L9" s="17">
        <v>0.31738044892546002</v>
      </c>
      <c r="M9" s="17">
        <v>0.29769813256091898</v>
      </c>
      <c r="N9" s="17">
        <v>0.35081338436232101</v>
      </c>
      <c r="O9" s="17">
        <v>0.39528333083259798</v>
      </c>
      <c r="P9" s="17">
        <v>0</v>
      </c>
      <c r="Q9" s="17"/>
      <c r="R9" s="17">
        <v>0.30495183138471399</v>
      </c>
      <c r="S9" s="17">
        <v>0.27238349869666101</v>
      </c>
      <c r="T9" s="17">
        <v>0.248786083729896</v>
      </c>
      <c r="U9" s="17">
        <v>0.34951302279723101</v>
      </c>
      <c r="V9" s="17"/>
      <c r="W9" s="17">
        <v>0.265770299275363</v>
      </c>
      <c r="X9" s="17">
        <v>0.30252126539438801</v>
      </c>
      <c r="Y9" s="17">
        <v>0.32300999156570998</v>
      </c>
      <c r="Z9" s="17">
        <v>0.26542646816783899</v>
      </c>
      <c r="AA9" s="17">
        <v>0.33475022812802302</v>
      </c>
      <c r="AB9" s="17">
        <v>0.38172733029386702</v>
      </c>
      <c r="AC9" s="17">
        <v>0.23129855950386699</v>
      </c>
      <c r="AD9" s="17">
        <v>0.38026918290578898</v>
      </c>
      <c r="AE9" s="17">
        <v>0.29918521964010297</v>
      </c>
      <c r="AF9" s="17">
        <v>0.347496314968397</v>
      </c>
      <c r="AG9" s="17"/>
      <c r="AH9" s="17">
        <v>0.25309180855301999</v>
      </c>
      <c r="AI9" s="17">
        <v>0.39860298601223199</v>
      </c>
      <c r="AJ9" s="17">
        <v>0.34120211853575499</v>
      </c>
      <c r="AK9" s="17">
        <v>0.25586508749958697</v>
      </c>
      <c r="AL9" s="17">
        <v>0.314703234503458</v>
      </c>
      <c r="AM9" s="17">
        <v>0.36044331890165998</v>
      </c>
      <c r="AN9" s="17">
        <v>0.34770734881975601</v>
      </c>
      <c r="AO9" s="17"/>
      <c r="AP9" s="17">
        <v>0.34613748800170402</v>
      </c>
      <c r="AQ9" s="17">
        <v>0.261839466397289</v>
      </c>
      <c r="AR9" s="17"/>
      <c r="AS9" s="17">
        <v>0.32678935391496</v>
      </c>
      <c r="AT9" s="17">
        <v>0.44549152392849201</v>
      </c>
      <c r="AU9" s="17">
        <v>0.31159064297823502</v>
      </c>
      <c r="AV9" s="17"/>
      <c r="AW9" s="17">
        <v>0.437046354608215</v>
      </c>
      <c r="AX9" s="17">
        <v>0.29502040860074102</v>
      </c>
      <c r="AY9" s="17"/>
      <c r="AZ9" s="17">
        <v>0.300105843237364</v>
      </c>
      <c r="BA9" s="17">
        <v>0.320970096553024</v>
      </c>
      <c r="BB9" s="17"/>
      <c r="BC9" s="17">
        <v>0.28214365001696001</v>
      </c>
      <c r="BD9" s="17">
        <v>0.34951302279723101</v>
      </c>
      <c r="BE9" s="17"/>
      <c r="BF9" s="17">
        <v>0.40226531186910802</v>
      </c>
      <c r="BG9" s="17">
        <v>0.26893001550679402</v>
      </c>
      <c r="BH9" s="17"/>
      <c r="BI9" s="17">
        <v>0.27499522636148299</v>
      </c>
      <c r="BJ9" s="17">
        <v>0.26309702477866498</v>
      </c>
      <c r="BK9" s="17">
        <v>0.34808292901261201</v>
      </c>
      <c r="BL9" s="17">
        <v>0.39932838610552202</v>
      </c>
    </row>
    <row r="10" spans="2:64" x14ac:dyDescent="0.25">
      <c r="B10" s="18" t="s">
        <v>214</v>
      </c>
      <c r="C10" s="17">
        <v>0.45281943632388399</v>
      </c>
      <c r="D10" s="17">
        <v>0.52850938998091901</v>
      </c>
      <c r="E10" s="17">
        <v>0.62905252033650305</v>
      </c>
      <c r="F10" s="17">
        <v>0.390860142439233</v>
      </c>
      <c r="G10" s="17">
        <v>0.38493738873507599</v>
      </c>
      <c r="H10" s="17">
        <v>0.41842198934931601</v>
      </c>
      <c r="I10" s="17">
        <v>0.48020943376299402</v>
      </c>
      <c r="J10" s="17">
        <v>0.51241845948888398</v>
      </c>
      <c r="K10" s="17">
        <v>0.47222991193681801</v>
      </c>
      <c r="L10" s="17">
        <v>0.42953421333541802</v>
      </c>
      <c r="M10" s="17">
        <v>0.476222524686298</v>
      </c>
      <c r="N10" s="17">
        <v>0.40691061890864</v>
      </c>
      <c r="O10" s="17">
        <v>0.301527455763347</v>
      </c>
      <c r="P10" s="17">
        <v>0.35196951786603697</v>
      </c>
      <c r="Q10" s="17"/>
      <c r="R10" s="17">
        <v>0.42586179884282199</v>
      </c>
      <c r="S10" s="17">
        <v>0.48991208481445098</v>
      </c>
      <c r="T10" s="17">
        <v>0.49739672190076401</v>
      </c>
      <c r="U10" s="17">
        <v>0.44330272679403998</v>
      </c>
      <c r="V10" s="17"/>
      <c r="W10" s="17">
        <v>0.47916756781984599</v>
      </c>
      <c r="X10" s="17">
        <v>0.42691801295389997</v>
      </c>
      <c r="Y10" s="17">
        <v>0.39603538825736501</v>
      </c>
      <c r="Z10" s="17">
        <v>0.60628481780312404</v>
      </c>
      <c r="AA10" s="17">
        <v>0.40150695124784203</v>
      </c>
      <c r="AB10" s="17">
        <v>0.36947203860106798</v>
      </c>
      <c r="AC10" s="17">
        <v>0.55038300270175899</v>
      </c>
      <c r="AD10" s="17">
        <v>0.37936449988023102</v>
      </c>
      <c r="AE10" s="17">
        <v>0.49782045058052199</v>
      </c>
      <c r="AF10" s="17">
        <v>0.43236401853780998</v>
      </c>
      <c r="AG10" s="17"/>
      <c r="AH10" s="17">
        <v>0.43549182433355399</v>
      </c>
      <c r="AI10" s="17">
        <v>0.46288100508437402</v>
      </c>
      <c r="AJ10" s="17">
        <v>0.50493959455946902</v>
      </c>
      <c r="AK10" s="17">
        <v>0.46716610622612997</v>
      </c>
      <c r="AL10" s="17">
        <v>0.488228650756586</v>
      </c>
      <c r="AM10" s="17">
        <v>0.40806817950642998</v>
      </c>
      <c r="AN10" s="17">
        <v>0.43767411103933102</v>
      </c>
      <c r="AO10" s="17"/>
      <c r="AP10" s="17">
        <v>0.45264116499708301</v>
      </c>
      <c r="AQ10" s="17">
        <v>0.45310866899996199</v>
      </c>
      <c r="AR10" s="17"/>
      <c r="AS10" s="17">
        <v>0.46036017562270898</v>
      </c>
      <c r="AT10" s="17">
        <v>0.42631836291016101</v>
      </c>
      <c r="AU10" s="17">
        <v>0.45960880253337799</v>
      </c>
      <c r="AV10" s="17"/>
      <c r="AW10" s="17">
        <v>0.41421512829558899</v>
      </c>
      <c r="AX10" s="17">
        <v>0.45877133070543402</v>
      </c>
      <c r="AY10" s="17"/>
      <c r="AZ10" s="17">
        <v>0.47435825012236399</v>
      </c>
      <c r="BA10" s="17">
        <v>0.44199683015930602</v>
      </c>
      <c r="BB10" s="17"/>
      <c r="BC10" s="17">
        <v>0.46135241556623302</v>
      </c>
      <c r="BD10" s="17">
        <v>0.44330272679403998</v>
      </c>
      <c r="BE10" s="17"/>
      <c r="BF10" s="17">
        <v>0.42956469285492799</v>
      </c>
      <c r="BG10" s="17">
        <v>0.46469076764171602</v>
      </c>
      <c r="BH10" s="17"/>
      <c r="BI10" s="17">
        <v>0.41897345657548901</v>
      </c>
      <c r="BJ10" s="17">
        <v>0.48199519180656403</v>
      </c>
      <c r="BK10" s="17">
        <v>0.44873923822951001</v>
      </c>
      <c r="BL10" s="17">
        <v>0.46410077167029401</v>
      </c>
    </row>
    <row r="11" spans="2:64" ht="30" x14ac:dyDescent="0.25">
      <c r="B11" s="18" t="s">
        <v>215</v>
      </c>
      <c r="C11" s="17">
        <v>9.1065694664113697E-2</v>
      </c>
      <c r="D11" s="17">
        <v>6.86568037449478E-2</v>
      </c>
      <c r="E11" s="17">
        <v>0</v>
      </c>
      <c r="F11" s="17">
        <v>0.107706487480701</v>
      </c>
      <c r="G11" s="17">
        <v>0.10466923268271799</v>
      </c>
      <c r="H11" s="17">
        <v>0.10869042862731999</v>
      </c>
      <c r="I11" s="17">
        <v>8.08929167413769E-2</v>
      </c>
      <c r="J11" s="17">
        <v>8.7030703989004796E-2</v>
      </c>
      <c r="K11" s="17">
        <v>0.14996873960040399</v>
      </c>
      <c r="L11" s="17">
        <v>9.9713847486333204E-2</v>
      </c>
      <c r="M11" s="17">
        <v>0.113039671376392</v>
      </c>
      <c r="N11" s="17">
        <v>7.4619420423960497E-2</v>
      </c>
      <c r="O11" s="17">
        <v>0.10903089131265301</v>
      </c>
      <c r="P11" s="17">
        <v>0.64803048213396297</v>
      </c>
      <c r="Q11" s="17"/>
      <c r="R11" s="17">
        <v>6.8889019187013595E-2</v>
      </c>
      <c r="S11" s="17">
        <v>0.14572516449185499</v>
      </c>
      <c r="T11" s="17">
        <v>0.125867910374485</v>
      </c>
      <c r="U11" s="17">
        <v>7.6053189492800904E-2</v>
      </c>
      <c r="V11" s="17"/>
      <c r="W11" s="17">
        <v>6.81191790930612E-2</v>
      </c>
      <c r="X11" s="17">
        <v>0.13493114597360401</v>
      </c>
      <c r="Y11" s="17">
        <v>8.2909530383854693E-2</v>
      </c>
      <c r="Z11" s="17">
        <v>3.98151312767328E-2</v>
      </c>
      <c r="AA11" s="17">
        <v>0.14998316346759699</v>
      </c>
      <c r="AB11" s="17">
        <v>0.13226951798488501</v>
      </c>
      <c r="AC11" s="17">
        <v>8.0349759809468402E-2</v>
      </c>
      <c r="AD11" s="17">
        <v>0.119551598369195</v>
      </c>
      <c r="AE11" s="17">
        <v>0.124966384039623</v>
      </c>
      <c r="AF11" s="17">
        <v>6.3903398287265697E-2</v>
      </c>
      <c r="AG11" s="17"/>
      <c r="AH11" s="17">
        <v>0.14775374645070999</v>
      </c>
      <c r="AI11" s="17">
        <v>8.0771001258113206E-2</v>
      </c>
      <c r="AJ11" s="17">
        <v>3.0580611614660899E-2</v>
      </c>
      <c r="AK11" s="17">
        <v>9.7763004169352699E-2</v>
      </c>
      <c r="AL11" s="17">
        <v>6.7781180226172494E-2</v>
      </c>
      <c r="AM11" s="17">
        <v>8.8036839368697994E-2</v>
      </c>
      <c r="AN11" s="17">
        <v>0.100259976388875</v>
      </c>
      <c r="AO11" s="17"/>
      <c r="AP11" s="17">
        <v>8.4825870558788E-2</v>
      </c>
      <c r="AQ11" s="17">
        <v>0.10118936994398101</v>
      </c>
      <c r="AR11" s="17"/>
      <c r="AS11" s="17">
        <v>9.1798946465591599E-2</v>
      </c>
      <c r="AT11" s="17">
        <v>8.1088504767453801E-2</v>
      </c>
      <c r="AU11" s="17">
        <v>8.4125158365550498E-2</v>
      </c>
      <c r="AV11" s="17"/>
      <c r="AW11" s="17">
        <v>6.5450582916825401E-2</v>
      </c>
      <c r="AX11" s="17">
        <v>9.5014954409417499E-2</v>
      </c>
      <c r="AY11" s="17"/>
      <c r="AZ11" s="17">
        <v>7.6811630813204301E-2</v>
      </c>
      <c r="BA11" s="17">
        <v>9.8227933065284503E-2</v>
      </c>
      <c r="BB11" s="17"/>
      <c r="BC11" s="17">
        <v>0.104526376068832</v>
      </c>
      <c r="BD11" s="17">
        <v>7.6053189492800904E-2</v>
      </c>
      <c r="BE11" s="17"/>
      <c r="BF11" s="17">
        <v>6.4287388927145694E-2</v>
      </c>
      <c r="BG11" s="17">
        <v>0.104735771909134</v>
      </c>
      <c r="BH11" s="17"/>
      <c r="BI11" s="17">
        <v>0.120070037240615</v>
      </c>
      <c r="BJ11" s="17">
        <v>8.4216502663454706E-2</v>
      </c>
      <c r="BK11" s="17">
        <v>8.2673045208001006E-2</v>
      </c>
      <c r="BL11" s="17">
        <v>7.4253387450475897E-2</v>
      </c>
    </row>
    <row r="12" spans="2:64" x14ac:dyDescent="0.25">
      <c r="B12" s="18" t="s">
        <v>216</v>
      </c>
      <c r="C12" s="17">
        <v>0.114386733578502</v>
      </c>
      <c r="D12" s="17">
        <v>8.8059490654645106E-2</v>
      </c>
      <c r="E12" s="17">
        <v>9.5299650069143801E-2</v>
      </c>
      <c r="F12" s="17">
        <v>0.20351438630139701</v>
      </c>
      <c r="G12" s="17">
        <v>0.179736408157601</v>
      </c>
      <c r="H12" s="17">
        <v>0.120304832424885</v>
      </c>
      <c r="I12" s="17">
        <v>3.5203570475596302E-2</v>
      </c>
      <c r="J12" s="17">
        <v>7.7059669891483301E-2</v>
      </c>
      <c r="K12" s="17">
        <v>0.167073223730584</v>
      </c>
      <c r="L12" s="17">
        <v>0.124095517926778</v>
      </c>
      <c r="M12" s="17">
        <v>9.0737147792187806E-2</v>
      </c>
      <c r="N12" s="17">
        <v>0.14380328104658999</v>
      </c>
      <c r="O12" s="17">
        <v>0.14764341261069899</v>
      </c>
      <c r="P12" s="17">
        <v>0</v>
      </c>
      <c r="Q12" s="17"/>
      <c r="R12" s="17">
        <v>0.16456833168096099</v>
      </c>
      <c r="S12" s="17">
        <v>7.4877885777671294E-2</v>
      </c>
      <c r="T12" s="17">
        <v>0.11023465840728799</v>
      </c>
      <c r="U12" s="17">
        <v>0.10154732824626</v>
      </c>
      <c r="V12" s="17"/>
      <c r="W12" s="17">
        <v>0.168976630034641</v>
      </c>
      <c r="X12" s="17">
        <v>6.6952979589776598E-2</v>
      </c>
      <c r="Y12" s="17">
        <v>0.15270831555553899</v>
      </c>
      <c r="Z12" s="17">
        <v>6.2213542062792601E-2</v>
      </c>
      <c r="AA12" s="17">
        <v>8.0918771781186505E-2</v>
      </c>
      <c r="AB12" s="17">
        <v>0.100137733028617</v>
      </c>
      <c r="AC12" s="17">
        <v>0.106455997915021</v>
      </c>
      <c r="AD12" s="17">
        <v>0.10793657322368901</v>
      </c>
      <c r="AE12" s="17">
        <v>5.7178497819961503E-2</v>
      </c>
      <c r="AF12" s="17">
        <v>0.13479742942098399</v>
      </c>
      <c r="AG12" s="17"/>
      <c r="AH12" s="17">
        <v>0.12532197611906101</v>
      </c>
      <c r="AI12" s="17">
        <v>5.7745007645281198E-2</v>
      </c>
      <c r="AJ12" s="17">
        <v>0.100279065669763</v>
      </c>
      <c r="AK12" s="17">
        <v>0.13747566052292801</v>
      </c>
      <c r="AL12" s="17">
        <v>0.118538704437333</v>
      </c>
      <c r="AM12" s="17">
        <v>0.11578264603615</v>
      </c>
      <c r="AN12" s="17">
        <v>8.1807226360697996E-2</v>
      </c>
      <c r="AO12" s="17"/>
      <c r="AP12" s="17">
        <v>9.4915928638674096E-2</v>
      </c>
      <c r="AQ12" s="17">
        <v>0.14597674370077701</v>
      </c>
      <c r="AR12" s="17"/>
      <c r="AS12" s="17">
        <v>8.7758895421547495E-2</v>
      </c>
      <c r="AT12" s="17">
        <v>4.7101608393893497E-2</v>
      </c>
      <c r="AU12" s="17">
        <v>0.118458589123552</v>
      </c>
      <c r="AV12" s="17"/>
      <c r="AW12" s="17">
        <v>6.0454234686984402E-2</v>
      </c>
      <c r="AX12" s="17">
        <v>0.122701881641772</v>
      </c>
      <c r="AY12" s="17"/>
      <c r="AZ12" s="17">
        <v>0.13577244687946299</v>
      </c>
      <c r="BA12" s="17">
        <v>0.103641055809505</v>
      </c>
      <c r="BB12" s="17"/>
      <c r="BC12" s="17">
        <v>0.125898945739707</v>
      </c>
      <c r="BD12" s="17">
        <v>0.10154732824626</v>
      </c>
      <c r="BE12" s="17"/>
      <c r="BF12" s="17">
        <v>8.2283076236566596E-2</v>
      </c>
      <c r="BG12" s="17">
        <v>0.130775353531633</v>
      </c>
      <c r="BH12" s="17"/>
      <c r="BI12" s="17">
        <v>0.15861871173869499</v>
      </c>
      <c r="BJ12" s="17">
        <v>0.128431917964373</v>
      </c>
      <c r="BK12" s="17">
        <v>9.9002122762690895E-2</v>
      </c>
      <c r="BL12" s="17">
        <v>5.0071875581925301E-2</v>
      </c>
    </row>
    <row r="13" spans="2:64" x14ac:dyDescent="0.25">
      <c r="B13" s="18" t="s">
        <v>217</v>
      </c>
      <c r="C13" s="17">
        <v>2.5370350457732001E-2</v>
      </c>
      <c r="D13" s="17">
        <v>1.4671888999856201E-2</v>
      </c>
      <c r="E13" s="17">
        <v>0</v>
      </c>
      <c r="F13" s="17">
        <v>2.6235032879005801E-2</v>
      </c>
      <c r="G13" s="17">
        <v>3.0979363449151399E-2</v>
      </c>
      <c r="H13" s="17">
        <v>9.4461760194561196E-3</v>
      </c>
      <c r="I13" s="17">
        <v>2.4781167454917399E-2</v>
      </c>
      <c r="J13" s="17">
        <v>9.31077133674659E-2</v>
      </c>
      <c r="K13" s="17">
        <v>2.6550416871431601E-2</v>
      </c>
      <c r="L13" s="17">
        <v>2.9275972326011101E-2</v>
      </c>
      <c r="M13" s="17">
        <v>2.2302523584203902E-2</v>
      </c>
      <c r="N13" s="17">
        <v>2.3853295258489501E-2</v>
      </c>
      <c r="O13" s="17">
        <v>3.4993849742786499E-2</v>
      </c>
      <c r="P13" s="17">
        <v>0</v>
      </c>
      <c r="Q13" s="17"/>
      <c r="R13" s="17">
        <v>2.6264848439767799E-2</v>
      </c>
      <c r="S13" s="17">
        <v>1.7101366219362601E-2</v>
      </c>
      <c r="T13" s="17">
        <v>1.7714625587567499E-2</v>
      </c>
      <c r="U13" s="17">
        <v>2.9583732669667202E-2</v>
      </c>
      <c r="V13" s="17"/>
      <c r="W13" s="17">
        <v>1.7966323777089802E-2</v>
      </c>
      <c r="X13" s="17">
        <v>6.8676596088331404E-2</v>
      </c>
      <c r="Y13" s="17">
        <v>2.2681881564029199E-2</v>
      </c>
      <c r="Z13" s="17">
        <v>1.16454351232116E-2</v>
      </c>
      <c r="AA13" s="17">
        <v>3.2840885375351098E-2</v>
      </c>
      <c r="AB13" s="17">
        <v>1.6393380091562899E-2</v>
      </c>
      <c r="AC13" s="17">
        <v>3.1512680069885099E-2</v>
      </c>
      <c r="AD13" s="17">
        <v>1.2878145621096701E-2</v>
      </c>
      <c r="AE13" s="17">
        <v>2.0849447919790601E-2</v>
      </c>
      <c r="AF13" s="17">
        <v>2.1438838785543101E-2</v>
      </c>
      <c r="AG13" s="17"/>
      <c r="AH13" s="17">
        <v>3.8340644543655003E-2</v>
      </c>
      <c r="AI13" s="17">
        <v>0</v>
      </c>
      <c r="AJ13" s="17">
        <v>2.29986096203517E-2</v>
      </c>
      <c r="AK13" s="17">
        <v>3.0788026739243499E-2</v>
      </c>
      <c r="AL13" s="17">
        <v>1.0748230076450699E-2</v>
      </c>
      <c r="AM13" s="17">
        <v>2.76690161870621E-2</v>
      </c>
      <c r="AN13" s="17">
        <v>3.2551337391340598E-2</v>
      </c>
      <c r="AO13" s="17"/>
      <c r="AP13" s="17">
        <v>2.1479547803750599E-2</v>
      </c>
      <c r="AQ13" s="17">
        <v>3.168290382175E-2</v>
      </c>
      <c r="AR13" s="17"/>
      <c r="AS13" s="17">
        <v>3.3292628575191503E-2</v>
      </c>
      <c r="AT13" s="17">
        <v>0</v>
      </c>
      <c r="AU13" s="17">
        <v>2.6216806999284699E-2</v>
      </c>
      <c r="AV13" s="17"/>
      <c r="AW13" s="17">
        <v>2.2833699492385898E-2</v>
      </c>
      <c r="AX13" s="17">
        <v>2.5761443561059499E-2</v>
      </c>
      <c r="AY13" s="17"/>
      <c r="AZ13" s="17">
        <v>1.2951828947604599E-2</v>
      </c>
      <c r="BA13" s="17">
        <v>3.1610284035686803E-2</v>
      </c>
      <c r="BB13" s="17"/>
      <c r="BC13" s="17">
        <v>2.1592500262579899E-2</v>
      </c>
      <c r="BD13" s="17">
        <v>2.9583732669667202E-2</v>
      </c>
      <c r="BE13" s="17"/>
      <c r="BF13" s="17">
        <v>2.1599530112252501E-2</v>
      </c>
      <c r="BG13" s="17">
        <v>2.7295319345089102E-2</v>
      </c>
      <c r="BH13" s="17"/>
      <c r="BI13" s="17">
        <v>1.7056500841164501E-2</v>
      </c>
      <c r="BJ13" s="17">
        <v>4.2259362786942901E-2</v>
      </c>
      <c r="BK13" s="17">
        <v>2.15026647871858E-2</v>
      </c>
      <c r="BL13" s="17">
        <v>1.22455791917832E-2</v>
      </c>
    </row>
    <row r="14" spans="2:64" x14ac:dyDescent="0.25">
      <c r="B14" s="18" t="s">
        <v>80</v>
      </c>
      <c r="C14" s="17">
        <v>2.3653054992248202E-3</v>
      </c>
      <c r="D14" s="17">
        <v>0</v>
      </c>
      <c r="E14" s="17">
        <v>3.5538251538014001E-2</v>
      </c>
      <c r="F14" s="17">
        <v>0</v>
      </c>
      <c r="G14" s="17">
        <v>0</v>
      </c>
      <c r="H14" s="17">
        <v>0</v>
      </c>
      <c r="I14" s="17">
        <v>0</v>
      </c>
      <c r="J14" s="17">
        <v>0</v>
      </c>
      <c r="K14" s="17">
        <v>0</v>
      </c>
      <c r="L14" s="17">
        <v>0</v>
      </c>
      <c r="M14" s="17">
        <v>0</v>
      </c>
      <c r="N14" s="17">
        <v>0</v>
      </c>
      <c r="O14" s="17">
        <v>1.15210597379176E-2</v>
      </c>
      <c r="P14" s="17">
        <v>0</v>
      </c>
      <c r="Q14" s="17"/>
      <c r="R14" s="17">
        <v>9.4641704647216909E-3</v>
      </c>
      <c r="S14" s="17">
        <v>0</v>
      </c>
      <c r="T14" s="17">
        <v>0</v>
      </c>
      <c r="U14" s="17">
        <v>0</v>
      </c>
      <c r="V14" s="17"/>
      <c r="W14" s="17">
        <v>0</v>
      </c>
      <c r="X14" s="17">
        <v>0</v>
      </c>
      <c r="Y14" s="17">
        <v>2.2654892673502101E-2</v>
      </c>
      <c r="Z14" s="17">
        <v>1.4614605566300299E-2</v>
      </c>
      <c r="AA14" s="17">
        <v>0</v>
      </c>
      <c r="AB14" s="17">
        <v>0</v>
      </c>
      <c r="AC14" s="17">
        <v>0</v>
      </c>
      <c r="AD14" s="17">
        <v>0</v>
      </c>
      <c r="AE14" s="17">
        <v>0</v>
      </c>
      <c r="AF14" s="17">
        <v>0</v>
      </c>
      <c r="AG14" s="17"/>
      <c r="AH14" s="17">
        <v>0</v>
      </c>
      <c r="AI14" s="17">
        <v>0</v>
      </c>
      <c r="AJ14" s="17">
        <v>0</v>
      </c>
      <c r="AK14" s="17">
        <v>1.09421148427594E-2</v>
      </c>
      <c r="AL14" s="17">
        <v>0</v>
      </c>
      <c r="AM14" s="17">
        <v>0</v>
      </c>
      <c r="AN14" s="17">
        <v>0</v>
      </c>
      <c r="AO14" s="17"/>
      <c r="AP14" s="17">
        <v>0</v>
      </c>
      <c r="AQ14" s="17">
        <v>6.2028471362397704E-3</v>
      </c>
      <c r="AR14" s="17"/>
      <c r="AS14" s="17">
        <v>0</v>
      </c>
      <c r="AT14" s="17">
        <v>0</v>
      </c>
      <c r="AU14" s="17">
        <v>0</v>
      </c>
      <c r="AV14" s="17"/>
      <c r="AW14" s="17">
        <v>0</v>
      </c>
      <c r="AX14" s="17">
        <v>2.72998108157605E-3</v>
      </c>
      <c r="AY14" s="17"/>
      <c r="AZ14" s="17">
        <v>0</v>
      </c>
      <c r="BA14" s="17">
        <v>3.5538003771937998E-3</v>
      </c>
      <c r="BB14" s="17"/>
      <c r="BC14" s="17">
        <v>4.4861123456885798E-3</v>
      </c>
      <c r="BD14" s="17">
        <v>0</v>
      </c>
      <c r="BE14" s="17"/>
      <c r="BF14" s="17">
        <v>0</v>
      </c>
      <c r="BG14" s="17">
        <v>3.5727720656340799E-3</v>
      </c>
      <c r="BH14" s="17"/>
      <c r="BI14" s="17">
        <v>1.02860672425539E-2</v>
      </c>
      <c r="BJ14" s="17">
        <v>0</v>
      </c>
      <c r="BK14" s="17">
        <v>0</v>
      </c>
      <c r="BL14" s="17">
        <v>0</v>
      </c>
    </row>
    <row r="15" spans="2:64" x14ac:dyDescent="0.25">
      <c r="B15" s="18" t="s">
        <v>218</v>
      </c>
      <c r="C15" s="20">
        <v>0.76681191580042796</v>
      </c>
      <c r="D15" s="20">
        <v>0.82861181660055105</v>
      </c>
      <c r="E15" s="20">
        <v>0.86916209839284198</v>
      </c>
      <c r="F15" s="20">
        <v>0.66254409333889697</v>
      </c>
      <c r="G15" s="20">
        <v>0.68461499571052997</v>
      </c>
      <c r="H15" s="20">
        <v>0.76155856292833901</v>
      </c>
      <c r="I15" s="20">
        <v>0.85912234532810905</v>
      </c>
      <c r="J15" s="20">
        <v>0.74280191275204599</v>
      </c>
      <c r="K15" s="20">
        <v>0.656407619797581</v>
      </c>
      <c r="L15" s="20">
        <v>0.74691466226087799</v>
      </c>
      <c r="M15" s="20">
        <v>0.77392065724721704</v>
      </c>
      <c r="N15" s="20">
        <v>0.75772400327096001</v>
      </c>
      <c r="O15" s="20">
        <v>0.69681078659594498</v>
      </c>
      <c r="P15" s="20">
        <v>0.35196951786603697</v>
      </c>
      <c r="Q15" s="20"/>
      <c r="R15" s="20">
        <v>0.73081363022753598</v>
      </c>
      <c r="S15" s="20">
        <v>0.76229558351111104</v>
      </c>
      <c r="T15" s="20">
        <v>0.74618280563065897</v>
      </c>
      <c r="U15" s="20">
        <v>0.79281574959127099</v>
      </c>
      <c r="V15" s="20"/>
      <c r="W15" s="20">
        <v>0.74493786709520804</v>
      </c>
      <c r="X15" s="20">
        <v>0.72943927834828803</v>
      </c>
      <c r="Y15" s="20">
        <v>0.71904537982307504</v>
      </c>
      <c r="Z15" s="20">
        <v>0.87171128597096303</v>
      </c>
      <c r="AA15" s="20">
        <v>0.73625717937586499</v>
      </c>
      <c r="AB15" s="20">
        <v>0.75119936889493499</v>
      </c>
      <c r="AC15" s="20">
        <v>0.78168156220562601</v>
      </c>
      <c r="AD15" s="20">
        <v>0.75963368278601895</v>
      </c>
      <c r="AE15" s="20">
        <v>0.79700567022062496</v>
      </c>
      <c r="AF15" s="20">
        <v>0.77986033350620698</v>
      </c>
      <c r="AG15" s="20"/>
      <c r="AH15" s="20">
        <v>0.68858363288657398</v>
      </c>
      <c r="AI15" s="20">
        <v>0.86148399109660601</v>
      </c>
      <c r="AJ15" s="20">
        <v>0.84614171309522401</v>
      </c>
      <c r="AK15" s="20">
        <v>0.723031193725716</v>
      </c>
      <c r="AL15" s="20">
        <v>0.802931885260044</v>
      </c>
      <c r="AM15" s="20">
        <v>0.76851149840808997</v>
      </c>
      <c r="AN15" s="20">
        <v>0.78538145985908703</v>
      </c>
      <c r="AO15" s="20"/>
      <c r="AP15" s="20">
        <v>0.79877865299878703</v>
      </c>
      <c r="AQ15" s="20">
        <v>0.71494813539725199</v>
      </c>
      <c r="AR15" s="20"/>
      <c r="AS15" s="20">
        <v>0.78714952953766903</v>
      </c>
      <c r="AT15" s="20">
        <v>0.87180988683865301</v>
      </c>
      <c r="AU15" s="20">
        <v>0.77119944551161301</v>
      </c>
      <c r="AV15" s="20"/>
      <c r="AW15" s="20">
        <v>0.85126148290380399</v>
      </c>
      <c r="AX15" s="20">
        <v>0.75379173930617505</v>
      </c>
      <c r="AY15" s="20"/>
      <c r="AZ15" s="20">
        <v>0.77446409335972799</v>
      </c>
      <c r="BA15" s="20">
        <v>0.76296692671233002</v>
      </c>
      <c r="BB15" s="20"/>
      <c r="BC15" s="20">
        <v>0.74349606558319303</v>
      </c>
      <c r="BD15" s="20">
        <v>0.79281574959127099</v>
      </c>
      <c r="BE15" s="20"/>
      <c r="BF15" s="20">
        <v>0.83183000472403501</v>
      </c>
      <c r="BG15" s="20">
        <v>0.73362078314850998</v>
      </c>
      <c r="BH15" s="20"/>
      <c r="BI15" s="20">
        <v>0.693968682936972</v>
      </c>
      <c r="BJ15" s="20">
        <v>0.74509221658522995</v>
      </c>
      <c r="BK15" s="20">
        <v>0.79682216724212196</v>
      </c>
      <c r="BL15" s="20">
        <v>0.86342915777581597</v>
      </c>
    </row>
    <row r="16" spans="2:64" x14ac:dyDescent="0.25">
      <c r="B16" s="18" t="s">
        <v>219</v>
      </c>
      <c r="C16" s="20">
        <v>0.13975708403623399</v>
      </c>
      <c r="D16" s="20">
        <v>0.10273137965450101</v>
      </c>
      <c r="E16" s="20">
        <v>9.5299650069143801E-2</v>
      </c>
      <c r="F16" s="20">
        <v>0.22974941918040201</v>
      </c>
      <c r="G16" s="20">
        <v>0.21071577160675301</v>
      </c>
      <c r="H16" s="20">
        <v>0.12975100844434101</v>
      </c>
      <c r="I16" s="20">
        <v>5.9984737930513801E-2</v>
      </c>
      <c r="J16" s="20">
        <v>0.17016738325894901</v>
      </c>
      <c r="K16" s="20">
        <v>0.19362364060201501</v>
      </c>
      <c r="L16" s="20">
        <v>0.15337149025278901</v>
      </c>
      <c r="M16" s="20">
        <v>0.113039671376392</v>
      </c>
      <c r="N16" s="20">
        <v>0.16765657630507899</v>
      </c>
      <c r="O16" s="20">
        <v>0.18263726235348501</v>
      </c>
      <c r="P16" s="20">
        <v>0</v>
      </c>
      <c r="Q16" s="20"/>
      <c r="R16" s="20">
        <v>0.190833180120728</v>
      </c>
      <c r="S16" s="20">
        <v>9.1979251997033898E-2</v>
      </c>
      <c r="T16" s="20">
        <v>0.127949283994855</v>
      </c>
      <c r="U16" s="20">
        <v>0.13113106091592799</v>
      </c>
      <c r="V16" s="20"/>
      <c r="W16" s="20">
        <v>0.18694295381173101</v>
      </c>
      <c r="X16" s="20">
        <v>0.13562957567810799</v>
      </c>
      <c r="Y16" s="20">
        <v>0.17539019711956799</v>
      </c>
      <c r="Z16" s="20">
        <v>7.3858977186004093E-2</v>
      </c>
      <c r="AA16" s="20">
        <v>0.113759657156538</v>
      </c>
      <c r="AB16" s="20">
        <v>0.11653111312018</v>
      </c>
      <c r="AC16" s="20">
        <v>0.137968677984906</v>
      </c>
      <c r="AD16" s="20">
        <v>0.12081471884478601</v>
      </c>
      <c r="AE16" s="20">
        <v>7.8027945739752094E-2</v>
      </c>
      <c r="AF16" s="20">
        <v>0.156236268206527</v>
      </c>
      <c r="AG16" s="20"/>
      <c r="AH16" s="20">
        <v>0.163662620662716</v>
      </c>
      <c r="AI16" s="20">
        <v>5.7745007645281198E-2</v>
      </c>
      <c r="AJ16" s="20">
        <v>0.123277675290115</v>
      </c>
      <c r="AK16" s="20">
        <v>0.168263687262171</v>
      </c>
      <c r="AL16" s="20">
        <v>0.12928693451378301</v>
      </c>
      <c r="AM16" s="20">
        <v>0.14345166222321201</v>
      </c>
      <c r="AN16" s="20">
        <v>0.114358563752039</v>
      </c>
      <c r="AO16" s="20"/>
      <c r="AP16" s="20">
        <v>0.116395476442425</v>
      </c>
      <c r="AQ16" s="20">
        <v>0.177659647522527</v>
      </c>
      <c r="AR16" s="20"/>
      <c r="AS16" s="20">
        <v>0.121051523996739</v>
      </c>
      <c r="AT16" s="20">
        <v>4.7101608393893497E-2</v>
      </c>
      <c r="AU16" s="20">
        <v>0.144675396122837</v>
      </c>
      <c r="AV16" s="20"/>
      <c r="AW16" s="20">
        <v>8.3287934179370304E-2</v>
      </c>
      <c r="AX16" s="20">
        <v>0.14846332520283101</v>
      </c>
      <c r="AY16" s="20"/>
      <c r="AZ16" s="20">
        <v>0.14872427582706699</v>
      </c>
      <c r="BA16" s="20">
        <v>0.135251339845192</v>
      </c>
      <c r="BB16" s="20"/>
      <c r="BC16" s="20">
        <v>0.147491446002287</v>
      </c>
      <c r="BD16" s="20">
        <v>0.13113106091592799</v>
      </c>
      <c r="BE16" s="20"/>
      <c r="BF16" s="20">
        <v>0.103882606348819</v>
      </c>
      <c r="BG16" s="20">
        <v>0.158070672876722</v>
      </c>
      <c r="BH16" s="20"/>
      <c r="BI16" s="20">
        <v>0.17567521257985899</v>
      </c>
      <c r="BJ16" s="20">
        <v>0.17069128075131601</v>
      </c>
      <c r="BK16" s="20">
        <v>0.12050478754987699</v>
      </c>
      <c r="BL16" s="20">
        <v>6.2317454773708501E-2</v>
      </c>
    </row>
    <row r="17" spans="2:64" x14ac:dyDescent="0.25">
      <c r="B17" s="18" t="s">
        <v>185</v>
      </c>
      <c r="C17" s="21">
        <v>0.62705483176419397</v>
      </c>
      <c r="D17" s="21">
        <v>0.72588043694604898</v>
      </c>
      <c r="E17" s="21">
        <v>0.77386244832369899</v>
      </c>
      <c r="F17" s="21">
        <v>0.43279467415849399</v>
      </c>
      <c r="G17" s="21">
        <v>0.47389922410377699</v>
      </c>
      <c r="H17" s="21">
        <v>0.63180755448399795</v>
      </c>
      <c r="I17" s="21">
        <v>0.79913760739759598</v>
      </c>
      <c r="J17" s="21">
        <v>0.57263452949309701</v>
      </c>
      <c r="K17" s="21">
        <v>0.46278397919556602</v>
      </c>
      <c r="L17" s="21">
        <v>0.59354317200808804</v>
      </c>
      <c r="M17" s="21">
        <v>0.660880985870825</v>
      </c>
      <c r="N17" s="21">
        <v>0.59006742696588099</v>
      </c>
      <c r="O17" s="21">
        <v>0.51417352424245999</v>
      </c>
      <c r="P17" s="21">
        <v>0.35196951786603697</v>
      </c>
      <c r="Q17" s="21"/>
      <c r="R17" s="21">
        <v>0.53998045010680795</v>
      </c>
      <c r="S17" s="21">
        <v>0.67031633151407699</v>
      </c>
      <c r="T17" s="21">
        <v>0.61823352163580403</v>
      </c>
      <c r="U17" s="21">
        <v>0.66168468867534402</v>
      </c>
      <c r="V17" s="21"/>
      <c r="W17" s="21">
        <v>0.55799491328347794</v>
      </c>
      <c r="X17" s="21">
        <v>0.59380970267017996</v>
      </c>
      <c r="Y17" s="21">
        <v>0.54365518270350799</v>
      </c>
      <c r="Z17" s="21">
        <v>0.79785230878495805</v>
      </c>
      <c r="AA17" s="21">
        <v>0.62249752221932797</v>
      </c>
      <c r="AB17" s="21">
        <v>0.63466825577475605</v>
      </c>
      <c r="AC17" s="21">
        <v>0.64371288422072004</v>
      </c>
      <c r="AD17" s="21">
        <v>0.63881896394123405</v>
      </c>
      <c r="AE17" s="21">
        <v>0.71897772448087305</v>
      </c>
      <c r="AF17" s="21">
        <v>0.62362406529967995</v>
      </c>
      <c r="AG17" s="21"/>
      <c r="AH17" s="21">
        <v>0.52492101222385801</v>
      </c>
      <c r="AI17" s="21">
        <v>0.803738983451324</v>
      </c>
      <c r="AJ17" s="21">
        <v>0.72286403780510899</v>
      </c>
      <c r="AK17" s="21">
        <v>0.554767506463545</v>
      </c>
      <c r="AL17" s="21">
        <v>0.67364495074626096</v>
      </c>
      <c r="AM17" s="21">
        <v>0.62505983618487804</v>
      </c>
      <c r="AN17" s="21">
        <v>0.67102289610704802</v>
      </c>
      <c r="AO17" s="21"/>
      <c r="AP17" s="21">
        <v>0.68238317655636305</v>
      </c>
      <c r="AQ17" s="21">
        <v>0.53728848787472505</v>
      </c>
      <c r="AR17" s="21"/>
      <c r="AS17" s="21">
        <v>0.66609800554093002</v>
      </c>
      <c r="AT17" s="21">
        <v>0.82470827844475902</v>
      </c>
      <c r="AU17" s="21">
        <v>0.62652404938877604</v>
      </c>
      <c r="AV17" s="21"/>
      <c r="AW17" s="21">
        <v>0.76797354872443402</v>
      </c>
      <c r="AX17" s="21">
        <v>0.60532841410334404</v>
      </c>
      <c r="AY17" s="21"/>
      <c r="AZ17" s="21">
        <v>0.62573981753266095</v>
      </c>
      <c r="BA17" s="21">
        <v>0.62771558686713702</v>
      </c>
      <c r="BB17" s="21"/>
      <c r="BC17" s="21">
        <v>0.596004619580906</v>
      </c>
      <c r="BD17" s="21">
        <v>0.66168468867534402</v>
      </c>
      <c r="BE17" s="21"/>
      <c r="BF17" s="21">
        <v>0.72794739837521605</v>
      </c>
      <c r="BG17" s="21">
        <v>0.57555011027178904</v>
      </c>
      <c r="BH17" s="21"/>
      <c r="BI17" s="21">
        <v>0.51829347035711304</v>
      </c>
      <c r="BJ17" s="21">
        <v>0.57440093583391405</v>
      </c>
      <c r="BK17" s="21">
        <v>0.67631737969224603</v>
      </c>
      <c r="BL17" s="21">
        <v>0.80111170300210699</v>
      </c>
    </row>
    <row r="18" spans="2:64" x14ac:dyDescent="0.25">
      <c r="B18" s="16"/>
    </row>
    <row r="19" spans="2:64" x14ac:dyDescent="0.25">
      <c r="B19" t="s">
        <v>83</v>
      </c>
    </row>
    <row r="20" spans="2:64" x14ac:dyDescent="0.25">
      <c r="B20" t="s">
        <v>84</v>
      </c>
    </row>
    <row r="22" spans="2:64" x14ac:dyDescent="0.2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L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222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213</v>
      </c>
      <c r="C9" s="17">
        <v>0.30488300456634099</v>
      </c>
      <c r="D9" s="17">
        <v>0.35996905202495399</v>
      </c>
      <c r="E9" s="17">
        <v>0.30552852885991899</v>
      </c>
      <c r="F9" s="17">
        <v>0.35038904953668099</v>
      </c>
      <c r="G9" s="17">
        <v>0.223665773406131</v>
      </c>
      <c r="H9" s="17">
        <v>0.33660093845087602</v>
      </c>
      <c r="I9" s="17">
        <v>0.35468261496102799</v>
      </c>
      <c r="J9" s="17">
        <v>0.31048162784387601</v>
      </c>
      <c r="K9" s="17">
        <v>0.117206628453943</v>
      </c>
      <c r="L9" s="17">
        <v>0.173189714021904</v>
      </c>
      <c r="M9" s="17">
        <v>0.285776857474837</v>
      </c>
      <c r="N9" s="17">
        <v>0.311108186853161</v>
      </c>
      <c r="O9" s="17">
        <v>0.338650799260792</v>
      </c>
      <c r="P9" s="17">
        <v>0.35196951786603697</v>
      </c>
      <c r="Q9" s="17"/>
      <c r="R9" s="17">
        <v>0.25139665520940302</v>
      </c>
      <c r="S9" s="17">
        <v>0.299499910487315</v>
      </c>
      <c r="T9" s="17">
        <v>0.26800817789685899</v>
      </c>
      <c r="U9" s="17">
        <v>0.34476726255913598</v>
      </c>
      <c r="V9" s="17"/>
      <c r="W9" s="17">
        <v>0.202288790757125</v>
      </c>
      <c r="X9" s="17">
        <v>0.24805645484323499</v>
      </c>
      <c r="Y9" s="17">
        <v>0.28938331988282601</v>
      </c>
      <c r="Z9" s="17">
        <v>0.266700766574481</v>
      </c>
      <c r="AA9" s="17">
        <v>0.27872255928789202</v>
      </c>
      <c r="AB9" s="17">
        <v>0.373414932581843</v>
      </c>
      <c r="AC9" s="17">
        <v>0.23548539703152799</v>
      </c>
      <c r="AD9" s="17">
        <v>0.42099143235275999</v>
      </c>
      <c r="AE9" s="17">
        <v>0.33713642997295701</v>
      </c>
      <c r="AF9" s="17">
        <v>0.36811015237417299</v>
      </c>
      <c r="AG9" s="17"/>
      <c r="AH9" s="17">
        <v>0.25243630303505599</v>
      </c>
      <c r="AI9" s="17">
        <v>0.27927460808109</v>
      </c>
      <c r="AJ9" s="17">
        <v>0.26651968878366999</v>
      </c>
      <c r="AK9" s="17">
        <v>0.22007653617254799</v>
      </c>
      <c r="AL9" s="17">
        <v>0.34801667622474403</v>
      </c>
      <c r="AM9" s="17">
        <v>0.35219634224270102</v>
      </c>
      <c r="AN9" s="17">
        <v>0.395920417322981</v>
      </c>
      <c r="AO9" s="17"/>
      <c r="AP9" s="17">
        <v>0.34080456692854799</v>
      </c>
      <c r="AQ9" s="17">
        <v>0.24660279878456101</v>
      </c>
      <c r="AR9" s="17"/>
      <c r="AS9" s="17">
        <v>0.36874308088693197</v>
      </c>
      <c r="AT9" s="17">
        <v>0.50332208457235705</v>
      </c>
      <c r="AU9" s="17">
        <v>0.25095160859333698</v>
      </c>
      <c r="AV9" s="17"/>
      <c r="AW9" s="17">
        <v>0.47328773536610902</v>
      </c>
      <c r="AX9" s="17">
        <v>0.278918877186079</v>
      </c>
      <c r="AY9" s="17"/>
      <c r="AZ9" s="17">
        <v>0.28266129422465203</v>
      </c>
      <c r="BA9" s="17">
        <v>0.31604874570610603</v>
      </c>
      <c r="BB9" s="17"/>
      <c r="BC9" s="17">
        <v>0.26912153212864998</v>
      </c>
      <c r="BD9" s="17">
        <v>0.34476726255913598</v>
      </c>
      <c r="BE9" s="17"/>
      <c r="BF9" s="17">
        <v>0.40568091596010603</v>
      </c>
      <c r="BG9" s="17">
        <v>0.25342660368630998</v>
      </c>
      <c r="BH9" s="17"/>
      <c r="BI9" s="17">
        <v>0.22758652750488401</v>
      </c>
      <c r="BJ9" s="17">
        <v>0.248069047212477</v>
      </c>
      <c r="BK9" s="17">
        <v>0.35274289172037698</v>
      </c>
      <c r="BL9" s="17">
        <v>0.44251060068252401</v>
      </c>
    </row>
    <row r="10" spans="2:64" x14ac:dyDescent="0.25">
      <c r="B10" s="18" t="s">
        <v>214</v>
      </c>
      <c r="C10" s="17">
        <v>0.46678906623516803</v>
      </c>
      <c r="D10" s="17">
        <v>0.458365799989357</v>
      </c>
      <c r="E10" s="17">
        <v>0.52243776572246103</v>
      </c>
      <c r="F10" s="17">
        <v>0.498566629919934</v>
      </c>
      <c r="G10" s="17">
        <v>0.37785295810333003</v>
      </c>
      <c r="H10" s="17">
        <v>0.41222879233661902</v>
      </c>
      <c r="I10" s="17">
        <v>0.48877443945130999</v>
      </c>
      <c r="J10" s="17">
        <v>0.40269126821400397</v>
      </c>
      <c r="K10" s="17">
        <v>0.58875582087071898</v>
      </c>
      <c r="L10" s="17">
        <v>0.494924378135492</v>
      </c>
      <c r="M10" s="17">
        <v>0.49640100098168699</v>
      </c>
      <c r="N10" s="17">
        <v>0.52175755577538796</v>
      </c>
      <c r="O10" s="17">
        <v>0.37599516786224702</v>
      </c>
      <c r="P10" s="17">
        <v>0.296060964267926</v>
      </c>
      <c r="Q10" s="17"/>
      <c r="R10" s="17">
        <v>0.43896967847825102</v>
      </c>
      <c r="S10" s="17">
        <v>0.43530550454164002</v>
      </c>
      <c r="T10" s="17">
        <v>0.55422946600022105</v>
      </c>
      <c r="U10" s="17">
        <v>0.46805319162878001</v>
      </c>
      <c r="V10" s="17"/>
      <c r="W10" s="17">
        <v>0.45097003001987002</v>
      </c>
      <c r="X10" s="17">
        <v>0.50186748032324502</v>
      </c>
      <c r="Y10" s="17">
        <v>0.38784346834683697</v>
      </c>
      <c r="Z10" s="17">
        <v>0.56496371819340396</v>
      </c>
      <c r="AA10" s="17">
        <v>0.45532396091555499</v>
      </c>
      <c r="AB10" s="17">
        <v>0.41670701451113901</v>
      </c>
      <c r="AC10" s="17">
        <v>0.53755860611523598</v>
      </c>
      <c r="AD10" s="17">
        <v>0.43778470619995702</v>
      </c>
      <c r="AE10" s="17">
        <v>0.52378232486399001</v>
      </c>
      <c r="AF10" s="17">
        <v>0.43612239397917202</v>
      </c>
      <c r="AG10" s="17"/>
      <c r="AH10" s="17">
        <v>0.47322463387109998</v>
      </c>
      <c r="AI10" s="17">
        <v>0.54284208346592</v>
      </c>
      <c r="AJ10" s="17">
        <v>0.51771566195475704</v>
      </c>
      <c r="AK10" s="17">
        <v>0.479450119774192</v>
      </c>
      <c r="AL10" s="17">
        <v>0.47079521736570901</v>
      </c>
      <c r="AM10" s="17">
        <v>0.46304869942413701</v>
      </c>
      <c r="AN10" s="17">
        <v>0.39539813483240099</v>
      </c>
      <c r="AO10" s="17"/>
      <c r="AP10" s="17">
        <v>0.492030468048339</v>
      </c>
      <c r="AQ10" s="17">
        <v>0.42583666897975397</v>
      </c>
      <c r="AR10" s="17"/>
      <c r="AS10" s="17">
        <v>0.481965044079183</v>
      </c>
      <c r="AT10" s="17">
        <v>0.44259076513027601</v>
      </c>
      <c r="AU10" s="17">
        <v>0.52001027914128595</v>
      </c>
      <c r="AV10" s="17"/>
      <c r="AW10" s="17">
        <v>0.481526612781912</v>
      </c>
      <c r="AX10" s="17">
        <v>0.46451687629136401</v>
      </c>
      <c r="AY10" s="17"/>
      <c r="AZ10" s="17">
        <v>0.46809740351560902</v>
      </c>
      <c r="BA10" s="17">
        <v>0.46613166609934198</v>
      </c>
      <c r="BB10" s="17"/>
      <c r="BC10" s="17">
        <v>0.46565561189261401</v>
      </c>
      <c r="BD10" s="17">
        <v>0.46805319162878001</v>
      </c>
      <c r="BE10" s="17"/>
      <c r="BF10" s="17">
        <v>0.457587938272769</v>
      </c>
      <c r="BG10" s="17">
        <v>0.47148615690336698</v>
      </c>
      <c r="BH10" s="17"/>
      <c r="BI10" s="17">
        <v>0.40578286837863198</v>
      </c>
      <c r="BJ10" s="17">
        <v>0.45571510818413902</v>
      </c>
      <c r="BK10" s="17">
        <v>0.50910089121100499</v>
      </c>
      <c r="BL10" s="17">
        <v>0.48780700620395501</v>
      </c>
    </row>
    <row r="11" spans="2:64" ht="30" x14ac:dyDescent="0.25">
      <c r="B11" s="18" t="s">
        <v>215</v>
      </c>
      <c r="C11" s="17">
        <v>0.11084294163003899</v>
      </c>
      <c r="D11" s="17">
        <v>0.108226320572199</v>
      </c>
      <c r="E11" s="17">
        <v>3.5538251538014001E-2</v>
      </c>
      <c r="F11" s="17">
        <v>3.1202321916094799E-2</v>
      </c>
      <c r="G11" s="17">
        <v>0.218744860332938</v>
      </c>
      <c r="H11" s="17">
        <v>7.9009907874823898E-2</v>
      </c>
      <c r="I11" s="17">
        <v>9.8526388363927603E-2</v>
      </c>
      <c r="J11" s="17">
        <v>0.17463284240944099</v>
      </c>
      <c r="K11" s="17">
        <v>8.9975492062469298E-2</v>
      </c>
      <c r="L11" s="17">
        <v>0.121875586957603</v>
      </c>
      <c r="M11" s="17">
        <v>0.12637265361082101</v>
      </c>
      <c r="N11" s="17">
        <v>8.1576175564523901E-2</v>
      </c>
      <c r="O11" s="17">
        <v>0.13992585417470599</v>
      </c>
      <c r="P11" s="17">
        <v>0.35196951786603697</v>
      </c>
      <c r="Q11" s="17"/>
      <c r="R11" s="17">
        <v>0.12307153671132599</v>
      </c>
      <c r="S11" s="17">
        <v>0.159356672014208</v>
      </c>
      <c r="T11" s="17">
        <v>9.8157529347732295E-2</v>
      </c>
      <c r="U11" s="17">
        <v>9.2340775310704296E-2</v>
      </c>
      <c r="V11" s="17"/>
      <c r="W11" s="17">
        <v>0.13965670978448</v>
      </c>
      <c r="X11" s="17">
        <v>0.13535688084876099</v>
      </c>
      <c r="Y11" s="17">
        <v>0.109494634930275</v>
      </c>
      <c r="Z11" s="17">
        <v>0.104012172664646</v>
      </c>
      <c r="AA11" s="17">
        <v>0.17509255573318999</v>
      </c>
      <c r="AB11" s="17">
        <v>9.3575146748262894E-2</v>
      </c>
      <c r="AC11" s="17">
        <v>0.138745552792858</v>
      </c>
      <c r="AD11" s="17">
        <v>7.0777987843421999E-2</v>
      </c>
      <c r="AE11" s="17">
        <v>5.8408960462283201E-2</v>
      </c>
      <c r="AF11" s="17">
        <v>0.114197722880922</v>
      </c>
      <c r="AG11" s="17"/>
      <c r="AH11" s="17">
        <v>0.12539902915912399</v>
      </c>
      <c r="AI11" s="17">
        <v>0.14312159550277501</v>
      </c>
      <c r="AJ11" s="17">
        <v>0.104193942535978</v>
      </c>
      <c r="AK11" s="17">
        <v>0.14020864346528</v>
      </c>
      <c r="AL11" s="17">
        <v>0.116029816491227</v>
      </c>
      <c r="AM11" s="17">
        <v>6.2953150163997607E-2</v>
      </c>
      <c r="AN11" s="17">
        <v>8.8200781521545604E-2</v>
      </c>
      <c r="AO11" s="17"/>
      <c r="AP11" s="17">
        <v>9.14248073464526E-2</v>
      </c>
      <c r="AQ11" s="17">
        <v>0.14234749732097601</v>
      </c>
      <c r="AR11" s="17"/>
      <c r="AS11" s="17">
        <v>9.3246068900718806E-2</v>
      </c>
      <c r="AT11" s="17">
        <v>3.3387411532466597E-2</v>
      </c>
      <c r="AU11" s="17">
        <v>0.114730378269448</v>
      </c>
      <c r="AV11" s="17"/>
      <c r="AW11" s="17">
        <v>2.5754129426026499E-2</v>
      </c>
      <c r="AX11" s="17">
        <v>0.123961674982767</v>
      </c>
      <c r="AY11" s="17"/>
      <c r="AZ11" s="17">
        <v>0.100756875101797</v>
      </c>
      <c r="BA11" s="17">
        <v>0.115910886727024</v>
      </c>
      <c r="BB11" s="17"/>
      <c r="BC11" s="17">
        <v>0.12743256230158201</v>
      </c>
      <c r="BD11" s="17">
        <v>9.2340775310704296E-2</v>
      </c>
      <c r="BE11" s="17"/>
      <c r="BF11" s="17">
        <v>6.6976009665470904E-2</v>
      </c>
      <c r="BG11" s="17">
        <v>0.13323660440870499</v>
      </c>
      <c r="BH11" s="17"/>
      <c r="BI11" s="17">
        <v>0.17507980998412201</v>
      </c>
      <c r="BJ11" s="17">
        <v>0.118718609886813</v>
      </c>
      <c r="BK11" s="17">
        <v>7.9600748545642197E-2</v>
      </c>
      <c r="BL11" s="17">
        <v>6.3967364511577501E-2</v>
      </c>
    </row>
    <row r="12" spans="2:64" x14ac:dyDescent="0.25">
      <c r="B12" s="18" t="s">
        <v>216</v>
      </c>
      <c r="C12" s="17">
        <v>8.7954303575719303E-2</v>
      </c>
      <c r="D12" s="17">
        <v>5.4404479580419302E-2</v>
      </c>
      <c r="E12" s="17">
        <v>6.5418950803578901E-2</v>
      </c>
      <c r="F12" s="17">
        <v>0.11984199862729</v>
      </c>
      <c r="G12" s="17">
        <v>9.8803661515085905E-2</v>
      </c>
      <c r="H12" s="17">
        <v>0.122146097984455</v>
      </c>
      <c r="I12" s="17">
        <v>4.75941542030551E-2</v>
      </c>
      <c r="J12" s="17">
        <v>9.31077133674659E-2</v>
      </c>
      <c r="K12" s="17">
        <v>0.18173836547726199</v>
      </c>
      <c r="L12" s="17">
        <v>0.17520041350787699</v>
      </c>
      <c r="M12" s="17">
        <v>4.2986913505395102E-2</v>
      </c>
      <c r="N12" s="17">
        <v>7.6662934696820798E-2</v>
      </c>
      <c r="O12" s="17">
        <v>0.10117804792643501</v>
      </c>
      <c r="P12" s="17">
        <v>0</v>
      </c>
      <c r="Q12" s="17"/>
      <c r="R12" s="17">
        <v>0.11814454263608699</v>
      </c>
      <c r="S12" s="17">
        <v>8.6740470795990302E-2</v>
      </c>
      <c r="T12" s="17">
        <v>6.8721088108972705E-2</v>
      </c>
      <c r="U12" s="17">
        <v>7.7541406960809994E-2</v>
      </c>
      <c r="V12" s="17"/>
      <c r="W12" s="17">
        <v>0.12062888097697599</v>
      </c>
      <c r="X12" s="17">
        <v>9.6126873984823599E-2</v>
      </c>
      <c r="Y12" s="17">
        <v>0.190623684166559</v>
      </c>
      <c r="Z12" s="17">
        <v>3.8063301877956798E-2</v>
      </c>
      <c r="AA12" s="17">
        <v>6.5631649980575399E-2</v>
      </c>
      <c r="AB12" s="17">
        <v>0.11630290615875501</v>
      </c>
      <c r="AC12" s="17">
        <v>8.8210444060377396E-2</v>
      </c>
      <c r="AD12" s="17">
        <v>7.0445873603861203E-2</v>
      </c>
      <c r="AE12" s="17">
        <v>4.5708235596930102E-2</v>
      </c>
      <c r="AF12" s="17">
        <v>6.5316271561195002E-2</v>
      </c>
      <c r="AG12" s="17"/>
      <c r="AH12" s="17">
        <v>0.105053093237703</v>
      </c>
      <c r="AI12" s="17">
        <v>1.6197202260849398E-2</v>
      </c>
      <c r="AJ12" s="17">
        <v>0.11157070672559601</v>
      </c>
      <c r="AK12" s="17">
        <v>0.11519820019487501</v>
      </c>
      <c r="AL12" s="17">
        <v>4.8228438136324998E-2</v>
      </c>
      <c r="AM12" s="17">
        <v>8.1623115366561194E-2</v>
      </c>
      <c r="AN12" s="17">
        <v>0.110683235567497</v>
      </c>
      <c r="AO12" s="17"/>
      <c r="AP12" s="17">
        <v>6.5191111985715894E-2</v>
      </c>
      <c r="AQ12" s="17">
        <v>0.124885979228871</v>
      </c>
      <c r="AR12" s="17"/>
      <c r="AS12" s="17">
        <v>4.0309850053181197E-2</v>
      </c>
      <c r="AT12" s="17">
        <v>2.06997387649E-2</v>
      </c>
      <c r="AU12" s="17">
        <v>0.101035982566986</v>
      </c>
      <c r="AV12" s="17"/>
      <c r="AW12" s="17">
        <v>1.29246081791372E-2</v>
      </c>
      <c r="AX12" s="17">
        <v>9.9522153002083696E-2</v>
      </c>
      <c r="AY12" s="17"/>
      <c r="AZ12" s="17">
        <v>0.10597130910595</v>
      </c>
      <c r="BA12" s="17">
        <v>7.8901300149296999E-2</v>
      </c>
      <c r="BB12" s="17"/>
      <c r="BC12" s="17">
        <v>9.7290832171985905E-2</v>
      </c>
      <c r="BD12" s="17">
        <v>7.7541406960809994E-2</v>
      </c>
      <c r="BE12" s="17"/>
      <c r="BF12" s="17">
        <v>6.1337626747078697E-2</v>
      </c>
      <c r="BG12" s="17">
        <v>0.101541870758917</v>
      </c>
      <c r="BH12" s="17"/>
      <c r="BI12" s="17">
        <v>0.128935967297124</v>
      </c>
      <c r="BJ12" s="17">
        <v>0.133134828840339</v>
      </c>
      <c r="BK12" s="17">
        <v>5.3214416466009801E-2</v>
      </c>
      <c r="BL12" s="17">
        <v>5.7150286019432501E-3</v>
      </c>
    </row>
    <row r="13" spans="2:64" x14ac:dyDescent="0.25">
      <c r="B13" s="18" t="s">
        <v>217</v>
      </c>
      <c r="C13" s="17">
        <v>2.0704971693737698E-2</v>
      </c>
      <c r="D13" s="17">
        <v>1.90343478330703E-2</v>
      </c>
      <c r="E13" s="17">
        <v>0</v>
      </c>
      <c r="F13" s="17">
        <v>0</v>
      </c>
      <c r="G13" s="17">
        <v>3.68449346167831E-2</v>
      </c>
      <c r="H13" s="17">
        <v>5.0014263353227201E-2</v>
      </c>
      <c r="I13" s="17">
        <v>1.04224030206789E-2</v>
      </c>
      <c r="J13" s="17">
        <v>1.9086548165213098E-2</v>
      </c>
      <c r="K13" s="17">
        <v>2.2323693135606702E-2</v>
      </c>
      <c r="L13" s="17">
        <v>3.4809907377123799E-2</v>
      </c>
      <c r="M13" s="17">
        <v>3.63469308204451E-2</v>
      </c>
      <c r="N13" s="17">
        <v>0</v>
      </c>
      <c r="O13" s="17">
        <v>2.12080112999854E-2</v>
      </c>
      <c r="P13" s="17">
        <v>0</v>
      </c>
      <c r="Q13" s="17"/>
      <c r="R13" s="17">
        <v>4.0388948125875401E-2</v>
      </c>
      <c r="S13" s="17">
        <v>6.9972279181047901E-3</v>
      </c>
      <c r="T13" s="17">
        <v>1.08837386462144E-2</v>
      </c>
      <c r="U13" s="17">
        <v>1.7297363540569401E-2</v>
      </c>
      <c r="V13" s="17"/>
      <c r="W13" s="17">
        <v>5.4989106737984302E-2</v>
      </c>
      <c r="X13" s="17">
        <v>1.85923099999349E-2</v>
      </c>
      <c r="Y13" s="17">
        <v>0</v>
      </c>
      <c r="Z13" s="17">
        <v>1.16454351232116E-2</v>
      </c>
      <c r="AA13" s="17">
        <v>2.5229274082786701E-2</v>
      </c>
      <c r="AB13" s="17">
        <v>0</v>
      </c>
      <c r="AC13" s="17">
        <v>0</v>
      </c>
      <c r="AD13" s="17">
        <v>0</v>
      </c>
      <c r="AE13" s="17">
        <v>3.4964049103839399E-2</v>
      </c>
      <c r="AF13" s="17">
        <v>1.6253459204537701E-2</v>
      </c>
      <c r="AG13" s="17"/>
      <c r="AH13" s="17">
        <v>3.3818337198217099E-2</v>
      </c>
      <c r="AI13" s="17">
        <v>1.8564510689365699E-2</v>
      </c>
      <c r="AJ13" s="17">
        <v>0</v>
      </c>
      <c r="AK13" s="17">
        <v>2.3448800661322902E-2</v>
      </c>
      <c r="AL13" s="17">
        <v>1.6929851781995801E-2</v>
      </c>
      <c r="AM13" s="17">
        <v>2.2813226240577598E-2</v>
      </c>
      <c r="AN13" s="17">
        <v>9.7974307555751504E-3</v>
      </c>
      <c r="AO13" s="17"/>
      <c r="AP13" s="17">
        <v>7.6060822862878998E-3</v>
      </c>
      <c r="AQ13" s="17">
        <v>4.1956997495993298E-2</v>
      </c>
      <c r="AR13" s="17"/>
      <c r="AS13" s="17">
        <v>1.5735956079985101E-2</v>
      </c>
      <c r="AT13" s="17">
        <v>0</v>
      </c>
      <c r="AU13" s="17">
        <v>6.7402545713722102E-3</v>
      </c>
      <c r="AV13" s="17"/>
      <c r="AW13" s="17">
        <v>6.5069142468157804E-3</v>
      </c>
      <c r="AX13" s="17">
        <v>2.2893984854789998E-2</v>
      </c>
      <c r="AY13" s="17"/>
      <c r="AZ13" s="17">
        <v>2.66435497535372E-2</v>
      </c>
      <c r="BA13" s="17">
        <v>1.7721014818482601E-2</v>
      </c>
      <c r="BB13" s="17"/>
      <c r="BC13" s="17">
        <v>2.3760339680525801E-2</v>
      </c>
      <c r="BD13" s="17">
        <v>1.7297363540569401E-2</v>
      </c>
      <c r="BE13" s="17"/>
      <c r="BF13" s="17">
        <v>8.41750935457573E-3</v>
      </c>
      <c r="BG13" s="17">
        <v>2.6977607497194599E-2</v>
      </c>
      <c r="BH13" s="17"/>
      <c r="BI13" s="17">
        <v>3.7172843207517799E-2</v>
      </c>
      <c r="BJ13" s="17">
        <v>3.4507877329966498E-2</v>
      </c>
      <c r="BK13" s="17">
        <v>5.3410520569668E-3</v>
      </c>
      <c r="BL13" s="17">
        <v>0</v>
      </c>
    </row>
    <row r="14" spans="2:64" x14ac:dyDescent="0.25">
      <c r="B14" s="18" t="s">
        <v>80</v>
      </c>
      <c r="C14" s="17">
        <v>8.8257122989957894E-3</v>
      </c>
      <c r="D14" s="17">
        <v>0</v>
      </c>
      <c r="E14" s="17">
        <v>7.1076503076027905E-2</v>
      </c>
      <c r="F14" s="17">
        <v>0</v>
      </c>
      <c r="G14" s="17">
        <v>4.4087812025732399E-2</v>
      </c>
      <c r="H14" s="17">
        <v>0</v>
      </c>
      <c r="I14" s="17">
        <v>0</v>
      </c>
      <c r="J14" s="17">
        <v>0</v>
      </c>
      <c r="K14" s="17">
        <v>0</v>
      </c>
      <c r="L14" s="17">
        <v>0</v>
      </c>
      <c r="M14" s="17">
        <v>1.2115643606815E-2</v>
      </c>
      <c r="N14" s="17">
        <v>8.8951471101066104E-3</v>
      </c>
      <c r="O14" s="17">
        <v>2.30421194758351E-2</v>
      </c>
      <c r="P14" s="17">
        <v>0</v>
      </c>
      <c r="Q14" s="17"/>
      <c r="R14" s="17">
        <v>2.8028638839057599E-2</v>
      </c>
      <c r="S14" s="17">
        <v>1.2100214242741899E-2</v>
      </c>
      <c r="T14" s="17">
        <v>0</v>
      </c>
      <c r="U14" s="17">
        <v>0</v>
      </c>
      <c r="V14" s="17"/>
      <c r="W14" s="17">
        <v>3.1466481723564102E-2</v>
      </c>
      <c r="X14" s="17">
        <v>0</v>
      </c>
      <c r="Y14" s="17">
        <v>2.2654892673502101E-2</v>
      </c>
      <c r="Z14" s="17">
        <v>1.4614605566300299E-2</v>
      </c>
      <c r="AA14" s="17">
        <v>0</v>
      </c>
      <c r="AB14" s="17">
        <v>0</v>
      </c>
      <c r="AC14" s="17">
        <v>0</v>
      </c>
      <c r="AD14" s="17">
        <v>0</v>
      </c>
      <c r="AE14" s="17">
        <v>0</v>
      </c>
      <c r="AF14" s="17">
        <v>0</v>
      </c>
      <c r="AG14" s="17"/>
      <c r="AH14" s="17">
        <v>1.00686034988003E-2</v>
      </c>
      <c r="AI14" s="17">
        <v>0</v>
      </c>
      <c r="AJ14" s="17">
        <v>0</v>
      </c>
      <c r="AK14" s="17">
        <v>2.1617699731782999E-2</v>
      </c>
      <c r="AL14" s="17">
        <v>0</v>
      </c>
      <c r="AM14" s="17">
        <v>1.73654665620258E-2</v>
      </c>
      <c r="AN14" s="17">
        <v>0</v>
      </c>
      <c r="AO14" s="17"/>
      <c r="AP14" s="17">
        <v>2.942963404657E-3</v>
      </c>
      <c r="AQ14" s="17">
        <v>1.8370058189844701E-2</v>
      </c>
      <c r="AR14" s="17"/>
      <c r="AS14" s="17">
        <v>0</v>
      </c>
      <c r="AT14" s="17">
        <v>0</v>
      </c>
      <c r="AU14" s="17">
        <v>6.5314968575704803E-3</v>
      </c>
      <c r="AV14" s="17"/>
      <c r="AW14" s="17">
        <v>0</v>
      </c>
      <c r="AX14" s="17">
        <v>1.01864336829166E-2</v>
      </c>
      <c r="AY14" s="17"/>
      <c r="AZ14" s="17">
        <v>1.5869568298454501E-2</v>
      </c>
      <c r="BA14" s="17">
        <v>5.2863864997485504E-3</v>
      </c>
      <c r="BB14" s="17"/>
      <c r="BC14" s="17">
        <v>1.6739121824642302E-2</v>
      </c>
      <c r="BD14" s="17">
        <v>0</v>
      </c>
      <c r="BE14" s="17"/>
      <c r="BF14" s="17">
        <v>0</v>
      </c>
      <c r="BG14" s="17">
        <v>1.3331156745506801E-2</v>
      </c>
      <c r="BH14" s="17"/>
      <c r="BI14" s="17">
        <v>2.5441983627720301E-2</v>
      </c>
      <c r="BJ14" s="17">
        <v>9.8545285462651108E-3</v>
      </c>
      <c r="BK14" s="17">
        <v>0</v>
      </c>
      <c r="BL14" s="17">
        <v>0</v>
      </c>
    </row>
    <row r="15" spans="2:64" x14ac:dyDescent="0.25">
      <c r="B15" s="18" t="s">
        <v>218</v>
      </c>
      <c r="C15" s="20">
        <v>0.77167207080150901</v>
      </c>
      <c r="D15" s="20">
        <v>0.818334852014311</v>
      </c>
      <c r="E15" s="20">
        <v>0.82796629458237903</v>
      </c>
      <c r="F15" s="20">
        <v>0.84895567945661499</v>
      </c>
      <c r="G15" s="20">
        <v>0.601518731509461</v>
      </c>
      <c r="H15" s="20">
        <v>0.74882973078749404</v>
      </c>
      <c r="I15" s="20">
        <v>0.84345705441233798</v>
      </c>
      <c r="J15" s="20">
        <v>0.71317289605788003</v>
      </c>
      <c r="K15" s="20">
        <v>0.70596244932466201</v>
      </c>
      <c r="L15" s="20">
        <v>0.66811409215739603</v>
      </c>
      <c r="M15" s="20">
        <v>0.78217785845652399</v>
      </c>
      <c r="N15" s="20">
        <v>0.83286574262854896</v>
      </c>
      <c r="O15" s="20">
        <v>0.71464596712303896</v>
      </c>
      <c r="P15" s="20">
        <v>0.64803048213396297</v>
      </c>
      <c r="Q15" s="20"/>
      <c r="R15" s="20">
        <v>0.69036633368765399</v>
      </c>
      <c r="S15" s="20">
        <v>0.73480541502895502</v>
      </c>
      <c r="T15" s="20">
        <v>0.82223764389708098</v>
      </c>
      <c r="U15" s="20">
        <v>0.81282045418791604</v>
      </c>
      <c r="V15" s="20"/>
      <c r="W15" s="20">
        <v>0.65325882077699504</v>
      </c>
      <c r="X15" s="20">
        <v>0.74992393516648004</v>
      </c>
      <c r="Y15" s="20">
        <v>0.67722678822966398</v>
      </c>
      <c r="Z15" s="20">
        <v>0.83166448476788601</v>
      </c>
      <c r="AA15" s="20">
        <v>0.73404652020344696</v>
      </c>
      <c r="AB15" s="20">
        <v>0.790121947092982</v>
      </c>
      <c r="AC15" s="20">
        <v>0.77304400314676402</v>
      </c>
      <c r="AD15" s="20">
        <v>0.85877613855271695</v>
      </c>
      <c r="AE15" s="20">
        <v>0.86091875483694702</v>
      </c>
      <c r="AF15" s="20">
        <v>0.80423254635334496</v>
      </c>
      <c r="AG15" s="20"/>
      <c r="AH15" s="20">
        <v>0.72566093690615596</v>
      </c>
      <c r="AI15" s="20">
        <v>0.82211669154700995</v>
      </c>
      <c r="AJ15" s="20">
        <v>0.78423535073842598</v>
      </c>
      <c r="AK15" s="20">
        <v>0.69952665594673902</v>
      </c>
      <c r="AL15" s="20">
        <v>0.81881189359045203</v>
      </c>
      <c r="AM15" s="20">
        <v>0.81524504166683798</v>
      </c>
      <c r="AN15" s="20">
        <v>0.79131855215538205</v>
      </c>
      <c r="AO15" s="20"/>
      <c r="AP15" s="20">
        <v>0.83283503497688705</v>
      </c>
      <c r="AQ15" s="20">
        <v>0.67243946776431496</v>
      </c>
      <c r="AR15" s="20"/>
      <c r="AS15" s="20">
        <v>0.85070812496611503</v>
      </c>
      <c r="AT15" s="20">
        <v>0.94591284970263301</v>
      </c>
      <c r="AU15" s="20">
        <v>0.77096188773462304</v>
      </c>
      <c r="AV15" s="20"/>
      <c r="AW15" s="20">
        <v>0.95481434814802002</v>
      </c>
      <c r="AX15" s="20">
        <v>0.74343575347744295</v>
      </c>
      <c r="AY15" s="20"/>
      <c r="AZ15" s="20">
        <v>0.75075869774026105</v>
      </c>
      <c r="BA15" s="20">
        <v>0.78218041180544795</v>
      </c>
      <c r="BB15" s="20"/>
      <c r="BC15" s="20">
        <v>0.73477714402126404</v>
      </c>
      <c r="BD15" s="20">
        <v>0.81282045418791604</v>
      </c>
      <c r="BE15" s="20"/>
      <c r="BF15" s="20">
        <v>0.86326885423287503</v>
      </c>
      <c r="BG15" s="20">
        <v>0.72491276058967702</v>
      </c>
      <c r="BH15" s="20"/>
      <c r="BI15" s="20">
        <v>0.63336939588351604</v>
      </c>
      <c r="BJ15" s="20">
        <v>0.70378415539661598</v>
      </c>
      <c r="BK15" s="20">
        <v>0.86184378293138098</v>
      </c>
      <c r="BL15" s="20">
        <v>0.93031760688647902</v>
      </c>
    </row>
    <row r="16" spans="2:64" x14ac:dyDescent="0.25">
      <c r="B16" s="18" t="s">
        <v>219</v>
      </c>
      <c r="C16" s="20">
        <v>0.108659275269457</v>
      </c>
      <c r="D16" s="20">
        <v>7.3438827413489602E-2</v>
      </c>
      <c r="E16" s="20">
        <v>6.5418950803578901E-2</v>
      </c>
      <c r="F16" s="20">
        <v>0.11984199862729</v>
      </c>
      <c r="G16" s="20">
        <v>0.135648596131869</v>
      </c>
      <c r="H16" s="20">
        <v>0.17216036133768201</v>
      </c>
      <c r="I16" s="20">
        <v>5.8016557223734E-2</v>
      </c>
      <c r="J16" s="20">
        <v>0.112194261532679</v>
      </c>
      <c r="K16" s="20">
        <v>0.204062058612869</v>
      </c>
      <c r="L16" s="20">
        <v>0.21001032088499999</v>
      </c>
      <c r="M16" s="20">
        <v>7.9333844325840105E-2</v>
      </c>
      <c r="N16" s="20">
        <v>7.6662934696820798E-2</v>
      </c>
      <c r="O16" s="20">
        <v>0.12238605922642</v>
      </c>
      <c r="P16" s="20">
        <v>0</v>
      </c>
      <c r="Q16" s="20"/>
      <c r="R16" s="20">
        <v>0.15853349076196299</v>
      </c>
      <c r="S16" s="20">
        <v>9.3737698714095097E-2</v>
      </c>
      <c r="T16" s="20">
        <v>7.9604826755187097E-2</v>
      </c>
      <c r="U16" s="20">
        <v>9.4838770501379399E-2</v>
      </c>
      <c r="V16" s="20"/>
      <c r="W16" s="20">
        <v>0.17561798771496101</v>
      </c>
      <c r="X16" s="20">
        <v>0.114719183984759</v>
      </c>
      <c r="Y16" s="20">
        <v>0.190623684166559</v>
      </c>
      <c r="Z16" s="20">
        <v>4.9708737001168297E-2</v>
      </c>
      <c r="AA16" s="20">
        <v>9.0860924063362103E-2</v>
      </c>
      <c r="AB16" s="20">
        <v>0.11630290615875501</v>
      </c>
      <c r="AC16" s="20">
        <v>8.8210444060377396E-2</v>
      </c>
      <c r="AD16" s="20">
        <v>7.0445873603861203E-2</v>
      </c>
      <c r="AE16" s="20">
        <v>8.0672284700769495E-2</v>
      </c>
      <c r="AF16" s="20">
        <v>8.1569730765732706E-2</v>
      </c>
      <c r="AG16" s="20"/>
      <c r="AH16" s="20">
        <v>0.13887143043592001</v>
      </c>
      <c r="AI16" s="20">
        <v>3.4761712950215101E-2</v>
      </c>
      <c r="AJ16" s="20">
        <v>0.11157070672559601</v>
      </c>
      <c r="AK16" s="20">
        <v>0.13864700085619799</v>
      </c>
      <c r="AL16" s="20">
        <v>6.5158289918320803E-2</v>
      </c>
      <c r="AM16" s="20">
        <v>0.10443634160713899</v>
      </c>
      <c r="AN16" s="20">
        <v>0.120480666323072</v>
      </c>
      <c r="AO16" s="20"/>
      <c r="AP16" s="20">
        <v>7.2797194272003804E-2</v>
      </c>
      <c r="AQ16" s="20">
        <v>0.16684297672486401</v>
      </c>
      <c r="AR16" s="20"/>
      <c r="AS16" s="20">
        <v>5.6045806133166301E-2</v>
      </c>
      <c r="AT16" s="20">
        <v>2.06997387649E-2</v>
      </c>
      <c r="AU16" s="20">
        <v>0.107776237138358</v>
      </c>
      <c r="AV16" s="20"/>
      <c r="AW16" s="20">
        <v>1.9431522425953002E-2</v>
      </c>
      <c r="AX16" s="20">
        <v>0.122416137856874</v>
      </c>
      <c r="AY16" s="20"/>
      <c r="AZ16" s="20">
        <v>0.13261485885948701</v>
      </c>
      <c r="BA16" s="20">
        <v>9.6622314967779593E-2</v>
      </c>
      <c r="BB16" s="20"/>
      <c r="BC16" s="20">
        <v>0.121051171852512</v>
      </c>
      <c r="BD16" s="20">
        <v>9.4838770501379399E-2</v>
      </c>
      <c r="BE16" s="20"/>
      <c r="BF16" s="20">
        <v>6.97551361016545E-2</v>
      </c>
      <c r="BG16" s="20">
        <v>0.12851947825611101</v>
      </c>
      <c r="BH16" s="20"/>
      <c r="BI16" s="20">
        <v>0.16610881050464199</v>
      </c>
      <c r="BJ16" s="20">
        <v>0.16764270617030499</v>
      </c>
      <c r="BK16" s="20">
        <v>5.8555468522976599E-2</v>
      </c>
      <c r="BL16" s="20">
        <v>5.7150286019432501E-3</v>
      </c>
    </row>
    <row r="17" spans="2:64" x14ac:dyDescent="0.25">
      <c r="B17" s="18" t="s">
        <v>185</v>
      </c>
      <c r="C17" s="21">
        <v>0.66301279553205195</v>
      </c>
      <c r="D17" s="21">
        <v>0.74489602460082105</v>
      </c>
      <c r="E17" s="21">
        <v>0.76254734377879996</v>
      </c>
      <c r="F17" s="21">
        <v>0.72911368082932504</v>
      </c>
      <c r="G17" s="21">
        <v>0.46587013537759198</v>
      </c>
      <c r="H17" s="21">
        <v>0.57666936944981295</v>
      </c>
      <c r="I17" s="21">
        <v>0.78544049718860398</v>
      </c>
      <c r="J17" s="21">
        <v>0.60097863452520095</v>
      </c>
      <c r="K17" s="21">
        <v>0.50190039071179304</v>
      </c>
      <c r="L17" s="21">
        <v>0.45810377127239599</v>
      </c>
      <c r="M17" s="21">
        <v>0.70284401413068398</v>
      </c>
      <c r="N17" s="21">
        <v>0.756202807931728</v>
      </c>
      <c r="O17" s="21">
        <v>0.59225990789661898</v>
      </c>
      <c r="P17" s="21">
        <v>0.64803048213396297</v>
      </c>
      <c r="Q17" s="21"/>
      <c r="R17" s="21">
        <v>0.531832842925691</v>
      </c>
      <c r="S17" s="21">
        <v>0.64106771631486004</v>
      </c>
      <c r="T17" s="21">
        <v>0.742632817141894</v>
      </c>
      <c r="U17" s="21">
        <v>0.71798168368653703</v>
      </c>
      <c r="V17" s="21"/>
      <c r="W17" s="21">
        <v>0.47764083306203498</v>
      </c>
      <c r="X17" s="21">
        <v>0.63520475118172104</v>
      </c>
      <c r="Y17" s="21">
        <v>0.48660310406310497</v>
      </c>
      <c r="Z17" s="21">
        <v>0.78195574776671695</v>
      </c>
      <c r="AA17" s="21">
        <v>0.64318559614008497</v>
      </c>
      <c r="AB17" s="21">
        <v>0.67381904093422795</v>
      </c>
      <c r="AC17" s="21">
        <v>0.68483355908638699</v>
      </c>
      <c r="AD17" s="21">
        <v>0.78833026494885605</v>
      </c>
      <c r="AE17" s="21">
        <v>0.78024647013617798</v>
      </c>
      <c r="AF17" s="21">
        <v>0.72266281558761303</v>
      </c>
      <c r="AG17" s="21"/>
      <c r="AH17" s="21">
        <v>0.58678950647023598</v>
      </c>
      <c r="AI17" s="21">
        <v>0.78735497859679504</v>
      </c>
      <c r="AJ17" s="21">
        <v>0.67266464401282999</v>
      </c>
      <c r="AK17" s="21">
        <v>0.56087965509054205</v>
      </c>
      <c r="AL17" s="21">
        <v>0.75365360367213097</v>
      </c>
      <c r="AM17" s="21">
        <v>0.71080870005969898</v>
      </c>
      <c r="AN17" s="21">
        <v>0.67083788583230997</v>
      </c>
      <c r="AO17" s="21"/>
      <c r="AP17" s="21">
        <v>0.76003784070488301</v>
      </c>
      <c r="AQ17" s="21">
        <v>0.50559649103945103</v>
      </c>
      <c r="AR17" s="21"/>
      <c r="AS17" s="21">
        <v>0.79466231883294802</v>
      </c>
      <c r="AT17" s="21">
        <v>0.92521311093773395</v>
      </c>
      <c r="AU17" s="21">
        <v>0.663185650596265</v>
      </c>
      <c r="AV17" s="21"/>
      <c r="AW17" s="21">
        <v>0.93538282572206699</v>
      </c>
      <c r="AX17" s="21">
        <v>0.62101961562056895</v>
      </c>
      <c r="AY17" s="21"/>
      <c r="AZ17" s="21">
        <v>0.61814383888077395</v>
      </c>
      <c r="BA17" s="21">
        <v>0.685558096837668</v>
      </c>
      <c r="BB17" s="21"/>
      <c r="BC17" s="21">
        <v>0.61372597216875202</v>
      </c>
      <c r="BD17" s="21">
        <v>0.71798168368653703</v>
      </c>
      <c r="BE17" s="21"/>
      <c r="BF17" s="21">
        <v>0.79351371813121996</v>
      </c>
      <c r="BG17" s="21">
        <v>0.59639328233356603</v>
      </c>
      <c r="BH17" s="21"/>
      <c r="BI17" s="21">
        <v>0.46726058537887399</v>
      </c>
      <c r="BJ17" s="21">
        <v>0.53614144922631102</v>
      </c>
      <c r="BK17" s="21">
        <v>0.80328831440840498</v>
      </c>
      <c r="BL17" s="21">
        <v>0.92460257828453596</v>
      </c>
    </row>
    <row r="18" spans="2:64" x14ac:dyDescent="0.25">
      <c r="B18" s="16"/>
    </row>
    <row r="19" spans="2:64" x14ac:dyDescent="0.25">
      <c r="B19" t="s">
        <v>83</v>
      </c>
    </row>
    <row r="20" spans="2:64" x14ac:dyDescent="0.25">
      <c r="B20" t="s">
        <v>84</v>
      </c>
    </row>
    <row r="22" spans="2:64" x14ac:dyDescent="0.2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L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223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213</v>
      </c>
      <c r="C9" s="17">
        <v>0.116311601878178</v>
      </c>
      <c r="D9" s="17">
        <v>0.12118275938654</v>
      </c>
      <c r="E9" s="17">
        <v>0.144809927987196</v>
      </c>
      <c r="F9" s="17">
        <v>0.106540108623862</v>
      </c>
      <c r="G9" s="17">
        <v>0.16757261767546</v>
      </c>
      <c r="H9" s="17">
        <v>9.2366179364266901E-2</v>
      </c>
      <c r="I9" s="17">
        <v>0.107469221867596</v>
      </c>
      <c r="J9" s="17">
        <v>0.134319314387123</v>
      </c>
      <c r="K9" s="17">
        <v>9.0656211582511803E-2</v>
      </c>
      <c r="L9" s="17">
        <v>5.6971646848394099E-2</v>
      </c>
      <c r="M9" s="17">
        <v>8.4187330176223193E-2</v>
      </c>
      <c r="N9" s="17">
        <v>0.121803692007311</v>
      </c>
      <c r="O9" s="17">
        <v>0.17824298989394299</v>
      </c>
      <c r="P9" s="17">
        <v>0</v>
      </c>
      <c r="Q9" s="17"/>
      <c r="R9" s="17">
        <v>0.14507241467884699</v>
      </c>
      <c r="S9" s="17">
        <v>9.3451138908861101E-2</v>
      </c>
      <c r="T9" s="17">
        <v>0.113689372578159</v>
      </c>
      <c r="U9" s="17">
        <v>0.109086907415487</v>
      </c>
      <c r="V9" s="17"/>
      <c r="W9" s="17">
        <v>0.15528514641972399</v>
      </c>
      <c r="X9" s="17">
        <v>9.9772359387670206E-2</v>
      </c>
      <c r="Y9" s="17">
        <v>0.15691077719134999</v>
      </c>
      <c r="Z9" s="17">
        <v>0.15462493862284099</v>
      </c>
      <c r="AA9" s="17">
        <v>0.114917087516842</v>
      </c>
      <c r="AB9" s="17">
        <v>8.8570613368784995E-2</v>
      </c>
      <c r="AC9" s="17">
        <v>0.105470358815645</v>
      </c>
      <c r="AD9" s="17">
        <v>0.125592015256793</v>
      </c>
      <c r="AE9" s="17">
        <v>8.6804181426042307E-2</v>
      </c>
      <c r="AF9" s="17">
        <v>8.76930668136474E-2</v>
      </c>
      <c r="AG9" s="17"/>
      <c r="AH9" s="17">
        <v>0.14480439213813801</v>
      </c>
      <c r="AI9" s="17">
        <v>9.1255764071744794E-2</v>
      </c>
      <c r="AJ9" s="17">
        <v>0.102721239505515</v>
      </c>
      <c r="AK9" s="17">
        <v>0.123656763952017</v>
      </c>
      <c r="AL9" s="17">
        <v>8.7451182669937705E-2</v>
      </c>
      <c r="AM9" s="17">
        <v>0.12194111971973</v>
      </c>
      <c r="AN9" s="17">
        <v>0.13712220401070099</v>
      </c>
      <c r="AO9" s="17"/>
      <c r="AP9" s="17">
        <v>0.12558946956425601</v>
      </c>
      <c r="AQ9" s="17">
        <v>0.10125891478988799</v>
      </c>
      <c r="AR9" s="17"/>
      <c r="AS9" s="17">
        <v>0.10874874447371601</v>
      </c>
      <c r="AT9" s="17">
        <v>0.17979456485225201</v>
      </c>
      <c r="AU9" s="17">
        <v>0.107057603164145</v>
      </c>
      <c r="AV9" s="17"/>
      <c r="AW9" s="17">
        <v>0.18404401892198999</v>
      </c>
      <c r="AX9" s="17">
        <v>0.105868824555078</v>
      </c>
      <c r="AY9" s="17"/>
      <c r="AZ9" s="17">
        <v>0.14821088538993299</v>
      </c>
      <c r="BA9" s="17">
        <v>0.100283171268675</v>
      </c>
      <c r="BB9" s="17"/>
      <c r="BC9" s="17">
        <v>0.122789488766406</v>
      </c>
      <c r="BD9" s="17">
        <v>0.109086907415487</v>
      </c>
      <c r="BE9" s="17"/>
      <c r="BF9" s="17">
        <v>0.150226816489647</v>
      </c>
      <c r="BG9" s="17">
        <v>9.8998198704944904E-2</v>
      </c>
      <c r="BH9" s="17"/>
      <c r="BI9" s="17">
        <v>0.11405168171137001</v>
      </c>
      <c r="BJ9" s="17">
        <v>0.10089535822549101</v>
      </c>
      <c r="BK9" s="17">
        <v>9.8817207242574701E-2</v>
      </c>
      <c r="BL9" s="17">
        <v>0.193608814181463</v>
      </c>
    </row>
    <row r="10" spans="2:64" x14ac:dyDescent="0.25">
      <c r="B10" s="18" t="s">
        <v>214</v>
      </c>
      <c r="C10" s="17">
        <v>0.46878426175438798</v>
      </c>
      <c r="D10" s="17">
        <v>0.476048695012524</v>
      </c>
      <c r="E10" s="17">
        <v>0.55099000407045595</v>
      </c>
      <c r="F10" s="17">
        <v>0.47649889752409802</v>
      </c>
      <c r="G10" s="17">
        <v>0.41375323462567398</v>
      </c>
      <c r="H10" s="17">
        <v>0.52799608994291902</v>
      </c>
      <c r="I10" s="17">
        <v>0.59818010028129098</v>
      </c>
      <c r="J10" s="17">
        <v>0.43336040070470699</v>
      </c>
      <c r="K10" s="17">
        <v>0.27072137227012899</v>
      </c>
      <c r="L10" s="17">
        <v>0.43637145298249602</v>
      </c>
      <c r="M10" s="17">
        <v>0.46989225682910601</v>
      </c>
      <c r="N10" s="17">
        <v>0.457971674431077</v>
      </c>
      <c r="O10" s="17">
        <v>0.455669818909888</v>
      </c>
      <c r="P10" s="17">
        <v>0.64803048213396297</v>
      </c>
      <c r="Q10" s="17"/>
      <c r="R10" s="17">
        <v>0.41230880312551599</v>
      </c>
      <c r="S10" s="17">
        <v>0.48223727277663703</v>
      </c>
      <c r="T10" s="17">
        <v>0.46212369108826701</v>
      </c>
      <c r="U10" s="17">
        <v>0.49614572378513</v>
      </c>
      <c r="V10" s="17"/>
      <c r="W10" s="17">
        <v>0.39796842128188398</v>
      </c>
      <c r="X10" s="17">
        <v>0.485757477014921</v>
      </c>
      <c r="Y10" s="17">
        <v>0.44159310245899702</v>
      </c>
      <c r="Z10" s="17">
        <v>0.50920874883871103</v>
      </c>
      <c r="AA10" s="17">
        <v>0.45497903226288999</v>
      </c>
      <c r="AB10" s="17">
        <v>0.53691239315509398</v>
      </c>
      <c r="AC10" s="17">
        <v>0.43382399244977898</v>
      </c>
      <c r="AD10" s="17">
        <v>0.43450382494650502</v>
      </c>
      <c r="AE10" s="17">
        <v>0.61740246027740797</v>
      </c>
      <c r="AF10" s="17">
        <v>0.45941619065482397</v>
      </c>
      <c r="AG10" s="17"/>
      <c r="AH10" s="17">
        <v>0.49687619079414602</v>
      </c>
      <c r="AI10" s="17">
        <v>0.46247859269744301</v>
      </c>
      <c r="AJ10" s="17">
        <v>0.37658169945192199</v>
      </c>
      <c r="AK10" s="17">
        <v>0.37508822734494701</v>
      </c>
      <c r="AL10" s="17">
        <v>0.52996785084091702</v>
      </c>
      <c r="AM10" s="17">
        <v>0.53042578337511903</v>
      </c>
      <c r="AN10" s="17">
        <v>0.49486486507199201</v>
      </c>
      <c r="AO10" s="17"/>
      <c r="AP10" s="17">
        <v>0.50640734194766102</v>
      </c>
      <c r="AQ10" s="17">
        <v>0.40774346309148501</v>
      </c>
      <c r="AR10" s="17"/>
      <c r="AS10" s="17">
        <v>0.51887047697345801</v>
      </c>
      <c r="AT10" s="17">
        <v>0.53411509672722401</v>
      </c>
      <c r="AU10" s="17">
        <v>0.49357188909056898</v>
      </c>
      <c r="AV10" s="17"/>
      <c r="AW10" s="17">
        <v>0.56660708554751205</v>
      </c>
      <c r="AX10" s="17">
        <v>0.45370223736232101</v>
      </c>
      <c r="AY10" s="17"/>
      <c r="AZ10" s="17">
        <v>0.46890814962654898</v>
      </c>
      <c r="BA10" s="17">
        <v>0.46872201182449302</v>
      </c>
      <c r="BB10" s="17"/>
      <c r="BC10" s="17">
        <v>0.44425111961986302</v>
      </c>
      <c r="BD10" s="17">
        <v>0.49614572378513</v>
      </c>
      <c r="BE10" s="17"/>
      <c r="BF10" s="17">
        <v>0.51403592790947195</v>
      </c>
      <c r="BG10" s="17">
        <v>0.445683704987203</v>
      </c>
      <c r="BH10" s="17"/>
      <c r="BI10" s="17">
        <v>0.35660776314481502</v>
      </c>
      <c r="BJ10" s="17">
        <v>0.44475676590144803</v>
      </c>
      <c r="BK10" s="17">
        <v>0.55087282818503402</v>
      </c>
      <c r="BL10" s="17">
        <v>0.51453747012585005</v>
      </c>
    </row>
    <row r="11" spans="2:64" ht="30" x14ac:dyDescent="0.25">
      <c r="B11" s="18" t="s">
        <v>215</v>
      </c>
      <c r="C11" s="17">
        <v>0.242167638747776</v>
      </c>
      <c r="D11" s="17">
        <v>0.24658366403128101</v>
      </c>
      <c r="E11" s="17">
        <v>0.16204706179029299</v>
      </c>
      <c r="F11" s="17">
        <v>0.280018551866003</v>
      </c>
      <c r="G11" s="17">
        <v>0.28302555156699699</v>
      </c>
      <c r="H11" s="17">
        <v>0.23681545199217899</v>
      </c>
      <c r="I11" s="17">
        <v>0.18633058513268799</v>
      </c>
      <c r="J11" s="17">
        <v>0.342251076229935</v>
      </c>
      <c r="K11" s="17">
        <v>0.34390414595197799</v>
      </c>
      <c r="L11" s="17">
        <v>0.19784739716903799</v>
      </c>
      <c r="M11" s="17">
        <v>0.240123749989025</v>
      </c>
      <c r="N11" s="17">
        <v>0.278255294064082</v>
      </c>
      <c r="O11" s="17">
        <v>0.17039014650772499</v>
      </c>
      <c r="P11" s="17">
        <v>0.35196951786603697</v>
      </c>
      <c r="Q11" s="17"/>
      <c r="R11" s="17">
        <v>0.22616530756631401</v>
      </c>
      <c r="S11" s="17">
        <v>0.249586950378619</v>
      </c>
      <c r="T11" s="17">
        <v>0.28815575821615602</v>
      </c>
      <c r="U11" s="17">
        <v>0.23592547486745499</v>
      </c>
      <c r="V11" s="17"/>
      <c r="W11" s="17">
        <v>0.25251203716503101</v>
      </c>
      <c r="X11" s="17">
        <v>0.18558145012069599</v>
      </c>
      <c r="Y11" s="17">
        <v>0.24998901502694901</v>
      </c>
      <c r="Z11" s="17">
        <v>0.15644766977989399</v>
      </c>
      <c r="AA11" s="17">
        <v>0.25637338579920599</v>
      </c>
      <c r="AB11" s="17">
        <v>0.26539270265949899</v>
      </c>
      <c r="AC11" s="17">
        <v>0.268732101295312</v>
      </c>
      <c r="AD11" s="17">
        <v>0.232150266607353</v>
      </c>
      <c r="AE11" s="17">
        <v>0.17918277497312601</v>
      </c>
      <c r="AF11" s="17">
        <v>0.28117698749913</v>
      </c>
      <c r="AG11" s="17"/>
      <c r="AH11" s="17">
        <v>0.20275295812288899</v>
      </c>
      <c r="AI11" s="17">
        <v>0.26788823946807699</v>
      </c>
      <c r="AJ11" s="17">
        <v>0.30462978808540098</v>
      </c>
      <c r="AK11" s="17">
        <v>0.30400808660637102</v>
      </c>
      <c r="AL11" s="17">
        <v>0.27226565284506399</v>
      </c>
      <c r="AM11" s="17">
        <v>0.149255375146325</v>
      </c>
      <c r="AN11" s="17">
        <v>0.17332780607276899</v>
      </c>
      <c r="AO11" s="17"/>
      <c r="AP11" s="17">
        <v>0.21366961815916199</v>
      </c>
      <c r="AQ11" s="17">
        <v>0.28840367067564299</v>
      </c>
      <c r="AR11" s="17"/>
      <c r="AS11" s="17">
        <v>0.23305824508786699</v>
      </c>
      <c r="AT11" s="17">
        <v>0.15620854073860199</v>
      </c>
      <c r="AU11" s="17">
        <v>0.22621423967293</v>
      </c>
      <c r="AV11" s="17"/>
      <c r="AW11" s="17">
        <v>0.13071156635166001</v>
      </c>
      <c r="AX11" s="17">
        <v>0.25935159579728001</v>
      </c>
      <c r="AY11" s="17"/>
      <c r="AZ11" s="17">
        <v>0.22733451224726201</v>
      </c>
      <c r="BA11" s="17">
        <v>0.24962083871535101</v>
      </c>
      <c r="BB11" s="17"/>
      <c r="BC11" s="17">
        <v>0.247764558003438</v>
      </c>
      <c r="BD11" s="17">
        <v>0.23592547486745499</v>
      </c>
      <c r="BE11" s="17"/>
      <c r="BF11" s="17">
        <v>0.192171891689948</v>
      </c>
      <c r="BG11" s="17">
        <v>0.26769000490925798</v>
      </c>
      <c r="BH11" s="17"/>
      <c r="BI11" s="17">
        <v>0.30350739635494101</v>
      </c>
      <c r="BJ11" s="17">
        <v>0.25587865698255602</v>
      </c>
      <c r="BK11" s="17">
        <v>0.204053157457838</v>
      </c>
      <c r="BL11" s="17">
        <v>0.201954535644114</v>
      </c>
    </row>
    <row r="12" spans="2:64" x14ac:dyDescent="0.25">
      <c r="B12" s="18" t="s">
        <v>216</v>
      </c>
      <c r="C12" s="17">
        <v>0.13735821301713</v>
      </c>
      <c r="D12" s="17">
        <v>0.12592292099746999</v>
      </c>
      <c r="E12" s="17">
        <v>7.1076503076027905E-2</v>
      </c>
      <c r="F12" s="17">
        <v>0.105740120069943</v>
      </c>
      <c r="G12" s="17">
        <v>6.1958726898302799E-2</v>
      </c>
      <c r="H12" s="17">
        <v>0.108789826495011</v>
      </c>
      <c r="I12" s="17">
        <v>9.3283500468835601E-2</v>
      </c>
      <c r="J12" s="17">
        <v>5.4934617037039599E-2</v>
      </c>
      <c r="K12" s="17">
        <v>0.22283974753269301</v>
      </c>
      <c r="L12" s="17">
        <v>0.235056643256838</v>
      </c>
      <c r="M12" s="17">
        <v>0.17492539310706601</v>
      </c>
      <c r="N12" s="17">
        <v>0.128199203925566</v>
      </c>
      <c r="O12" s="17">
        <v>0.174489033388458</v>
      </c>
      <c r="P12" s="17">
        <v>0</v>
      </c>
      <c r="Q12" s="17"/>
      <c r="R12" s="17">
        <v>0.12908164505325201</v>
      </c>
      <c r="S12" s="17">
        <v>0.174724637935882</v>
      </c>
      <c r="T12" s="17">
        <v>0.10022350930521801</v>
      </c>
      <c r="U12" s="17">
        <v>0.13980501372758999</v>
      </c>
      <c r="V12" s="17"/>
      <c r="W12" s="17">
        <v>0.141588133131754</v>
      </c>
      <c r="X12" s="17">
        <v>0.14683974875410899</v>
      </c>
      <c r="Y12" s="17">
        <v>0.12885221264920199</v>
      </c>
      <c r="Z12" s="17">
        <v>0.127558477730289</v>
      </c>
      <c r="AA12" s="17">
        <v>0.16299340881250901</v>
      </c>
      <c r="AB12" s="17">
        <v>8.0383783515927898E-2</v>
      </c>
      <c r="AC12" s="17">
        <v>0.19197354743926301</v>
      </c>
      <c r="AD12" s="17">
        <v>0.19265374694290499</v>
      </c>
      <c r="AE12" s="17">
        <v>8.4690058318616104E-2</v>
      </c>
      <c r="AF12" s="17">
        <v>0.147551887279223</v>
      </c>
      <c r="AG12" s="17"/>
      <c r="AH12" s="17">
        <v>8.2629882756523096E-2</v>
      </c>
      <c r="AI12" s="17">
        <v>0.15981289307336999</v>
      </c>
      <c r="AJ12" s="17">
        <v>0.19434019894508001</v>
      </c>
      <c r="AK12" s="17">
        <v>0.14821653753842601</v>
      </c>
      <c r="AL12" s="17">
        <v>9.5195021735709207E-2</v>
      </c>
      <c r="AM12" s="17">
        <v>0.18880031425932201</v>
      </c>
      <c r="AN12" s="17">
        <v>0.15215813648512799</v>
      </c>
      <c r="AO12" s="17"/>
      <c r="AP12" s="17">
        <v>0.13819866295024599</v>
      </c>
      <c r="AQ12" s="17">
        <v>0.135994642174709</v>
      </c>
      <c r="AR12" s="17"/>
      <c r="AS12" s="17">
        <v>0.124417005500274</v>
      </c>
      <c r="AT12" s="17">
        <v>0.10925511946994</v>
      </c>
      <c r="AU12" s="17">
        <v>0.15712051132890101</v>
      </c>
      <c r="AV12" s="17"/>
      <c r="AW12" s="17">
        <v>0.107192481428875</v>
      </c>
      <c r="AX12" s="17">
        <v>0.142009073439854</v>
      </c>
      <c r="AY12" s="17"/>
      <c r="AZ12" s="17">
        <v>0.12320763487466301</v>
      </c>
      <c r="BA12" s="17">
        <v>0.14446845296208899</v>
      </c>
      <c r="BB12" s="17"/>
      <c r="BC12" s="17">
        <v>0.13516433501685499</v>
      </c>
      <c r="BD12" s="17">
        <v>0.13980501372758999</v>
      </c>
      <c r="BE12" s="17"/>
      <c r="BF12" s="17">
        <v>0.12695767924732099</v>
      </c>
      <c r="BG12" s="17">
        <v>0.142667589249489</v>
      </c>
      <c r="BH12" s="17"/>
      <c r="BI12" s="17">
        <v>0.133136839100053</v>
      </c>
      <c r="BJ12" s="17">
        <v>0.168844100311696</v>
      </c>
      <c r="BK12" s="17">
        <v>0.13342469817193101</v>
      </c>
      <c r="BL12" s="17">
        <v>8.3079007621806394E-2</v>
      </c>
    </row>
    <row r="13" spans="2:64" x14ac:dyDescent="0.25">
      <c r="B13" s="18" t="s">
        <v>217</v>
      </c>
      <c r="C13" s="17">
        <v>1.76447598512381E-2</v>
      </c>
      <c r="D13" s="17">
        <v>2.40912932495345E-2</v>
      </c>
      <c r="E13" s="17">
        <v>0</v>
      </c>
      <c r="F13" s="17">
        <v>0</v>
      </c>
      <c r="G13" s="17">
        <v>7.3689869233566199E-2</v>
      </c>
      <c r="H13" s="17">
        <v>2.2802447508899201E-2</v>
      </c>
      <c r="I13" s="17">
        <v>0</v>
      </c>
      <c r="J13" s="17">
        <v>1.6048043475982599E-2</v>
      </c>
      <c r="K13" s="17">
        <v>0</v>
      </c>
      <c r="L13" s="17">
        <v>3.4809907377123799E-2</v>
      </c>
      <c r="M13" s="17">
        <v>1.8755626291765099E-2</v>
      </c>
      <c r="N13" s="17">
        <v>1.3770135571963301E-2</v>
      </c>
      <c r="O13" s="17">
        <v>0</v>
      </c>
      <c r="P13" s="17">
        <v>0</v>
      </c>
      <c r="Q13" s="17"/>
      <c r="R13" s="17">
        <v>3.2703171650467502E-2</v>
      </c>
      <c r="S13" s="17">
        <v>0</v>
      </c>
      <c r="T13" s="17">
        <v>1.7585540932642401E-2</v>
      </c>
      <c r="U13" s="17">
        <v>1.53160695453835E-2</v>
      </c>
      <c r="V13" s="17"/>
      <c r="W13" s="17">
        <v>1.30856309420642E-2</v>
      </c>
      <c r="X13" s="17">
        <v>4.5209244988225802E-2</v>
      </c>
      <c r="Y13" s="17">
        <v>0</v>
      </c>
      <c r="Z13" s="17">
        <v>9.8448420858320406E-3</v>
      </c>
      <c r="AA13" s="17">
        <v>0</v>
      </c>
      <c r="AB13" s="17">
        <v>1.6393380091562899E-2</v>
      </c>
      <c r="AC13" s="17">
        <v>0</v>
      </c>
      <c r="AD13" s="17">
        <v>0</v>
      </c>
      <c r="AE13" s="17">
        <v>3.1920525004808097E-2</v>
      </c>
      <c r="AF13" s="17">
        <v>2.0855476845303301E-2</v>
      </c>
      <c r="AG13" s="17"/>
      <c r="AH13" s="17">
        <v>2.2975999338364899E-2</v>
      </c>
      <c r="AI13" s="17">
        <v>1.8564510689365699E-2</v>
      </c>
      <c r="AJ13" s="17">
        <v>0</v>
      </c>
      <c r="AK13" s="17">
        <v>1.21294879294719E-2</v>
      </c>
      <c r="AL13" s="17">
        <v>1.5120291908372101E-2</v>
      </c>
      <c r="AM13" s="17">
        <v>5.3911195385382303E-3</v>
      </c>
      <c r="AN13" s="17">
        <v>4.2526988359410697E-2</v>
      </c>
      <c r="AO13" s="17"/>
      <c r="AP13" s="17">
        <v>8.3963170603194408E-3</v>
      </c>
      <c r="AQ13" s="17">
        <v>3.2649707118867097E-2</v>
      </c>
      <c r="AR13" s="17"/>
      <c r="AS13" s="17">
        <v>4.3921352088365498E-3</v>
      </c>
      <c r="AT13" s="17">
        <v>1.2267155542312599E-2</v>
      </c>
      <c r="AU13" s="17">
        <v>9.7568825923647594E-3</v>
      </c>
      <c r="AV13" s="17"/>
      <c r="AW13" s="17">
        <v>5.9064168711114801E-3</v>
      </c>
      <c r="AX13" s="17">
        <v>1.94545417434796E-2</v>
      </c>
      <c r="AY13" s="17"/>
      <c r="AZ13" s="17">
        <v>2.1964436560627701E-2</v>
      </c>
      <c r="BA13" s="17">
        <v>1.54742522169076E-2</v>
      </c>
      <c r="BB13" s="17"/>
      <c r="BC13" s="17">
        <v>1.9732736370790802E-2</v>
      </c>
      <c r="BD13" s="17">
        <v>1.53160695453835E-2</v>
      </c>
      <c r="BE13" s="17"/>
      <c r="BF13" s="17">
        <v>1.00358545328595E-2</v>
      </c>
      <c r="BG13" s="17">
        <v>2.1529035595714601E-2</v>
      </c>
      <c r="BH13" s="17"/>
      <c r="BI13" s="17">
        <v>3.9065991138689499E-2</v>
      </c>
      <c r="BJ13" s="17">
        <v>1.4157493264536501E-2</v>
      </c>
      <c r="BK13" s="17">
        <v>1.05857822837433E-2</v>
      </c>
      <c r="BL13" s="17">
        <v>6.8201724267660897E-3</v>
      </c>
    </row>
    <row r="14" spans="2:64" x14ac:dyDescent="0.25">
      <c r="B14" s="18" t="s">
        <v>80</v>
      </c>
      <c r="C14" s="17">
        <v>1.77335247512906E-2</v>
      </c>
      <c r="D14" s="17">
        <v>6.17066732264964E-3</v>
      </c>
      <c r="E14" s="17">
        <v>7.1076503076027905E-2</v>
      </c>
      <c r="F14" s="17">
        <v>3.1202321916094799E-2</v>
      </c>
      <c r="G14" s="17">
        <v>0</v>
      </c>
      <c r="H14" s="17">
        <v>1.1230004696724799E-2</v>
      </c>
      <c r="I14" s="17">
        <v>1.4736592249589901E-2</v>
      </c>
      <c r="J14" s="17">
        <v>1.9086548165213098E-2</v>
      </c>
      <c r="K14" s="17">
        <v>7.1878522662687502E-2</v>
      </c>
      <c r="L14" s="17">
        <v>3.8942952366109597E-2</v>
      </c>
      <c r="M14" s="17">
        <v>1.2115643606815E-2</v>
      </c>
      <c r="N14" s="17">
        <v>0</v>
      </c>
      <c r="O14" s="17">
        <v>2.12080112999854E-2</v>
      </c>
      <c r="P14" s="17">
        <v>0</v>
      </c>
      <c r="Q14" s="17"/>
      <c r="R14" s="17">
        <v>5.4668657925603902E-2</v>
      </c>
      <c r="S14" s="17">
        <v>0</v>
      </c>
      <c r="T14" s="17">
        <v>1.8222127879557199E-2</v>
      </c>
      <c r="U14" s="17">
        <v>3.7208106589536501E-3</v>
      </c>
      <c r="V14" s="17"/>
      <c r="W14" s="17">
        <v>3.9560631059543098E-2</v>
      </c>
      <c r="X14" s="17">
        <v>3.6839719734378197E-2</v>
      </c>
      <c r="Y14" s="17">
        <v>2.2654892673502101E-2</v>
      </c>
      <c r="Z14" s="17">
        <v>4.2315322942433002E-2</v>
      </c>
      <c r="AA14" s="17">
        <v>1.0737085608552599E-2</v>
      </c>
      <c r="AB14" s="17">
        <v>1.2347127209131E-2</v>
      </c>
      <c r="AC14" s="17">
        <v>0</v>
      </c>
      <c r="AD14" s="17">
        <v>1.51001462464439E-2</v>
      </c>
      <c r="AE14" s="17">
        <v>0</v>
      </c>
      <c r="AF14" s="17">
        <v>3.30639090787267E-3</v>
      </c>
      <c r="AG14" s="17"/>
      <c r="AH14" s="17">
        <v>4.9960576849938702E-2</v>
      </c>
      <c r="AI14" s="17">
        <v>0</v>
      </c>
      <c r="AJ14" s="17">
        <v>2.1727074012081501E-2</v>
      </c>
      <c r="AK14" s="17">
        <v>3.69008966287677E-2</v>
      </c>
      <c r="AL14" s="17">
        <v>0</v>
      </c>
      <c r="AM14" s="17">
        <v>4.1862879609651802E-3</v>
      </c>
      <c r="AN14" s="17">
        <v>0</v>
      </c>
      <c r="AO14" s="17"/>
      <c r="AP14" s="17">
        <v>7.7385903183554801E-3</v>
      </c>
      <c r="AQ14" s="17">
        <v>3.3949602149408099E-2</v>
      </c>
      <c r="AR14" s="17"/>
      <c r="AS14" s="17">
        <v>1.05133927558491E-2</v>
      </c>
      <c r="AT14" s="17">
        <v>8.3595226696697895E-3</v>
      </c>
      <c r="AU14" s="17">
        <v>6.2788741510893904E-3</v>
      </c>
      <c r="AV14" s="17"/>
      <c r="AW14" s="17">
        <v>5.5384308788526499E-3</v>
      </c>
      <c r="AX14" s="17">
        <v>1.96137271019876E-2</v>
      </c>
      <c r="AY14" s="17"/>
      <c r="AZ14" s="17">
        <v>1.0374381300964901E-2</v>
      </c>
      <c r="BA14" s="17">
        <v>2.14312730124845E-2</v>
      </c>
      <c r="BB14" s="17"/>
      <c r="BC14" s="17">
        <v>3.0297762222647601E-2</v>
      </c>
      <c r="BD14" s="17">
        <v>3.7208106589536501E-3</v>
      </c>
      <c r="BE14" s="17"/>
      <c r="BF14" s="17">
        <v>6.5718301307517097E-3</v>
      </c>
      <c r="BG14" s="17">
        <v>2.34314665533908E-2</v>
      </c>
      <c r="BH14" s="17"/>
      <c r="BI14" s="17">
        <v>5.3630328550131001E-2</v>
      </c>
      <c r="BJ14" s="17">
        <v>1.5467625314271901E-2</v>
      </c>
      <c r="BK14" s="17">
        <v>2.2463266588793399E-3</v>
      </c>
      <c r="BL14" s="17">
        <v>0</v>
      </c>
    </row>
    <row r="15" spans="2:64" x14ac:dyDescent="0.25">
      <c r="B15" s="18" t="s">
        <v>218</v>
      </c>
      <c r="C15" s="20">
        <v>0.58509586363256605</v>
      </c>
      <c r="D15" s="20">
        <v>0.597231454399064</v>
      </c>
      <c r="E15" s="20">
        <v>0.695799932057652</v>
      </c>
      <c r="F15" s="20">
        <v>0.58303900614796</v>
      </c>
      <c r="G15" s="20">
        <v>0.58132585230113398</v>
      </c>
      <c r="H15" s="20">
        <v>0.62036226930718597</v>
      </c>
      <c r="I15" s="20">
        <v>0.70564932214888698</v>
      </c>
      <c r="J15" s="20">
        <v>0.56767971509183002</v>
      </c>
      <c r="K15" s="20">
        <v>0.36137758385264102</v>
      </c>
      <c r="L15" s="20">
        <v>0.49334309983088998</v>
      </c>
      <c r="M15" s="20">
        <v>0.554079587005329</v>
      </c>
      <c r="N15" s="20">
        <v>0.57977536643838801</v>
      </c>
      <c r="O15" s="20">
        <v>0.63391280880383105</v>
      </c>
      <c r="P15" s="20">
        <v>0.64803048213396297</v>
      </c>
      <c r="Q15" s="20"/>
      <c r="R15" s="20">
        <v>0.55738121780436301</v>
      </c>
      <c r="S15" s="20">
        <v>0.575688411685499</v>
      </c>
      <c r="T15" s="20">
        <v>0.57581306366642604</v>
      </c>
      <c r="U15" s="20">
        <v>0.60523263120061699</v>
      </c>
      <c r="V15" s="20"/>
      <c r="W15" s="20">
        <v>0.55325356770160805</v>
      </c>
      <c r="X15" s="20">
        <v>0.58552983640259104</v>
      </c>
      <c r="Y15" s="20">
        <v>0.59850387965034701</v>
      </c>
      <c r="Z15" s="20">
        <v>0.66383368746155202</v>
      </c>
      <c r="AA15" s="20">
        <v>0.56989611977973298</v>
      </c>
      <c r="AB15" s="20">
        <v>0.625483006523879</v>
      </c>
      <c r="AC15" s="20">
        <v>0.53929435126542402</v>
      </c>
      <c r="AD15" s="20">
        <v>0.56009584020329795</v>
      </c>
      <c r="AE15" s="20">
        <v>0.70420664170345004</v>
      </c>
      <c r="AF15" s="20">
        <v>0.54710925746847205</v>
      </c>
      <c r="AG15" s="20"/>
      <c r="AH15" s="20">
        <v>0.64168058293228503</v>
      </c>
      <c r="AI15" s="20">
        <v>0.55373435676918703</v>
      </c>
      <c r="AJ15" s="20">
        <v>0.47930293895743697</v>
      </c>
      <c r="AK15" s="20">
        <v>0.49874499129696398</v>
      </c>
      <c r="AL15" s="20">
        <v>0.61741903351085503</v>
      </c>
      <c r="AM15" s="20">
        <v>0.65236690309484902</v>
      </c>
      <c r="AN15" s="20">
        <v>0.63198706908269298</v>
      </c>
      <c r="AO15" s="20"/>
      <c r="AP15" s="20">
        <v>0.631996811511918</v>
      </c>
      <c r="AQ15" s="20">
        <v>0.50900237788137304</v>
      </c>
      <c r="AR15" s="20"/>
      <c r="AS15" s="20">
        <v>0.62761922144717397</v>
      </c>
      <c r="AT15" s="20">
        <v>0.713909661579476</v>
      </c>
      <c r="AU15" s="20">
        <v>0.60062949225471396</v>
      </c>
      <c r="AV15" s="20"/>
      <c r="AW15" s="20">
        <v>0.75065110446950101</v>
      </c>
      <c r="AX15" s="20">
        <v>0.55957106191739803</v>
      </c>
      <c r="AY15" s="20"/>
      <c r="AZ15" s="20">
        <v>0.61711903501648202</v>
      </c>
      <c r="BA15" s="20">
        <v>0.56900518309316805</v>
      </c>
      <c r="BB15" s="20"/>
      <c r="BC15" s="20">
        <v>0.56704060838626902</v>
      </c>
      <c r="BD15" s="20">
        <v>0.60523263120061699</v>
      </c>
      <c r="BE15" s="20"/>
      <c r="BF15" s="20">
        <v>0.66426274439912003</v>
      </c>
      <c r="BG15" s="20">
        <v>0.54468190369214797</v>
      </c>
      <c r="BH15" s="20"/>
      <c r="BI15" s="20">
        <v>0.47065944485618499</v>
      </c>
      <c r="BJ15" s="20">
        <v>0.54565212412693898</v>
      </c>
      <c r="BK15" s="20">
        <v>0.64969003542760895</v>
      </c>
      <c r="BL15" s="20">
        <v>0.70814628430731297</v>
      </c>
    </row>
    <row r="16" spans="2:64" x14ac:dyDescent="0.25">
      <c r="B16" s="18" t="s">
        <v>219</v>
      </c>
      <c r="C16" s="20">
        <v>0.15500297286836801</v>
      </c>
      <c r="D16" s="20">
        <v>0.15001421424700501</v>
      </c>
      <c r="E16" s="20">
        <v>7.1076503076027905E-2</v>
      </c>
      <c r="F16" s="20">
        <v>0.105740120069943</v>
      </c>
      <c r="G16" s="20">
        <v>0.135648596131869</v>
      </c>
      <c r="H16" s="20">
        <v>0.13159227400391099</v>
      </c>
      <c r="I16" s="20">
        <v>9.3283500468835601E-2</v>
      </c>
      <c r="J16" s="20">
        <v>7.0982660513022197E-2</v>
      </c>
      <c r="K16" s="20">
        <v>0.22283974753269301</v>
      </c>
      <c r="L16" s="20">
        <v>0.26986655063396198</v>
      </c>
      <c r="M16" s="20">
        <v>0.19368101939883101</v>
      </c>
      <c r="N16" s="20">
        <v>0.14196933949752999</v>
      </c>
      <c r="O16" s="20">
        <v>0.174489033388458</v>
      </c>
      <c r="P16" s="20">
        <v>0</v>
      </c>
      <c r="Q16" s="20"/>
      <c r="R16" s="20">
        <v>0.161784816703719</v>
      </c>
      <c r="S16" s="20">
        <v>0.174724637935882</v>
      </c>
      <c r="T16" s="20">
        <v>0.11780905023786099</v>
      </c>
      <c r="U16" s="20">
        <v>0.155121083272974</v>
      </c>
      <c r="V16" s="20"/>
      <c r="W16" s="20">
        <v>0.154673764073818</v>
      </c>
      <c r="X16" s="20">
        <v>0.192048993742335</v>
      </c>
      <c r="Y16" s="20">
        <v>0.12885221264920199</v>
      </c>
      <c r="Z16" s="20">
        <v>0.137403319816121</v>
      </c>
      <c r="AA16" s="20">
        <v>0.16299340881250901</v>
      </c>
      <c r="AB16" s="20">
        <v>9.6777163607490793E-2</v>
      </c>
      <c r="AC16" s="20">
        <v>0.19197354743926301</v>
      </c>
      <c r="AD16" s="20">
        <v>0.19265374694290499</v>
      </c>
      <c r="AE16" s="20">
        <v>0.116610583323424</v>
      </c>
      <c r="AF16" s="20">
        <v>0.168407364124526</v>
      </c>
      <c r="AG16" s="20"/>
      <c r="AH16" s="20">
        <v>0.105605882094888</v>
      </c>
      <c r="AI16" s="20">
        <v>0.178377403762735</v>
      </c>
      <c r="AJ16" s="20">
        <v>0.19434019894508001</v>
      </c>
      <c r="AK16" s="20">
        <v>0.160346025467898</v>
      </c>
      <c r="AL16" s="20">
        <v>0.110315313644081</v>
      </c>
      <c r="AM16" s="20">
        <v>0.194191433797861</v>
      </c>
      <c r="AN16" s="20">
        <v>0.19468512484453901</v>
      </c>
      <c r="AO16" s="20"/>
      <c r="AP16" s="20">
        <v>0.14659498001056501</v>
      </c>
      <c r="AQ16" s="20">
        <v>0.168644349293576</v>
      </c>
      <c r="AR16" s="20"/>
      <c r="AS16" s="20">
        <v>0.12880914070911101</v>
      </c>
      <c r="AT16" s="20">
        <v>0.121522275012252</v>
      </c>
      <c r="AU16" s="20">
        <v>0.16687739392126599</v>
      </c>
      <c r="AV16" s="20"/>
      <c r="AW16" s="20">
        <v>0.113098898299986</v>
      </c>
      <c r="AX16" s="20">
        <v>0.16146361518333399</v>
      </c>
      <c r="AY16" s="20"/>
      <c r="AZ16" s="20">
        <v>0.14517207143529101</v>
      </c>
      <c r="BA16" s="20">
        <v>0.159942705178997</v>
      </c>
      <c r="BB16" s="20"/>
      <c r="BC16" s="20">
        <v>0.154897071387646</v>
      </c>
      <c r="BD16" s="20">
        <v>0.155121083272974</v>
      </c>
      <c r="BE16" s="20"/>
      <c r="BF16" s="20">
        <v>0.136993533780181</v>
      </c>
      <c r="BG16" s="20">
        <v>0.164196624845204</v>
      </c>
      <c r="BH16" s="20"/>
      <c r="BI16" s="20">
        <v>0.172202830238743</v>
      </c>
      <c r="BJ16" s="20">
        <v>0.183001593576233</v>
      </c>
      <c r="BK16" s="20">
        <v>0.14401048045567499</v>
      </c>
      <c r="BL16" s="20">
        <v>8.9899180048572502E-2</v>
      </c>
    </row>
    <row r="17" spans="2:64" x14ac:dyDescent="0.25">
      <c r="B17" s="18" t="s">
        <v>185</v>
      </c>
      <c r="C17" s="21">
        <v>0.43009289076419799</v>
      </c>
      <c r="D17" s="21">
        <v>0.44721724015205899</v>
      </c>
      <c r="E17" s="21">
        <v>0.62472342898162403</v>
      </c>
      <c r="F17" s="21">
        <v>0.47729888607801702</v>
      </c>
      <c r="G17" s="21">
        <v>0.44567725616926501</v>
      </c>
      <c r="H17" s="21">
        <v>0.48876999530327497</v>
      </c>
      <c r="I17" s="21">
        <v>0.61236582168005105</v>
      </c>
      <c r="J17" s="21">
        <v>0.49669705457880797</v>
      </c>
      <c r="K17" s="21">
        <v>0.13853783631994801</v>
      </c>
      <c r="L17" s="21">
        <v>0.223476549196928</v>
      </c>
      <c r="M17" s="21">
        <v>0.36039856760649802</v>
      </c>
      <c r="N17" s="21">
        <v>0.43780602694085902</v>
      </c>
      <c r="O17" s="21">
        <v>0.45942377541537299</v>
      </c>
      <c r="P17" s="21">
        <v>0.64803048213396297</v>
      </c>
      <c r="Q17" s="21"/>
      <c r="R17" s="21">
        <v>0.39559640110064398</v>
      </c>
      <c r="S17" s="21">
        <v>0.400963773749616</v>
      </c>
      <c r="T17" s="21">
        <v>0.458004013428566</v>
      </c>
      <c r="U17" s="21">
        <v>0.45011154792764302</v>
      </c>
      <c r="V17" s="21"/>
      <c r="W17" s="21">
        <v>0.39857980362779</v>
      </c>
      <c r="X17" s="21">
        <v>0.39348084266025601</v>
      </c>
      <c r="Y17" s="21">
        <v>0.46965166700114502</v>
      </c>
      <c r="Z17" s="21">
        <v>0.52643036764543105</v>
      </c>
      <c r="AA17" s="21">
        <v>0.40690271096722402</v>
      </c>
      <c r="AB17" s="21">
        <v>0.528705842916388</v>
      </c>
      <c r="AC17" s="21">
        <v>0.34732080382616098</v>
      </c>
      <c r="AD17" s="21">
        <v>0.36744209326039301</v>
      </c>
      <c r="AE17" s="21">
        <v>0.58759605838002604</v>
      </c>
      <c r="AF17" s="21">
        <v>0.37870189334394599</v>
      </c>
      <c r="AG17" s="21"/>
      <c r="AH17" s="21">
        <v>0.53607470083739694</v>
      </c>
      <c r="AI17" s="21">
        <v>0.375356953006452</v>
      </c>
      <c r="AJ17" s="21">
        <v>0.284962740012357</v>
      </c>
      <c r="AK17" s="21">
        <v>0.33839896582906598</v>
      </c>
      <c r="AL17" s="21">
        <v>0.50710371986677405</v>
      </c>
      <c r="AM17" s="21">
        <v>0.45817546929698799</v>
      </c>
      <c r="AN17" s="21">
        <v>0.43730194423815399</v>
      </c>
      <c r="AO17" s="21"/>
      <c r="AP17" s="21">
        <v>0.48540183150135302</v>
      </c>
      <c r="AQ17" s="21">
        <v>0.34035802858779701</v>
      </c>
      <c r="AR17" s="21"/>
      <c r="AS17" s="21">
        <v>0.49881008073806299</v>
      </c>
      <c r="AT17" s="21">
        <v>0.59238738656722301</v>
      </c>
      <c r="AU17" s="21">
        <v>0.43375209833344802</v>
      </c>
      <c r="AV17" s="21"/>
      <c r="AW17" s="21">
        <v>0.63755220616951502</v>
      </c>
      <c r="AX17" s="21">
        <v>0.39810744673406501</v>
      </c>
      <c r="AY17" s="21"/>
      <c r="AZ17" s="21">
        <v>0.47194696358118998</v>
      </c>
      <c r="BA17" s="21">
        <v>0.409062477914171</v>
      </c>
      <c r="BB17" s="21"/>
      <c r="BC17" s="21">
        <v>0.41214353699862299</v>
      </c>
      <c r="BD17" s="21">
        <v>0.45011154792764302</v>
      </c>
      <c r="BE17" s="21"/>
      <c r="BF17" s="21">
        <v>0.52726921061893905</v>
      </c>
      <c r="BG17" s="21">
        <v>0.380485278846943</v>
      </c>
      <c r="BH17" s="21"/>
      <c r="BI17" s="21">
        <v>0.298456614617442</v>
      </c>
      <c r="BJ17" s="21">
        <v>0.36265053055070601</v>
      </c>
      <c r="BK17" s="21">
        <v>0.50567955497193395</v>
      </c>
      <c r="BL17" s="21">
        <v>0.61824710425874096</v>
      </c>
    </row>
    <row r="18" spans="2:64" x14ac:dyDescent="0.25">
      <c r="B18" s="16"/>
    </row>
    <row r="19" spans="2:64" x14ac:dyDescent="0.25">
      <c r="B19" t="s">
        <v>83</v>
      </c>
    </row>
    <row r="20" spans="2:64" x14ac:dyDescent="0.25">
      <c r="B20" t="s">
        <v>84</v>
      </c>
    </row>
    <row r="22" spans="2:64" x14ac:dyDescent="0.2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20.7109375" customWidth="1"/>
  </cols>
  <sheetData>
    <row r="2" spans="2:15" ht="39.950000000000003" customHeight="1" x14ac:dyDescent="0.25">
      <c r="D2" s="30" t="s">
        <v>243</v>
      </c>
      <c r="E2" s="26"/>
      <c r="F2" s="26"/>
      <c r="G2" s="26"/>
      <c r="H2" s="26"/>
      <c r="I2" s="26"/>
      <c r="J2" s="26"/>
      <c r="K2" s="26"/>
      <c r="L2" s="26"/>
      <c r="M2" s="26"/>
      <c r="N2" s="26"/>
      <c r="O2" s="26"/>
    </row>
    <row r="6" spans="2:15" ht="50.1" customHeight="1" x14ac:dyDescent="0.25">
      <c r="B6" s="23" t="s">
        <v>15</v>
      </c>
      <c r="C6" s="23" t="s">
        <v>224</v>
      </c>
      <c r="D6" s="23" t="s">
        <v>225</v>
      </c>
      <c r="E6" s="23" t="s">
        <v>226</v>
      </c>
      <c r="F6" s="23" t="s">
        <v>227</v>
      </c>
      <c r="G6" s="23" t="s">
        <v>228</v>
      </c>
      <c r="H6" s="23" t="s">
        <v>229</v>
      </c>
      <c r="I6" s="23" t="s">
        <v>230</v>
      </c>
      <c r="J6" s="23" t="s">
        <v>231</v>
      </c>
      <c r="K6" s="23" t="s">
        <v>232</v>
      </c>
      <c r="L6" s="23" t="s">
        <v>233</v>
      </c>
      <c r="M6" s="23" t="s">
        <v>234</v>
      </c>
      <c r="N6" s="23" t="s">
        <v>235</v>
      </c>
    </row>
    <row r="7" spans="2:15" x14ac:dyDescent="0.25">
      <c r="B7" s="18" t="s">
        <v>236</v>
      </c>
      <c r="C7" s="17">
        <v>0.66901841461604905</v>
      </c>
      <c r="D7" s="17">
        <v>0.76033251892610998</v>
      </c>
      <c r="E7" s="17">
        <v>0.682341095522355</v>
      </c>
      <c r="F7" s="17">
        <v>0.51947297321459796</v>
      </c>
      <c r="G7" s="17">
        <v>0.51028617512006003</v>
      </c>
      <c r="H7" s="17">
        <v>0.583385128873943</v>
      </c>
      <c r="I7" s="17">
        <v>0.44239931341067901</v>
      </c>
      <c r="J7" s="17">
        <v>0.50108521828796404</v>
      </c>
      <c r="K7" s="17">
        <v>0.53345646960933002</v>
      </c>
      <c r="L7" s="17">
        <v>0.175175334629253</v>
      </c>
      <c r="M7" s="17">
        <v>0.23647820491353999</v>
      </c>
      <c r="N7" s="17">
        <v>0.239693076330248</v>
      </c>
    </row>
    <row r="8" spans="2:15" x14ac:dyDescent="0.25">
      <c r="B8" s="18" t="s">
        <v>237</v>
      </c>
      <c r="C8" s="17">
        <v>0.25662150238985498</v>
      </c>
      <c r="D8" s="17">
        <v>0.189486959250384</v>
      </c>
      <c r="E8" s="17">
        <v>0.248415349587152</v>
      </c>
      <c r="F8" s="17">
        <v>0.353682981158225</v>
      </c>
      <c r="G8" s="17">
        <v>0.35251736038963499</v>
      </c>
      <c r="H8" s="17">
        <v>0.29566399616006001</v>
      </c>
      <c r="I8" s="17">
        <v>0.34897744173189099</v>
      </c>
      <c r="J8" s="17">
        <v>0.32838273752886998</v>
      </c>
      <c r="K8" s="17">
        <v>0.253482314729919</v>
      </c>
      <c r="L8" s="17">
        <v>0.323554531622261</v>
      </c>
      <c r="M8" s="17">
        <v>0.31555521145588</v>
      </c>
      <c r="N8" s="17">
        <v>0.26634310600130001</v>
      </c>
    </row>
    <row r="9" spans="2:15" ht="30" x14ac:dyDescent="0.25">
      <c r="B9" s="18" t="s">
        <v>238</v>
      </c>
      <c r="C9" s="17">
        <v>5.3802970337684199E-2</v>
      </c>
      <c r="D9" s="17">
        <v>3.03979286931635E-2</v>
      </c>
      <c r="E9" s="17">
        <v>4.2421032163248301E-2</v>
      </c>
      <c r="F9" s="17">
        <v>9.0420792057400307E-2</v>
      </c>
      <c r="G9" s="17">
        <v>8.9976775999473305E-2</v>
      </c>
      <c r="H9" s="17">
        <v>7.2533999242678004E-2</v>
      </c>
      <c r="I9" s="17">
        <v>0.12861951743488501</v>
      </c>
      <c r="J9" s="17">
        <v>9.4044117049772405E-2</v>
      </c>
      <c r="K9" s="17">
        <v>0.103870256125428</v>
      </c>
      <c r="L9" s="17">
        <v>0.26645113613041299</v>
      </c>
      <c r="M9" s="17">
        <v>0.204221316512749</v>
      </c>
      <c r="N9" s="17">
        <v>0.19197023753412801</v>
      </c>
    </row>
    <row r="10" spans="2:15" x14ac:dyDescent="0.25">
      <c r="B10" s="18" t="s">
        <v>239</v>
      </c>
      <c r="C10" s="17">
        <v>1.09429091466828E-2</v>
      </c>
      <c r="D10" s="17">
        <v>1.04713940031524E-2</v>
      </c>
      <c r="E10" s="17">
        <v>1.2403666411182301E-2</v>
      </c>
      <c r="F10" s="17">
        <v>1.9276352491080801E-2</v>
      </c>
      <c r="G10" s="17">
        <v>2.43672151722681E-2</v>
      </c>
      <c r="H10" s="17">
        <v>2.5238971537997899E-2</v>
      </c>
      <c r="I10" s="17">
        <v>3.8301092983344401E-2</v>
      </c>
      <c r="J10" s="17">
        <v>4.3473903888611803E-2</v>
      </c>
      <c r="K10" s="17">
        <v>4.5009560008640398E-2</v>
      </c>
      <c r="L10" s="17">
        <v>7.2007829374226798E-2</v>
      </c>
      <c r="M10" s="17">
        <v>0.120726497447216</v>
      </c>
      <c r="N10" s="17">
        <v>0.115623634989745</v>
      </c>
    </row>
    <row r="11" spans="2:15" x14ac:dyDescent="0.25">
      <c r="B11" s="18" t="s">
        <v>240</v>
      </c>
      <c r="C11" s="17">
        <v>4.4828831346077598E-3</v>
      </c>
      <c r="D11" s="17">
        <v>5.2997120844585103E-3</v>
      </c>
      <c r="E11" s="17">
        <v>7.9493524101755305E-3</v>
      </c>
      <c r="F11" s="17">
        <v>9.1980038212677792E-3</v>
      </c>
      <c r="G11" s="17">
        <v>1.20415443599936E-2</v>
      </c>
      <c r="H11" s="17">
        <v>1.5489123831671E-2</v>
      </c>
      <c r="I11" s="17">
        <v>3.1235634451932701E-2</v>
      </c>
      <c r="J11" s="17">
        <v>2.7652534336432898E-2</v>
      </c>
      <c r="K11" s="17">
        <v>4.5729189341116902E-2</v>
      </c>
      <c r="L11" s="17">
        <v>0.107472681535439</v>
      </c>
      <c r="M11" s="17">
        <v>0.103881554604147</v>
      </c>
      <c r="N11" s="17">
        <v>0.15669060913505201</v>
      </c>
    </row>
    <row r="12" spans="2:15" x14ac:dyDescent="0.25">
      <c r="B12" s="18" t="s">
        <v>80</v>
      </c>
      <c r="C12" s="17">
        <v>5.1313203751213099E-3</v>
      </c>
      <c r="D12" s="17">
        <v>4.01148704273133E-3</v>
      </c>
      <c r="E12" s="17">
        <v>6.4695039058867802E-3</v>
      </c>
      <c r="F12" s="17">
        <v>7.9488972574284795E-3</v>
      </c>
      <c r="G12" s="17">
        <v>1.08109289585696E-2</v>
      </c>
      <c r="H12" s="17">
        <v>7.6887803536504797E-3</v>
      </c>
      <c r="I12" s="17">
        <v>1.04669999872675E-2</v>
      </c>
      <c r="J12" s="17">
        <v>5.3614889083490203E-3</v>
      </c>
      <c r="K12" s="17">
        <v>1.8452210185566802E-2</v>
      </c>
      <c r="L12" s="17">
        <v>5.5338486708406999E-2</v>
      </c>
      <c r="M12" s="17">
        <v>1.9137215066468101E-2</v>
      </c>
      <c r="N12" s="17">
        <v>2.96793360095273E-2</v>
      </c>
    </row>
    <row r="13" spans="2:15" x14ac:dyDescent="0.25">
      <c r="B13" s="22" t="s">
        <v>241</v>
      </c>
      <c r="C13" s="20">
        <v>0.92563991700590398</v>
      </c>
      <c r="D13" s="20">
        <v>0.94981947817649404</v>
      </c>
      <c r="E13" s="20">
        <v>0.93075644510950695</v>
      </c>
      <c r="F13" s="20">
        <v>0.87315595437282301</v>
      </c>
      <c r="G13" s="20">
        <v>0.86280353550969502</v>
      </c>
      <c r="H13" s="20">
        <v>0.87904912503400301</v>
      </c>
      <c r="I13" s="20">
        <v>0.79137675514257</v>
      </c>
      <c r="J13" s="20">
        <v>0.82946795581683397</v>
      </c>
      <c r="K13" s="20">
        <v>0.78693878433924802</v>
      </c>
      <c r="L13" s="20">
        <v>0.498729866251514</v>
      </c>
      <c r="M13" s="20">
        <v>0.55203341636941905</v>
      </c>
      <c r="N13" s="20">
        <v>0.50603618233154801</v>
      </c>
    </row>
    <row r="14" spans="2:15" x14ac:dyDescent="0.25">
      <c r="B14" s="22" t="s">
        <v>242</v>
      </c>
      <c r="C14" s="20">
        <v>1.5425792281290601E-2</v>
      </c>
      <c r="D14" s="20">
        <v>1.5771106087610901E-2</v>
      </c>
      <c r="E14" s="20">
        <v>2.0353018821357802E-2</v>
      </c>
      <c r="F14" s="20">
        <v>2.8474356312348501E-2</v>
      </c>
      <c r="G14" s="20">
        <v>3.6408759532261699E-2</v>
      </c>
      <c r="H14" s="20">
        <v>4.0728095369668899E-2</v>
      </c>
      <c r="I14" s="20">
        <v>6.9536727435277002E-2</v>
      </c>
      <c r="J14" s="20">
        <v>7.1126438225044802E-2</v>
      </c>
      <c r="K14" s="20">
        <v>9.07387493497573E-2</v>
      </c>
      <c r="L14" s="20">
        <v>0.17948051090966599</v>
      </c>
      <c r="M14" s="20">
        <v>0.224608052051364</v>
      </c>
      <c r="N14" s="20">
        <v>0.27231424412479699</v>
      </c>
    </row>
    <row r="15" spans="2:15" x14ac:dyDescent="0.25">
      <c r="B15" s="22" t="s">
        <v>185</v>
      </c>
      <c r="C15" s="21">
        <v>0.91021412472461305</v>
      </c>
      <c r="D15" s="21">
        <v>0.93404837208888303</v>
      </c>
      <c r="E15" s="21">
        <v>0.91040342628814896</v>
      </c>
      <c r="F15" s="21">
        <v>0.84468159806047405</v>
      </c>
      <c r="G15" s="21">
        <v>0.82639477597743305</v>
      </c>
      <c r="H15" s="21">
        <v>0.83832102966433397</v>
      </c>
      <c r="I15" s="21">
        <v>0.72184002770729305</v>
      </c>
      <c r="J15" s="21">
        <v>0.75834151759178903</v>
      </c>
      <c r="K15" s="21">
        <v>0.69620003498949101</v>
      </c>
      <c r="L15" s="21">
        <v>0.31924935534184801</v>
      </c>
      <c r="M15" s="21">
        <v>0.32742536431805602</v>
      </c>
      <c r="N15" s="21">
        <v>0.233721938206751</v>
      </c>
    </row>
    <row r="16" spans="2:15" x14ac:dyDescent="0.25">
      <c r="B16" s="16"/>
      <c r="C16" s="16"/>
      <c r="D16" s="16"/>
      <c r="E16" s="16"/>
      <c r="F16" s="16"/>
      <c r="G16" s="16"/>
      <c r="H16" s="16"/>
      <c r="I16" s="16"/>
      <c r="J16" s="16"/>
      <c r="K16" s="16"/>
      <c r="L16" s="16"/>
      <c r="M16" s="16"/>
      <c r="N16" s="16"/>
    </row>
    <row r="17" spans="2:2" x14ac:dyDescent="0.25">
      <c r="B17" t="s">
        <v>83</v>
      </c>
    </row>
    <row r="18" spans="2:2" x14ac:dyDescent="0.25">
      <c r="B18" t="s">
        <v>84</v>
      </c>
    </row>
    <row r="22" spans="2:2" x14ac:dyDescent="0.25">
      <c r="B22"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L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244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236</v>
      </c>
      <c r="C9" s="17">
        <v>0.66901841461604905</v>
      </c>
      <c r="D9" s="17">
        <v>0.63832519100301199</v>
      </c>
      <c r="E9" s="17">
        <v>0.58576992679490103</v>
      </c>
      <c r="F9" s="17">
        <v>0.62924122254584502</v>
      </c>
      <c r="G9" s="17">
        <v>0.61324987384472396</v>
      </c>
      <c r="H9" s="17">
        <v>0.58107873778524199</v>
      </c>
      <c r="I9" s="17">
        <v>0.75999767550844</v>
      </c>
      <c r="J9" s="17">
        <v>0.68984501072202997</v>
      </c>
      <c r="K9" s="17">
        <v>0.66250714295954405</v>
      </c>
      <c r="L9" s="17">
        <v>0.66392522415988997</v>
      </c>
      <c r="M9" s="17">
        <v>0.67497749483294001</v>
      </c>
      <c r="N9" s="17">
        <v>0.72431053914240695</v>
      </c>
      <c r="O9" s="17">
        <v>0.71648007529888902</v>
      </c>
      <c r="P9" s="17">
        <v>0.64803048213396297</v>
      </c>
      <c r="Q9" s="17"/>
      <c r="R9" s="17">
        <v>0.71138972317170501</v>
      </c>
      <c r="S9" s="17">
        <v>0.59587099018302003</v>
      </c>
      <c r="T9" s="17">
        <v>0.60619699554858997</v>
      </c>
      <c r="U9" s="17">
        <v>0.68675806956542595</v>
      </c>
      <c r="V9" s="17"/>
      <c r="W9" s="17">
        <v>0.71331916027124798</v>
      </c>
      <c r="X9" s="17">
        <v>0.71159475442096298</v>
      </c>
      <c r="Y9" s="17">
        <v>0.62273501097744699</v>
      </c>
      <c r="Z9" s="17">
        <v>0.56571471330836698</v>
      </c>
      <c r="AA9" s="17">
        <v>0.61260684217016603</v>
      </c>
      <c r="AB9" s="17">
        <v>0.66261290150010599</v>
      </c>
      <c r="AC9" s="17">
        <v>0.63179025287013701</v>
      </c>
      <c r="AD9" s="17">
        <v>0.66506782141879495</v>
      </c>
      <c r="AE9" s="17">
        <v>0.714489447284815</v>
      </c>
      <c r="AF9" s="17">
        <v>0.73092181629020003</v>
      </c>
      <c r="AG9" s="17"/>
      <c r="AH9" s="17">
        <v>0.69939211923413103</v>
      </c>
      <c r="AI9" s="17">
        <v>0.71187707161271596</v>
      </c>
      <c r="AJ9" s="17">
        <v>0.71558009843189496</v>
      </c>
      <c r="AK9" s="17">
        <v>0.670536777267846</v>
      </c>
      <c r="AL9" s="17">
        <v>0.63296086216210601</v>
      </c>
      <c r="AM9" s="17">
        <v>0.67227459942568002</v>
      </c>
      <c r="AN9" s="17">
        <v>0.67814809286585898</v>
      </c>
      <c r="AO9" s="17"/>
      <c r="AP9" s="17">
        <v>0.66336946071048097</v>
      </c>
      <c r="AQ9" s="17">
        <v>0.67818344459855895</v>
      </c>
      <c r="AR9" s="17"/>
      <c r="AS9" s="17">
        <v>0.64885077836731897</v>
      </c>
      <c r="AT9" s="17">
        <v>0.76325687240379103</v>
      </c>
      <c r="AU9" s="17">
        <v>0.64601643994424296</v>
      </c>
      <c r="AV9" s="17"/>
      <c r="AW9" s="17">
        <v>0.65294538411766401</v>
      </c>
      <c r="AX9" s="17">
        <v>0.67149650539927697</v>
      </c>
      <c r="AY9" s="17"/>
      <c r="AZ9" s="17">
        <v>0.667163476659557</v>
      </c>
      <c r="BA9" s="17">
        <v>0.66995046515284495</v>
      </c>
      <c r="BB9" s="17"/>
      <c r="BC9" s="17">
        <v>0.653112485473756</v>
      </c>
      <c r="BD9" s="17">
        <v>0.68675806956542595</v>
      </c>
      <c r="BE9" s="17"/>
      <c r="BF9" s="17">
        <v>0.701457613565036</v>
      </c>
      <c r="BG9" s="17">
        <v>0.652458503777961</v>
      </c>
      <c r="BH9" s="17"/>
      <c r="BI9" s="17">
        <v>0.61953818336796995</v>
      </c>
      <c r="BJ9" s="17">
        <v>0.68325501931523303</v>
      </c>
      <c r="BK9" s="17">
        <v>0.700575494547095</v>
      </c>
      <c r="BL9" s="17">
        <v>0.64086291579461996</v>
      </c>
    </row>
    <row r="10" spans="2:64" x14ac:dyDescent="0.25">
      <c r="B10" s="18" t="s">
        <v>237</v>
      </c>
      <c r="C10" s="17">
        <v>0.25662150238985498</v>
      </c>
      <c r="D10" s="17">
        <v>0.281627318759615</v>
      </c>
      <c r="E10" s="17">
        <v>0.31327287086350603</v>
      </c>
      <c r="F10" s="17">
        <v>0.26488447591801401</v>
      </c>
      <c r="G10" s="17">
        <v>0.318925828089341</v>
      </c>
      <c r="H10" s="17">
        <v>0.30978899760429701</v>
      </c>
      <c r="I10" s="17">
        <v>0.217189337743423</v>
      </c>
      <c r="J10" s="17">
        <v>0.27126841571691201</v>
      </c>
      <c r="K10" s="17">
        <v>0.27761378606520098</v>
      </c>
      <c r="L10" s="17">
        <v>0.28621736184645702</v>
      </c>
      <c r="M10" s="17">
        <v>0.192320498837703</v>
      </c>
      <c r="N10" s="17">
        <v>0.22287982141926199</v>
      </c>
      <c r="O10" s="17">
        <v>0.213962895744572</v>
      </c>
      <c r="P10" s="17">
        <v>0</v>
      </c>
      <c r="Q10" s="17"/>
      <c r="R10" s="17">
        <v>0.20061982408126899</v>
      </c>
      <c r="S10" s="17">
        <v>0.303112955168098</v>
      </c>
      <c r="T10" s="17">
        <v>0.32869601709889601</v>
      </c>
      <c r="U10" s="17">
        <v>0.252088992326226</v>
      </c>
      <c r="V10" s="17"/>
      <c r="W10" s="17">
        <v>0.21653462727884701</v>
      </c>
      <c r="X10" s="17">
        <v>0.198107376118795</v>
      </c>
      <c r="Y10" s="17">
        <v>0.24578773663980699</v>
      </c>
      <c r="Z10" s="17">
        <v>0.37471017643696197</v>
      </c>
      <c r="AA10" s="17">
        <v>0.21222639687105599</v>
      </c>
      <c r="AB10" s="17">
        <v>0.29649949329091302</v>
      </c>
      <c r="AC10" s="17">
        <v>0.32006680020431699</v>
      </c>
      <c r="AD10" s="17">
        <v>0.30917588733901202</v>
      </c>
      <c r="AE10" s="17">
        <v>0.285510552715185</v>
      </c>
      <c r="AF10" s="17">
        <v>0.19674610630668601</v>
      </c>
      <c r="AG10" s="17"/>
      <c r="AH10" s="17">
        <v>0.21060996028460799</v>
      </c>
      <c r="AI10" s="17">
        <v>0.199037455533563</v>
      </c>
      <c r="AJ10" s="17">
        <v>0.183637215625848</v>
      </c>
      <c r="AK10" s="17">
        <v>0.27430297092844702</v>
      </c>
      <c r="AL10" s="17">
        <v>0.315521790977425</v>
      </c>
      <c r="AM10" s="17">
        <v>0.273577347614612</v>
      </c>
      <c r="AN10" s="17">
        <v>0.22788447972558601</v>
      </c>
      <c r="AO10" s="17"/>
      <c r="AP10" s="17">
        <v>0.26824158879881799</v>
      </c>
      <c r="AQ10" s="17">
        <v>0.23776873033367901</v>
      </c>
      <c r="AR10" s="17"/>
      <c r="AS10" s="17">
        <v>0.29234637235661198</v>
      </c>
      <c r="AT10" s="17">
        <v>0.197535132418652</v>
      </c>
      <c r="AU10" s="17">
        <v>0.27321515452762701</v>
      </c>
      <c r="AV10" s="17"/>
      <c r="AW10" s="17">
        <v>0.28785650238409899</v>
      </c>
      <c r="AX10" s="17">
        <v>0.25180578542797699</v>
      </c>
      <c r="AY10" s="17"/>
      <c r="AZ10" s="17">
        <v>0.244810764041231</v>
      </c>
      <c r="BA10" s="17">
        <v>0.26255604320793302</v>
      </c>
      <c r="BB10" s="17"/>
      <c r="BC10" s="17">
        <v>0.26068549259228802</v>
      </c>
      <c r="BD10" s="17">
        <v>0.252088992326226</v>
      </c>
      <c r="BE10" s="17"/>
      <c r="BF10" s="17">
        <v>0.25989954639625301</v>
      </c>
      <c r="BG10" s="17">
        <v>0.25494809126294599</v>
      </c>
      <c r="BH10" s="17"/>
      <c r="BI10" s="17">
        <v>0.25008536264776399</v>
      </c>
      <c r="BJ10" s="17">
        <v>0.24165855714079401</v>
      </c>
      <c r="BK10" s="17">
        <v>0.23867335712318899</v>
      </c>
      <c r="BL10" s="17">
        <v>0.34511101028915703</v>
      </c>
    </row>
    <row r="11" spans="2:64" ht="30" x14ac:dyDescent="0.25">
      <c r="B11" s="18" t="s">
        <v>238</v>
      </c>
      <c r="C11" s="17">
        <v>5.3802970337684199E-2</v>
      </c>
      <c r="D11" s="17">
        <v>6.9043573487480997E-2</v>
      </c>
      <c r="E11" s="17">
        <v>6.5418950803578901E-2</v>
      </c>
      <c r="F11" s="17">
        <v>0.105874301536141</v>
      </c>
      <c r="G11" s="17">
        <v>3.0979363449151399E-2</v>
      </c>
      <c r="H11" s="17">
        <v>3.1906185412905803E-2</v>
      </c>
      <c r="I11" s="17">
        <v>1.04224030206789E-2</v>
      </c>
      <c r="J11" s="17">
        <v>3.8886573561057097E-2</v>
      </c>
      <c r="K11" s="17">
        <v>4.1101382055430999E-2</v>
      </c>
      <c r="L11" s="17">
        <v>4.9857413993653302E-2</v>
      </c>
      <c r="M11" s="17">
        <v>0.110399482745153</v>
      </c>
      <c r="N11" s="17">
        <v>3.0372417215757001E-2</v>
      </c>
      <c r="O11" s="17">
        <v>4.6514909480703998E-2</v>
      </c>
      <c r="P11" s="17">
        <v>0</v>
      </c>
      <c r="Q11" s="17"/>
      <c r="R11" s="17">
        <v>5.9586335183399203E-2</v>
      </c>
      <c r="S11" s="17">
        <v>8.7021598812671699E-2</v>
      </c>
      <c r="T11" s="17">
        <v>5.3506147716200901E-2</v>
      </c>
      <c r="U11" s="17">
        <v>4.0252051243703797E-2</v>
      </c>
      <c r="V11" s="17"/>
      <c r="W11" s="17">
        <v>4.6854650118171803E-2</v>
      </c>
      <c r="X11" s="17">
        <v>4.7426772890240297E-2</v>
      </c>
      <c r="Y11" s="17">
        <v>8.5008586219322696E-2</v>
      </c>
      <c r="Z11" s="17">
        <v>4.9334853067129099E-2</v>
      </c>
      <c r="AA11" s="17">
        <v>0.16255212391738399</v>
      </c>
      <c r="AB11" s="17">
        <v>2.4494225117418101E-2</v>
      </c>
      <c r="AC11" s="17">
        <v>4.81429469255465E-2</v>
      </c>
      <c r="AD11" s="17">
        <v>2.5756291242193301E-2</v>
      </c>
      <c r="AE11" s="17">
        <v>0</v>
      </c>
      <c r="AF11" s="17">
        <v>4.7781623320919502E-2</v>
      </c>
      <c r="AG11" s="17"/>
      <c r="AH11" s="17">
        <v>7.9099310739526696E-2</v>
      </c>
      <c r="AI11" s="17">
        <v>6.6597970589787503E-2</v>
      </c>
      <c r="AJ11" s="17">
        <v>6.2701084556145301E-2</v>
      </c>
      <c r="AK11" s="17">
        <v>4.1093462110707697E-2</v>
      </c>
      <c r="AL11" s="17">
        <v>3.5811217243285599E-2</v>
      </c>
      <c r="AM11" s="17">
        <v>4.3780101170039401E-2</v>
      </c>
      <c r="AN11" s="17">
        <v>6.4621937199822899E-2</v>
      </c>
      <c r="AO11" s="17"/>
      <c r="AP11" s="17">
        <v>5.1989383597028899E-2</v>
      </c>
      <c r="AQ11" s="17">
        <v>5.6745387134112299E-2</v>
      </c>
      <c r="AR11" s="17"/>
      <c r="AS11" s="17">
        <v>4.7619211903277198E-2</v>
      </c>
      <c r="AT11" s="17">
        <v>3.3824230208281E-2</v>
      </c>
      <c r="AU11" s="17">
        <v>5.8580993224302401E-2</v>
      </c>
      <c r="AV11" s="17"/>
      <c r="AW11" s="17">
        <v>5.3659682619384502E-2</v>
      </c>
      <c r="AX11" s="17">
        <v>5.3825062000740699E-2</v>
      </c>
      <c r="AY11" s="17"/>
      <c r="AZ11" s="17">
        <v>7.0897714680848406E-2</v>
      </c>
      <c r="BA11" s="17">
        <v>4.5213375421214202E-2</v>
      </c>
      <c r="BB11" s="17"/>
      <c r="BC11" s="17">
        <v>6.5953147978504198E-2</v>
      </c>
      <c r="BD11" s="17">
        <v>4.0252051243703797E-2</v>
      </c>
      <c r="BE11" s="17"/>
      <c r="BF11" s="17">
        <v>3.1009550560618101E-2</v>
      </c>
      <c r="BG11" s="17">
        <v>6.54388001803657E-2</v>
      </c>
      <c r="BH11" s="17"/>
      <c r="BI11" s="17">
        <v>9.0708667235914003E-2</v>
      </c>
      <c r="BJ11" s="17">
        <v>5.9311802765552001E-2</v>
      </c>
      <c r="BK11" s="17">
        <v>4.3690470005871798E-2</v>
      </c>
      <c r="BL11" s="17">
        <v>5.9145835832522401E-3</v>
      </c>
    </row>
    <row r="12" spans="2:64" x14ac:dyDescent="0.25">
      <c r="B12" s="18" t="s">
        <v>239</v>
      </c>
      <c r="C12" s="17">
        <v>1.09429091466828E-2</v>
      </c>
      <c r="D12" s="17">
        <v>7.3359444999281098E-3</v>
      </c>
      <c r="E12" s="17">
        <v>0</v>
      </c>
      <c r="F12" s="17">
        <v>0</v>
      </c>
      <c r="G12" s="17">
        <v>0</v>
      </c>
      <c r="H12" s="17">
        <v>6.3869807708112097E-2</v>
      </c>
      <c r="I12" s="17">
        <v>1.2390583727458699E-2</v>
      </c>
      <c r="J12" s="17">
        <v>0</v>
      </c>
      <c r="K12" s="17">
        <v>0</v>
      </c>
      <c r="L12" s="17">
        <v>0</v>
      </c>
      <c r="M12" s="17">
        <v>1.01868799773889E-2</v>
      </c>
      <c r="N12" s="17">
        <v>1.4958148148382901E-2</v>
      </c>
      <c r="O12" s="17">
        <v>1.15210597379176E-2</v>
      </c>
      <c r="P12" s="17">
        <v>0</v>
      </c>
      <c r="Q12" s="17"/>
      <c r="R12" s="17">
        <v>4.8500985787770503E-3</v>
      </c>
      <c r="S12" s="17">
        <v>1.3994455836209599E-2</v>
      </c>
      <c r="T12" s="17">
        <v>4.9056316672265099E-3</v>
      </c>
      <c r="U12" s="17">
        <v>1.4812675282652E-2</v>
      </c>
      <c r="V12" s="17"/>
      <c r="W12" s="17">
        <v>1.07484100401695E-2</v>
      </c>
      <c r="X12" s="17">
        <v>2.56947225230191E-2</v>
      </c>
      <c r="Y12" s="17">
        <v>2.3813773489921201E-2</v>
      </c>
      <c r="Z12" s="17">
        <v>0</v>
      </c>
      <c r="AA12" s="17">
        <v>1.2614637041393401E-2</v>
      </c>
      <c r="AB12" s="17">
        <v>1.6393380091562899E-2</v>
      </c>
      <c r="AC12" s="17">
        <v>0</v>
      </c>
      <c r="AD12" s="17">
        <v>0</v>
      </c>
      <c r="AE12" s="17">
        <v>0</v>
      </c>
      <c r="AF12" s="17">
        <v>1.5924401675907598E-2</v>
      </c>
      <c r="AG12" s="17"/>
      <c r="AH12" s="17">
        <v>0</v>
      </c>
      <c r="AI12" s="17">
        <v>2.2487502263933298E-2</v>
      </c>
      <c r="AJ12" s="17">
        <v>2.7911938318729901E-2</v>
      </c>
      <c r="AK12" s="17">
        <v>0</v>
      </c>
      <c r="AL12" s="17">
        <v>9.2608834158308794E-3</v>
      </c>
      <c r="AM12" s="17">
        <v>1.03679517896684E-2</v>
      </c>
      <c r="AN12" s="17">
        <v>2.93454902087317E-2</v>
      </c>
      <c r="AO12" s="17"/>
      <c r="AP12" s="17">
        <v>1.13571556052328E-2</v>
      </c>
      <c r="AQ12" s="17">
        <v>1.0270823433783299E-2</v>
      </c>
      <c r="AR12" s="17"/>
      <c r="AS12" s="17">
        <v>5.40387594267019E-3</v>
      </c>
      <c r="AT12" s="17">
        <v>5.3837649692761802E-3</v>
      </c>
      <c r="AU12" s="17">
        <v>1.9069327164536201E-2</v>
      </c>
      <c r="AV12" s="17"/>
      <c r="AW12" s="17">
        <v>5.5384308788526499E-3</v>
      </c>
      <c r="AX12" s="17">
        <v>1.1776155110162501E-2</v>
      </c>
      <c r="AY12" s="17"/>
      <c r="AZ12" s="17">
        <v>6.0509584117957697E-3</v>
      </c>
      <c r="BA12" s="17">
        <v>1.3400967267967899E-2</v>
      </c>
      <c r="BB12" s="17"/>
      <c r="BC12" s="17">
        <v>7.4731558661586201E-3</v>
      </c>
      <c r="BD12" s="17">
        <v>1.4812675282652E-2</v>
      </c>
      <c r="BE12" s="17"/>
      <c r="BF12" s="17">
        <v>2.1890918465612302E-3</v>
      </c>
      <c r="BG12" s="17">
        <v>1.5411651861658E-2</v>
      </c>
      <c r="BH12" s="17"/>
      <c r="BI12" s="17">
        <v>1.44230146469831E-2</v>
      </c>
      <c r="BJ12" s="17">
        <v>9.6804663984829398E-3</v>
      </c>
      <c r="BK12" s="17">
        <v>1.4451199943754401E-2</v>
      </c>
      <c r="BL12" s="17">
        <v>0</v>
      </c>
    </row>
    <row r="13" spans="2:64" x14ac:dyDescent="0.25">
      <c r="B13" s="18" t="s">
        <v>240</v>
      </c>
      <c r="C13" s="17">
        <v>4.4828831346077598E-3</v>
      </c>
      <c r="D13" s="17">
        <v>3.6679722499640601E-3</v>
      </c>
      <c r="E13" s="17">
        <v>0</v>
      </c>
      <c r="F13" s="17">
        <v>0</v>
      </c>
      <c r="G13" s="17">
        <v>3.68449346167831E-2</v>
      </c>
      <c r="H13" s="17">
        <v>1.3356271489442999E-2</v>
      </c>
      <c r="I13" s="17">
        <v>0</v>
      </c>
      <c r="J13" s="17">
        <v>0</v>
      </c>
      <c r="K13" s="17">
        <v>0</v>
      </c>
      <c r="L13" s="17">
        <v>0</v>
      </c>
      <c r="M13" s="17">
        <v>0</v>
      </c>
      <c r="N13" s="17">
        <v>0</v>
      </c>
      <c r="O13" s="17">
        <v>1.15210597379176E-2</v>
      </c>
      <c r="P13" s="17">
        <v>0</v>
      </c>
      <c r="Q13" s="17"/>
      <c r="R13" s="17">
        <v>1.4459217842879299E-2</v>
      </c>
      <c r="S13" s="17">
        <v>0</v>
      </c>
      <c r="T13" s="17">
        <v>0</v>
      </c>
      <c r="U13" s="17">
        <v>1.83861652742034E-3</v>
      </c>
      <c r="V13" s="17"/>
      <c r="W13" s="17">
        <v>1.25431522915639E-2</v>
      </c>
      <c r="X13" s="17">
        <v>0</v>
      </c>
      <c r="Y13" s="17">
        <v>0</v>
      </c>
      <c r="Z13" s="17">
        <v>0</v>
      </c>
      <c r="AA13" s="17">
        <v>0</v>
      </c>
      <c r="AB13" s="17">
        <v>0</v>
      </c>
      <c r="AC13" s="17">
        <v>0</v>
      </c>
      <c r="AD13" s="17">
        <v>0</v>
      </c>
      <c r="AE13" s="17">
        <v>0</v>
      </c>
      <c r="AF13" s="17">
        <v>3.9307742464401302E-3</v>
      </c>
      <c r="AG13" s="17"/>
      <c r="AH13" s="17">
        <v>1.08986097417345E-2</v>
      </c>
      <c r="AI13" s="17">
        <v>0</v>
      </c>
      <c r="AJ13" s="17">
        <v>1.01696630673828E-2</v>
      </c>
      <c r="AK13" s="17">
        <v>0</v>
      </c>
      <c r="AL13" s="17">
        <v>0</v>
      </c>
      <c r="AM13" s="17">
        <v>0</v>
      </c>
      <c r="AN13" s="17">
        <v>0</v>
      </c>
      <c r="AO13" s="17"/>
      <c r="AP13" s="17">
        <v>3.3642127714332399E-3</v>
      </c>
      <c r="AQ13" s="17">
        <v>6.2978470359658697E-3</v>
      </c>
      <c r="AR13" s="17"/>
      <c r="AS13" s="17">
        <v>0</v>
      </c>
      <c r="AT13" s="17">
        <v>0</v>
      </c>
      <c r="AU13" s="17">
        <v>3.11808513929159E-3</v>
      </c>
      <c r="AV13" s="17"/>
      <c r="AW13" s="17">
        <v>0</v>
      </c>
      <c r="AX13" s="17">
        <v>5.1740403733920902E-3</v>
      </c>
      <c r="AY13" s="17"/>
      <c r="AZ13" s="17">
        <v>8.1744238044869893E-3</v>
      </c>
      <c r="BA13" s="17">
        <v>2.6279949692508899E-3</v>
      </c>
      <c r="BB13" s="17"/>
      <c r="BC13" s="17">
        <v>6.8538152303714902E-3</v>
      </c>
      <c r="BD13" s="17">
        <v>1.83861652742034E-3</v>
      </c>
      <c r="BE13" s="17"/>
      <c r="BF13" s="17">
        <v>2.5718896264222001E-3</v>
      </c>
      <c r="BG13" s="17">
        <v>5.4584276342571399E-3</v>
      </c>
      <c r="BH13" s="17"/>
      <c r="BI13" s="17">
        <v>1.5714899426313898E-2</v>
      </c>
      <c r="BJ13" s="17">
        <v>2.87893524305557E-3</v>
      </c>
      <c r="BK13" s="17">
        <v>0</v>
      </c>
      <c r="BL13" s="17">
        <v>0</v>
      </c>
    </row>
    <row r="14" spans="2:64" x14ac:dyDescent="0.25">
      <c r="B14" s="18" t="s">
        <v>80</v>
      </c>
      <c r="C14" s="17">
        <v>5.1313203751213099E-3</v>
      </c>
      <c r="D14" s="17">
        <v>0</v>
      </c>
      <c r="E14" s="17">
        <v>3.5538251538014001E-2</v>
      </c>
      <c r="F14" s="17">
        <v>0</v>
      </c>
      <c r="G14" s="17">
        <v>0</v>
      </c>
      <c r="H14" s="17">
        <v>0</v>
      </c>
      <c r="I14" s="17">
        <v>0</v>
      </c>
      <c r="J14" s="17">
        <v>0</v>
      </c>
      <c r="K14" s="17">
        <v>1.8777688919824301E-2</v>
      </c>
      <c r="L14" s="17">
        <v>0</v>
      </c>
      <c r="M14" s="17">
        <v>1.2115643606815E-2</v>
      </c>
      <c r="N14" s="17">
        <v>7.4790740741914399E-3</v>
      </c>
      <c r="O14" s="17">
        <v>0</v>
      </c>
      <c r="P14" s="17">
        <v>0.35196951786603697</v>
      </c>
      <c r="Q14" s="17"/>
      <c r="R14" s="17">
        <v>9.0948011419707698E-3</v>
      </c>
      <c r="S14" s="17">
        <v>0</v>
      </c>
      <c r="T14" s="17">
        <v>6.6952079690863102E-3</v>
      </c>
      <c r="U14" s="17">
        <v>4.2495950545715202E-3</v>
      </c>
      <c r="V14" s="17"/>
      <c r="W14" s="17">
        <v>0</v>
      </c>
      <c r="X14" s="17">
        <v>1.7176374046983099E-2</v>
      </c>
      <c r="Y14" s="17">
        <v>2.2654892673502101E-2</v>
      </c>
      <c r="Z14" s="17">
        <v>1.0240257187542E-2</v>
      </c>
      <c r="AA14" s="17">
        <v>0</v>
      </c>
      <c r="AB14" s="17">
        <v>0</v>
      </c>
      <c r="AC14" s="17">
        <v>0</v>
      </c>
      <c r="AD14" s="17">
        <v>0</v>
      </c>
      <c r="AE14" s="17">
        <v>0</v>
      </c>
      <c r="AF14" s="17">
        <v>4.6952781598466097E-3</v>
      </c>
      <c r="AG14" s="17"/>
      <c r="AH14" s="17">
        <v>0</v>
      </c>
      <c r="AI14" s="17">
        <v>0</v>
      </c>
      <c r="AJ14" s="17">
        <v>0</v>
      </c>
      <c r="AK14" s="17">
        <v>1.40667896929991E-2</v>
      </c>
      <c r="AL14" s="17">
        <v>6.4452462013529898E-3</v>
      </c>
      <c r="AM14" s="17">
        <v>0</v>
      </c>
      <c r="AN14" s="17">
        <v>0</v>
      </c>
      <c r="AO14" s="17"/>
      <c r="AP14" s="17">
        <v>1.67819851700566E-3</v>
      </c>
      <c r="AQ14" s="17">
        <v>1.0733767463900401E-2</v>
      </c>
      <c r="AR14" s="17"/>
      <c r="AS14" s="17">
        <v>5.7797614301216098E-3</v>
      </c>
      <c r="AT14" s="17">
        <v>0</v>
      </c>
      <c r="AU14" s="17">
        <v>0</v>
      </c>
      <c r="AV14" s="17"/>
      <c r="AW14" s="17">
        <v>0</v>
      </c>
      <c r="AX14" s="17">
        <v>5.9224516884511897E-3</v>
      </c>
      <c r="AY14" s="17"/>
      <c r="AZ14" s="17">
        <v>2.9026624020813299E-3</v>
      </c>
      <c r="BA14" s="17">
        <v>6.2511539807890799E-3</v>
      </c>
      <c r="BB14" s="17"/>
      <c r="BC14" s="17">
        <v>5.9219028589210998E-3</v>
      </c>
      <c r="BD14" s="17">
        <v>4.2495950545715202E-3</v>
      </c>
      <c r="BE14" s="17"/>
      <c r="BF14" s="17">
        <v>2.8723080051102001E-3</v>
      </c>
      <c r="BG14" s="17">
        <v>6.2845252828118E-3</v>
      </c>
      <c r="BH14" s="17"/>
      <c r="BI14" s="17">
        <v>9.5298726750558203E-3</v>
      </c>
      <c r="BJ14" s="17">
        <v>3.21521913688256E-3</v>
      </c>
      <c r="BK14" s="17">
        <v>2.6094783800897502E-3</v>
      </c>
      <c r="BL14" s="17">
        <v>8.1114903329709102E-3</v>
      </c>
    </row>
    <row r="15" spans="2:64" x14ac:dyDescent="0.25">
      <c r="B15" s="18" t="s">
        <v>241</v>
      </c>
      <c r="C15" s="20">
        <v>0.92563991700590398</v>
      </c>
      <c r="D15" s="20">
        <v>0.91995250976262699</v>
      </c>
      <c r="E15" s="20">
        <v>0.899042797658407</v>
      </c>
      <c r="F15" s="20">
        <v>0.89412569846385903</v>
      </c>
      <c r="G15" s="20">
        <v>0.93217570193406596</v>
      </c>
      <c r="H15" s="20">
        <v>0.89086773538953901</v>
      </c>
      <c r="I15" s="20">
        <v>0.97718701325186197</v>
      </c>
      <c r="J15" s="20">
        <v>0.96111342643894304</v>
      </c>
      <c r="K15" s="20">
        <v>0.94012092902474498</v>
      </c>
      <c r="L15" s="20">
        <v>0.95014258600634705</v>
      </c>
      <c r="M15" s="20">
        <v>0.86729799367064297</v>
      </c>
      <c r="N15" s="20">
        <v>0.94719036056166905</v>
      </c>
      <c r="O15" s="20">
        <v>0.93044297104346096</v>
      </c>
      <c r="P15" s="20">
        <v>0.64803048213396297</v>
      </c>
      <c r="Q15" s="20"/>
      <c r="R15" s="20">
        <v>0.91200954725297401</v>
      </c>
      <c r="S15" s="20">
        <v>0.89898394535111903</v>
      </c>
      <c r="T15" s="20">
        <v>0.93489301264748603</v>
      </c>
      <c r="U15" s="20">
        <v>0.93884706189165201</v>
      </c>
      <c r="V15" s="20"/>
      <c r="W15" s="20">
        <v>0.92985378755009496</v>
      </c>
      <c r="X15" s="20">
        <v>0.90970213053975801</v>
      </c>
      <c r="Y15" s="20">
        <v>0.86852274761725401</v>
      </c>
      <c r="Z15" s="20">
        <v>0.94042488974532901</v>
      </c>
      <c r="AA15" s="20">
        <v>0.82483323904122197</v>
      </c>
      <c r="AB15" s="20">
        <v>0.95911239479101895</v>
      </c>
      <c r="AC15" s="20">
        <v>0.95185705307445301</v>
      </c>
      <c r="AD15" s="20">
        <v>0.97424370875780697</v>
      </c>
      <c r="AE15" s="20">
        <v>1</v>
      </c>
      <c r="AF15" s="20">
        <v>0.92766792259688602</v>
      </c>
      <c r="AG15" s="20"/>
      <c r="AH15" s="20">
        <v>0.91000207951873902</v>
      </c>
      <c r="AI15" s="20">
        <v>0.91091452714627896</v>
      </c>
      <c r="AJ15" s="20">
        <v>0.89921731405774197</v>
      </c>
      <c r="AK15" s="20">
        <v>0.94483974819629302</v>
      </c>
      <c r="AL15" s="20">
        <v>0.94848265313953095</v>
      </c>
      <c r="AM15" s="20">
        <v>0.94585194704029196</v>
      </c>
      <c r="AN15" s="20">
        <v>0.90603257259144498</v>
      </c>
      <c r="AO15" s="20"/>
      <c r="AP15" s="20">
        <v>0.93161104950929996</v>
      </c>
      <c r="AQ15" s="20">
        <v>0.91595217493223802</v>
      </c>
      <c r="AR15" s="20"/>
      <c r="AS15" s="20">
        <v>0.94119715072393095</v>
      </c>
      <c r="AT15" s="20">
        <v>0.96079200482244298</v>
      </c>
      <c r="AU15" s="20">
        <v>0.91923159447186997</v>
      </c>
      <c r="AV15" s="20"/>
      <c r="AW15" s="20">
        <v>0.940801886501763</v>
      </c>
      <c r="AX15" s="20">
        <v>0.92330229082725301</v>
      </c>
      <c r="AY15" s="20"/>
      <c r="AZ15" s="20">
        <v>0.91197424070078703</v>
      </c>
      <c r="BA15" s="20">
        <v>0.93250650836077797</v>
      </c>
      <c r="BB15" s="20"/>
      <c r="BC15" s="20">
        <v>0.91379797806604501</v>
      </c>
      <c r="BD15" s="20">
        <v>0.93884706189165201</v>
      </c>
      <c r="BE15" s="20"/>
      <c r="BF15" s="20">
        <v>0.96135715996128801</v>
      </c>
      <c r="BG15" s="20">
        <v>0.90740659504090704</v>
      </c>
      <c r="BH15" s="20"/>
      <c r="BI15" s="20">
        <v>0.869623546015733</v>
      </c>
      <c r="BJ15" s="20">
        <v>0.92491357645602701</v>
      </c>
      <c r="BK15" s="20">
        <v>0.93924885167028405</v>
      </c>
      <c r="BL15" s="20">
        <v>0.98597392608377699</v>
      </c>
    </row>
    <row r="16" spans="2:64" x14ac:dyDescent="0.25">
      <c r="B16" s="18" t="s">
        <v>242</v>
      </c>
      <c r="C16" s="20">
        <v>1.5425792281290601E-2</v>
      </c>
      <c r="D16" s="20">
        <v>1.1003916749892199E-2</v>
      </c>
      <c r="E16" s="20">
        <v>0</v>
      </c>
      <c r="F16" s="20">
        <v>0</v>
      </c>
      <c r="G16" s="20">
        <v>3.68449346167831E-2</v>
      </c>
      <c r="H16" s="20">
        <v>7.72260791975551E-2</v>
      </c>
      <c r="I16" s="20">
        <v>1.2390583727458699E-2</v>
      </c>
      <c r="J16" s="20">
        <v>0</v>
      </c>
      <c r="K16" s="20">
        <v>0</v>
      </c>
      <c r="L16" s="20">
        <v>0</v>
      </c>
      <c r="M16" s="20">
        <v>1.01868799773889E-2</v>
      </c>
      <c r="N16" s="20">
        <v>1.4958148148382901E-2</v>
      </c>
      <c r="O16" s="20">
        <v>2.30421194758351E-2</v>
      </c>
      <c r="P16" s="20">
        <v>0</v>
      </c>
      <c r="Q16" s="20"/>
      <c r="R16" s="20">
        <v>1.9309316421656401E-2</v>
      </c>
      <c r="S16" s="20">
        <v>1.3994455836209599E-2</v>
      </c>
      <c r="T16" s="20">
        <v>4.9056316672265099E-3</v>
      </c>
      <c r="U16" s="20">
        <v>1.66512918100724E-2</v>
      </c>
      <c r="V16" s="20"/>
      <c r="W16" s="20">
        <v>2.3291562331733399E-2</v>
      </c>
      <c r="X16" s="20">
        <v>2.56947225230191E-2</v>
      </c>
      <c r="Y16" s="20">
        <v>2.3813773489921201E-2</v>
      </c>
      <c r="Z16" s="20">
        <v>0</v>
      </c>
      <c r="AA16" s="20">
        <v>1.2614637041393401E-2</v>
      </c>
      <c r="AB16" s="20">
        <v>1.6393380091562899E-2</v>
      </c>
      <c r="AC16" s="20">
        <v>0</v>
      </c>
      <c r="AD16" s="20">
        <v>0</v>
      </c>
      <c r="AE16" s="20">
        <v>0</v>
      </c>
      <c r="AF16" s="20">
        <v>1.9855175922347701E-2</v>
      </c>
      <c r="AG16" s="20"/>
      <c r="AH16" s="20">
        <v>1.08986097417345E-2</v>
      </c>
      <c r="AI16" s="20">
        <v>2.2487502263933298E-2</v>
      </c>
      <c r="AJ16" s="20">
        <v>3.8081601386112697E-2</v>
      </c>
      <c r="AK16" s="20">
        <v>0</v>
      </c>
      <c r="AL16" s="20">
        <v>9.2608834158308794E-3</v>
      </c>
      <c r="AM16" s="20">
        <v>1.03679517896684E-2</v>
      </c>
      <c r="AN16" s="20">
        <v>2.93454902087317E-2</v>
      </c>
      <c r="AO16" s="20"/>
      <c r="AP16" s="20">
        <v>1.4721368376666001E-2</v>
      </c>
      <c r="AQ16" s="20">
        <v>1.6568670469749198E-2</v>
      </c>
      <c r="AR16" s="20"/>
      <c r="AS16" s="20">
        <v>5.40387594267019E-3</v>
      </c>
      <c r="AT16" s="20">
        <v>5.3837649692761802E-3</v>
      </c>
      <c r="AU16" s="20">
        <v>2.21874123038278E-2</v>
      </c>
      <c r="AV16" s="20"/>
      <c r="AW16" s="20">
        <v>5.5384308788526499E-3</v>
      </c>
      <c r="AX16" s="20">
        <v>1.69501954835546E-2</v>
      </c>
      <c r="AY16" s="20"/>
      <c r="AZ16" s="20">
        <v>1.4225382216282801E-2</v>
      </c>
      <c r="BA16" s="20">
        <v>1.6028962237218801E-2</v>
      </c>
      <c r="BB16" s="20"/>
      <c r="BC16" s="20">
        <v>1.4326971096530101E-2</v>
      </c>
      <c r="BD16" s="20">
        <v>1.66512918100724E-2</v>
      </c>
      <c r="BE16" s="20"/>
      <c r="BF16" s="20">
        <v>4.7609814729834303E-3</v>
      </c>
      <c r="BG16" s="20">
        <v>2.0870079495915201E-2</v>
      </c>
      <c r="BH16" s="20"/>
      <c r="BI16" s="20">
        <v>3.0137914073296999E-2</v>
      </c>
      <c r="BJ16" s="20">
        <v>1.2559401641538501E-2</v>
      </c>
      <c r="BK16" s="20">
        <v>1.4451199943754401E-2</v>
      </c>
      <c r="BL16" s="20">
        <v>0</v>
      </c>
    </row>
    <row r="17" spans="2:64" x14ac:dyDescent="0.25">
      <c r="B17" s="18" t="s">
        <v>185</v>
      </c>
      <c r="C17" s="21">
        <v>0.91021412472461305</v>
      </c>
      <c r="D17" s="21">
        <v>0.90894859301273501</v>
      </c>
      <c r="E17" s="21">
        <v>0.899042797658407</v>
      </c>
      <c r="F17" s="21">
        <v>0.89412569846385903</v>
      </c>
      <c r="G17" s="21">
        <v>0.89533076731728201</v>
      </c>
      <c r="H17" s="21">
        <v>0.81364165619198403</v>
      </c>
      <c r="I17" s="21">
        <v>0.96479642952440403</v>
      </c>
      <c r="J17" s="21">
        <v>0.96111342643894304</v>
      </c>
      <c r="K17" s="21">
        <v>0.94012092902474498</v>
      </c>
      <c r="L17" s="21">
        <v>0.95014258600634705</v>
      </c>
      <c r="M17" s="21">
        <v>0.85711111369325399</v>
      </c>
      <c r="N17" s="21">
        <v>0.93223221241328602</v>
      </c>
      <c r="O17" s="21">
        <v>0.90740085156762595</v>
      </c>
      <c r="P17" s="21">
        <v>0.64803048213396297</v>
      </c>
      <c r="Q17" s="21"/>
      <c r="R17" s="21">
        <v>0.892700230831317</v>
      </c>
      <c r="S17" s="21">
        <v>0.88498948951490897</v>
      </c>
      <c r="T17" s="21">
        <v>0.92998738098026001</v>
      </c>
      <c r="U17" s="21">
        <v>0.92219577008158005</v>
      </c>
      <c r="V17" s="21"/>
      <c r="W17" s="21">
        <v>0.90656222521836105</v>
      </c>
      <c r="X17" s="21">
        <v>0.88400740801673805</v>
      </c>
      <c r="Y17" s="21">
        <v>0.84470897412733303</v>
      </c>
      <c r="Z17" s="21">
        <v>0.94042488974532901</v>
      </c>
      <c r="AA17" s="21">
        <v>0.81221860199982898</v>
      </c>
      <c r="AB17" s="21">
        <v>0.94271901469945596</v>
      </c>
      <c r="AC17" s="21">
        <v>0.95185705307445301</v>
      </c>
      <c r="AD17" s="21">
        <v>0.97424370875780697</v>
      </c>
      <c r="AE17" s="21">
        <v>1</v>
      </c>
      <c r="AF17" s="21">
        <v>0.90781274667453904</v>
      </c>
      <c r="AG17" s="21"/>
      <c r="AH17" s="21">
        <v>0.89910346977700395</v>
      </c>
      <c r="AI17" s="21">
        <v>0.88842702488234604</v>
      </c>
      <c r="AJ17" s="21">
        <v>0.86113571267162903</v>
      </c>
      <c r="AK17" s="21">
        <v>0.94483974819629302</v>
      </c>
      <c r="AL17" s="21">
        <v>0.93922176972369997</v>
      </c>
      <c r="AM17" s="21">
        <v>0.93548399525062398</v>
      </c>
      <c r="AN17" s="21">
        <v>0.87668708238271398</v>
      </c>
      <c r="AO17" s="21"/>
      <c r="AP17" s="21">
        <v>0.91688968113263303</v>
      </c>
      <c r="AQ17" s="21">
        <v>0.89938350446248905</v>
      </c>
      <c r="AR17" s="21"/>
      <c r="AS17" s="21">
        <v>0.93579327478126095</v>
      </c>
      <c r="AT17" s="21">
        <v>0.95540823985316703</v>
      </c>
      <c r="AU17" s="21">
        <v>0.89704418216804205</v>
      </c>
      <c r="AV17" s="21"/>
      <c r="AW17" s="21">
        <v>0.93526345562291002</v>
      </c>
      <c r="AX17" s="21">
        <v>0.90635209534369898</v>
      </c>
      <c r="AY17" s="21"/>
      <c r="AZ17" s="21">
        <v>0.89774885848450503</v>
      </c>
      <c r="BA17" s="21">
        <v>0.91647754612355903</v>
      </c>
      <c r="BB17" s="21"/>
      <c r="BC17" s="21">
        <v>0.89947100696951399</v>
      </c>
      <c r="BD17" s="21">
        <v>0.92219577008158005</v>
      </c>
      <c r="BE17" s="21"/>
      <c r="BF17" s="21">
        <v>0.95659617848830503</v>
      </c>
      <c r="BG17" s="21">
        <v>0.88653651554499202</v>
      </c>
      <c r="BH17" s="21"/>
      <c r="BI17" s="21">
        <v>0.83948563194243597</v>
      </c>
      <c r="BJ17" s="21">
        <v>0.91235417481448799</v>
      </c>
      <c r="BK17" s="21">
        <v>0.92479765172652995</v>
      </c>
      <c r="BL17" s="21">
        <v>0.98597392608377699</v>
      </c>
    </row>
    <row r="18" spans="2:64" x14ac:dyDescent="0.25">
      <c r="B18" s="16"/>
    </row>
    <row r="19" spans="2:64" x14ac:dyDescent="0.25">
      <c r="B19" t="s">
        <v>83</v>
      </c>
    </row>
    <row r="20" spans="2:64" x14ac:dyDescent="0.25">
      <c r="B20" t="s">
        <v>84</v>
      </c>
    </row>
    <row r="22" spans="2:64" x14ac:dyDescent="0.2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L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245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236</v>
      </c>
      <c r="C9" s="17">
        <v>0.51028617512006003</v>
      </c>
      <c r="D9" s="17">
        <v>0.48063948827224601</v>
      </c>
      <c r="E9" s="17">
        <v>0.50994702781911805</v>
      </c>
      <c r="F9" s="17">
        <v>0.40862639288570102</v>
      </c>
      <c r="G9" s="17">
        <v>0.54940183075754301</v>
      </c>
      <c r="H9" s="17">
        <v>0.52043414931621701</v>
      </c>
      <c r="I9" s="17">
        <v>0.58212131268965095</v>
      </c>
      <c r="J9" s="17">
        <v>0.51345857528542105</v>
      </c>
      <c r="K9" s="17">
        <v>0.51775761236456697</v>
      </c>
      <c r="L9" s="17">
        <v>0.46102913612962998</v>
      </c>
      <c r="M9" s="17">
        <v>0.55336907714217198</v>
      </c>
      <c r="N9" s="17">
        <v>0.53105208366294399</v>
      </c>
      <c r="O9" s="17">
        <v>0.51958923838865201</v>
      </c>
      <c r="P9" s="17">
        <v>0.35196951786603697</v>
      </c>
      <c r="Q9" s="17"/>
      <c r="R9" s="17">
        <v>0.502966478248284</v>
      </c>
      <c r="S9" s="17">
        <v>0.48636763809989098</v>
      </c>
      <c r="T9" s="17">
        <v>0.432778304127868</v>
      </c>
      <c r="U9" s="17">
        <v>0.54256720351497301</v>
      </c>
      <c r="V9" s="17"/>
      <c r="W9" s="17">
        <v>0.54445431476030803</v>
      </c>
      <c r="X9" s="17">
        <v>0.44216630978572202</v>
      </c>
      <c r="Y9" s="17">
        <v>0.46138408116541801</v>
      </c>
      <c r="Z9" s="17">
        <v>0.47260501037960201</v>
      </c>
      <c r="AA9" s="17">
        <v>0.449569465866338</v>
      </c>
      <c r="AB9" s="17">
        <v>0.56376545922555499</v>
      </c>
      <c r="AC9" s="17">
        <v>0.56793713391774903</v>
      </c>
      <c r="AD9" s="17">
        <v>0.489120367755359</v>
      </c>
      <c r="AE9" s="17">
        <v>0.61623886655890503</v>
      </c>
      <c r="AF9" s="17">
        <v>0.54567331104551597</v>
      </c>
      <c r="AG9" s="17"/>
      <c r="AH9" s="17">
        <v>0.58745501876711903</v>
      </c>
      <c r="AI9" s="17">
        <v>0.54098453254065104</v>
      </c>
      <c r="AJ9" s="17">
        <v>0.55869642151744403</v>
      </c>
      <c r="AK9" s="17">
        <v>0.48164137384363598</v>
      </c>
      <c r="AL9" s="17">
        <v>0.47220890102954299</v>
      </c>
      <c r="AM9" s="17">
        <v>0.51421179692763597</v>
      </c>
      <c r="AN9" s="17">
        <v>0.57133888427108903</v>
      </c>
      <c r="AO9" s="17"/>
      <c r="AP9" s="17">
        <v>0.54018426715589796</v>
      </c>
      <c r="AQ9" s="17">
        <v>0.46177862584474</v>
      </c>
      <c r="AR9" s="17"/>
      <c r="AS9" s="17">
        <v>0.48407037211460202</v>
      </c>
      <c r="AT9" s="17">
        <v>0.652099673489968</v>
      </c>
      <c r="AU9" s="17">
        <v>0.53984243828309098</v>
      </c>
      <c r="AV9" s="17"/>
      <c r="AW9" s="17">
        <v>0.567615376066259</v>
      </c>
      <c r="AX9" s="17">
        <v>0.50144733390160501</v>
      </c>
      <c r="AY9" s="17"/>
      <c r="AZ9" s="17">
        <v>0.49149619236115799</v>
      </c>
      <c r="BA9" s="17">
        <v>0.51972757635698197</v>
      </c>
      <c r="BB9" s="17"/>
      <c r="BC9" s="17">
        <v>0.48134199600524302</v>
      </c>
      <c r="BD9" s="17">
        <v>0.54256720351497301</v>
      </c>
      <c r="BE9" s="17"/>
      <c r="BF9" s="17">
        <v>0.58316033587878102</v>
      </c>
      <c r="BG9" s="17">
        <v>0.47308459050440299</v>
      </c>
      <c r="BH9" s="17"/>
      <c r="BI9" s="17">
        <v>0.45671017739952002</v>
      </c>
      <c r="BJ9" s="17">
        <v>0.47512066745746401</v>
      </c>
      <c r="BK9" s="17">
        <v>0.53914973000159805</v>
      </c>
      <c r="BL9" s="17">
        <v>0.60435806165330497</v>
      </c>
    </row>
    <row r="10" spans="2:64" x14ac:dyDescent="0.25">
      <c r="B10" s="18" t="s">
        <v>237</v>
      </c>
      <c r="C10" s="17">
        <v>0.35251736038963499</v>
      </c>
      <c r="D10" s="17">
        <v>0.40202250374659299</v>
      </c>
      <c r="E10" s="17">
        <v>0.35921507057372398</v>
      </c>
      <c r="F10" s="17">
        <v>0.35952363905694001</v>
      </c>
      <c r="G10" s="17">
        <v>0.35179450772737098</v>
      </c>
      <c r="H10" s="17">
        <v>0.37775349530005897</v>
      </c>
      <c r="I10" s="17">
        <v>0.297090183049113</v>
      </c>
      <c r="J10" s="17">
        <v>0.373633685951269</v>
      </c>
      <c r="K10" s="17">
        <v>0.30416420293663199</v>
      </c>
      <c r="L10" s="17">
        <v>0.36012264956339901</v>
      </c>
      <c r="M10" s="17">
        <v>0.26206262674228598</v>
      </c>
      <c r="N10" s="17">
        <v>0.360163980508585</v>
      </c>
      <c r="O10" s="17">
        <v>0.335413253438126</v>
      </c>
      <c r="P10" s="17">
        <v>0.296060964267926</v>
      </c>
      <c r="Q10" s="17"/>
      <c r="R10" s="17">
        <v>0.27558632703478397</v>
      </c>
      <c r="S10" s="17">
        <v>0.36009813082627901</v>
      </c>
      <c r="T10" s="17">
        <v>0.424740319515238</v>
      </c>
      <c r="U10" s="17">
        <v>0.37139433707606001</v>
      </c>
      <c r="V10" s="17"/>
      <c r="W10" s="17">
        <v>0.24657584969576299</v>
      </c>
      <c r="X10" s="17">
        <v>0.33994293240072199</v>
      </c>
      <c r="Y10" s="17">
        <v>0.37907807599865401</v>
      </c>
      <c r="Z10" s="17">
        <v>0.36795990864139999</v>
      </c>
      <c r="AA10" s="17">
        <v>0.363394668076222</v>
      </c>
      <c r="AB10" s="17">
        <v>0.39534693556546402</v>
      </c>
      <c r="AC10" s="17">
        <v>0.306991151574733</v>
      </c>
      <c r="AD10" s="17">
        <v>0.45640591325365998</v>
      </c>
      <c r="AE10" s="17">
        <v>0.29064538676489499</v>
      </c>
      <c r="AF10" s="17">
        <v>0.397380200012938</v>
      </c>
      <c r="AG10" s="17"/>
      <c r="AH10" s="17">
        <v>0.242349125046976</v>
      </c>
      <c r="AI10" s="17">
        <v>0.31771718161854001</v>
      </c>
      <c r="AJ10" s="17">
        <v>0.313644482251898</v>
      </c>
      <c r="AK10" s="17">
        <v>0.363658293440136</v>
      </c>
      <c r="AL10" s="17">
        <v>0.42366907645612201</v>
      </c>
      <c r="AM10" s="17">
        <v>0.38791540833007798</v>
      </c>
      <c r="AN10" s="17">
        <v>0.30171102313026898</v>
      </c>
      <c r="AO10" s="17"/>
      <c r="AP10" s="17">
        <v>0.36089726754725698</v>
      </c>
      <c r="AQ10" s="17">
        <v>0.33892155103552302</v>
      </c>
      <c r="AR10" s="17"/>
      <c r="AS10" s="17">
        <v>0.40774132148180597</v>
      </c>
      <c r="AT10" s="17">
        <v>0.31712605304408598</v>
      </c>
      <c r="AU10" s="17">
        <v>0.34858303699013699</v>
      </c>
      <c r="AV10" s="17"/>
      <c r="AW10" s="17">
        <v>0.37305732450109902</v>
      </c>
      <c r="AX10" s="17">
        <v>0.34935057141616999</v>
      </c>
      <c r="AY10" s="17"/>
      <c r="AZ10" s="17">
        <v>0.32760078559619898</v>
      </c>
      <c r="BA10" s="17">
        <v>0.36503718986969003</v>
      </c>
      <c r="BB10" s="17"/>
      <c r="BC10" s="17">
        <v>0.33559167302695497</v>
      </c>
      <c r="BD10" s="17">
        <v>0.37139433707606001</v>
      </c>
      <c r="BE10" s="17"/>
      <c r="BF10" s="17">
        <v>0.34971764194662303</v>
      </c>
      <c r="BG10" s="17">
        <v>0.353946590743349</v>
      </c>
      <c r="BH10" s="17"/>
      <c r="BI10" s="17">
        <v>0.294369716760078</v>
      </c>
      <c r="BJ10" s="17">
        <v>0.37301599665970298</v>
      </c>
      <c r="BK10" s="17">
        <v>0.36759690429543401</v>
      </c>
      <c r="BL10" s="17">
        <v>0.36844906784235099</v>
      </c>
    </row>
    <row r="11" spans="2:64" ht="30" x14ac:dyDescent="0.25">
      <c r="B11" s="18" t="s">
        <v>238</v>
      </c>
      <c r="C11" s="17">
        <v>8.9976775999473305E-2</v>
      </c>
      <c r="D11" s="17">
        <v>9.3083640978314702E-2</v>
      </c>
      <c r="E11" s="17">
        <v>2.98806992655649E-2</v>
      </c>
      <c r="F11" s="17">
        <v>0.16944532422517</v>
      </c>
      <c r="G11" s="17">
        <v>6.1958726898302799E-2</v>
      </c>
      <c r="H11" s="17">
        <v>5.1798092030495901E-2</v>
      </c>
      <c r="I11" s="17">
        <v>7.7996037368415996E-2</v>
      </c>
      <c r="J11" s="17">
        <v>9.6859695287327296E-2</v>
      </c>
      <c r="K11" s="17">
        <v>0.15930049577897601</v>
      </c>
      <c r="L11" s="17">
        <v>7.9133386319664406E-2</v>
      </c>
      <c r="M11" s="17">
        <v>0.123990078081467</v>
      </c>
      <c r="N11" s="17">
        <v>8.3182056654088302E-2</v>
      </c>
      <c r="O11" s="17">
        <v>7.3606371040832397E-2</v>
      </c>
      <c r="P11" s="17">
        <v>0</v>
      </c>
      <c r="Q11" s="17"/>
      <c r="R11" s="17">
        <v>0.110620259443933</v>
      </c>
      <c r="S11" s="17">
        <v>0.110968936075677</v>
      </c>
      <c r="T11" s="17">
        <v>0.124902429741594</v>
      </c>
      <c r="U11" s="17">
        <v>6.3009949471912699E-2</v>
      </c>
      <c r="V11" s="17"/>
      <c r="W11" s="17">
        <v>0.11213592285849899</v>
      </c>
      <c r="X11" s="17">
        <v>0.102594930086306</v>
      </c>
      <c r="Y11" s="17">
        <v>9.1746007799461599E-2</v>
      </c>
      <c r="Z11" s="17">
        <v>0.10496061455856801</v>
      </c>
      <c r="AA11" s="17">
        <v>0.14035422427282199</v>
      </c>
      <c r="AB11" s="17">
        <v>0</v>
      </c>
      <c r="AC11" s="17">
        <v>0.125071714507518</v>
      </c>
      <c r="AD11" s="17">
        <v>5.44737189909816E-2</v>
      </c>
      <c r="AE11" s="17">
        <v>9.3115746676200498E-2</v>
      </c>
      <c r="AF11" s="17">
        <v>3.6579577061485999E-2</v>
      </c>
      <c r="AG11" s="17"/>
      <c r="AH11" s="17">
        <v>0.110427426695793</v>
      </c>
      <c r="AI11" s="17">
        <v>6.4454149262508406E-2</v>
      </c>
      <c r="AJ11" s="17">
        <v>5.9193195143413202E-2</v>
      </c>
      <c r="AK11" s="17">
        <v>8.3232566672692201E-2</v>
      </c>
      <c r="AL11" s="17">
        <v>8.5300944214375493E-2</v>
      </c>
      <c r="AM11" s="17">
        <v>6.5733522263158303E-2</v>
      </c>
      <c r="AN11" s="17">
        <v>0.108884044296035</v>
      </c>
      <c r="AO11" s="17"/>
      <c r="AP11" s="17">
        <v>7.4714502543457004E-2</v>
      </c>
      <c r="AQ11" s="17">
        <v>0.114738740101855</v>
      </c>
      <c r="AR11" s="17"/>
      <c r="AS11" s="17">
        <v>6.8413010146146605E-2</v>
      </c>
      <c r="AT11" s="17">
        <v>2.53905084966701E-2</v>
      </c>
      <c r="AU11" s="17">
        <v>9.3609138225848404E-2</v>
      </c>
      <c r="AV11" s="17"/>
      <c r="AW11" s="17">
        <v>4.7281954306973101E-2</v>
      </c>
      <c r="AX11" s="17">
        <v>9.6559333292473001E-2</v>
      </c>
      <c r="AY11" s="17"/>
      <c r="AZ11" s="17">
        <v>0.10972140952955001</v>
      </c>
      <c r="BA11" s="17">
        <v>8.0055691460684794E-2</v>
      </c>
      <c r="BB11" s="17"/>
      <c r="BC11" s="17">
        <v>0.114156075606139</v>
      </c>
      <c r="BD11" s="17">
        <v>6.3009949471912699E-2</v>
      </c>
      <c r="BE11" s="17"/>
      <c r="BF11" s="17">
        <v>5.8032040426357498E-2</v>
      </c>
      <c r="BG11" s="17">
        <v>0.10628426786044599</v>
      </c>
      <c r="BH11" s="17"/>
      <c r="BI11" s="17">
        <v>0.138352384994188</v>
      </c>
      <c r="BJ11" s="17">
        <v>0.10704433383784499</v>
      </c>
      <c r="BK11" s="17">
        <v>6.7867294223098701E-2</v>
      </c>
      <c r="BL11" s="17">
        <v>2.7192870504344099E-2</v>
      </c>
    </row>
    <row r="12" spans="2:64" x14ac:dyDescent="0.25">
      <c r="B12" s="18" t="s">
        <v>239</v>
      </c>
      <c r="C12" s="17">
        <v>2.43672151722681E-2</v>
      </c>
      <c r="D12" s="17">
        <v>2.05863947528819E-2</v>
      </c>
      <c r="E12" s="17">
        <v>2.98806992655649E-2</v>
      </c>
      <c r="F12" s="17">
        <v>3.1202321916094799E-2</v>
      </c>
      <c r="G12" s="17">
        <v>0</v>
      </c>
      <c r="H12" s="17">
        <v>2.54279871670593E-2</v>
      </c>
      <c r="I12" s="17">
        <v>1.04224030206789E-2</v>
      </c>
      <c r="J12" s="17">
        <v>1.6048043475982599E-2</v>
      </c>
      <c r="K12" s="17">
        <v>0</v>
      </c>
      <c r="L12" s="17">
        <v>6.0771875621196902E-2</v>
      </c>
      <c r="M12" s="17">
        <v>6.05782180340751E-2</v>
      </c>
      <c r="N12" s="17">
        <v>1.4958148148382901E-2</v>
      </c>
      <c r="O12" s="17">
        <v>1.15210597379176E-2</v>
      </c>
      <c r="P12" s="17">
        <v>0</v>
      </c>
      <c r="Q12" s="17"/>
      <c r="R12" s="17">
        <v>4.9844485923553603E-2</v>
      </c>
      <c r="S12" s="17">
        <v>1.52180332372398E-2</v>
      </c>
      <c r="T12" s="17">
        <v>1.08837386462144E-2</v>
      </c>
      <c r="U12" s="17">
        <v>1.7428722316962401E-2</v>
      </c>
      <c r="V12" s="17"/>
      <c r="W12" s="17">
        <v>6.3957835750489606E-2</v>
      </c>
      <c r="X12" s="17">
        <v>4.2871096570002203E-2</v>
      </c>
      <c r="Y12" s="17">
        <v>2.2568471181481999E-2</v>
      </c>
      <c r="Z12" s="17">
        <v>2.87645611009078E-2</v>
      </c>
      <c r="AA12" s="17">
        <v>2.66323287079883E-2</v>
      </c>
      <c r="AB12" s="17">
        <v>1.6393380091562899E-2</v>
      </c>
      <c r="AC12" s="17">
        <v>0</v>
      </c>
      <c r="AD12" s="17">
        <v>0</v>
      </c>
      <c r="AE12" s="17">
        <v>0</v>
      </c>
      <c r="AF12" s="17">
        <v>1.2325912439971E-2</v>
      </c>
      <c r="AG12" s="17"/>
      <c r="AH12" s="17">
        <v>2.8212450182093101E-2</v>
      </c>
      <c r="AI12" s="17">
        <v>7.6844136578300207E-2</v>
      </c>
      <c r="AJ12" s="17">
        <v>4.34670945647826E-2</v>
      </c>
      <c r="AK12" s="17">
        <v>3.2083971405227799E-2</v>
      </c>
      <c r="AL12" s="17">
        <v>0</v>
      </c>
      <c r="AM12" s="17">
        <v>9.9536645022603506E-3</v>
      </c>
      <c r="AN12" s="17">
        <v>1.8066048302607201E-2</v>
      </c>
      <c r="AO12" s="17"/>
      <c r="AP12" s="17">
        <v>1.5891821012361598E-2</v>
      </c>
      <c r="AQ12" s="17">
        <v>3.8117945464576503E-2</v>
      </c>
      <c r="AR12" s="17"/>
      <c r="AS12" s="17">
        <v>2.6852987158422801E-2</v>
      </c>
      <c r="AT12" s="17">
        <v>0</v>
      </c>
      <c r="AU12" s="17">
        <v>1.79653865009234E-2</v>
      </c>
      <c r="AV12" s="17"/>
      <c r="AW12" s="17">
        <v>6.5069142468157804E-3</v>
      </c>
      <c r="AX12" s="17">
        <v>2.7120861854733499E-2</v>
      </c>
      <c r="AY12" s="17"/>
      <c r="AZ12" s="17">
        <v>4.0920709737292602E-2</v>
      </c>
      <c r="BA12" s="17">
        <v>1.60495819914943E-2</v>
      </c>
      <c r="BB12" s="17"/>
      <c r="BC12" s="17">
        <v>3.0588484753087501E-2</v>
      </c>
      <c r="BD12" s="17">
        <v>1.7428722316962401E-2</v>
      </c>
      <c r="BE12" s="17"/>
      <c r="BF12" s="17">
        <v>6.5180921218163804E-3</v>
      </c>
      <c r="BG12" s="17">
        <v>3.34790272955683E-2</v>
      </c>
      <c r="BH12" s="17"/>
      <c r="BI12" s="17">
        <v>4.3733697580323597E-2</v>
      </c>
      <c r="BJ12" s="17">
        <v>2.7420256465387201E-2</v>
      </c>
      <c r="BK12" s="17">
        <v>1.85321418128612E-2</v>
      </c>
      <c r="BL12" s="17">
        <v>0</v>
      </c>
    </row>
    <row r="13" spans="2:64" x14ac:dyDescent="0.25">
      <c r="B13" s="18" t="s">
        <v>240</v>
      </c>
      <c r="C13" s="17">
        <v>1.20415443599936E-2</v>
      </c>
      <c r="D13" s="17">
        <v>0</v>
      </c>
      <c r="E13" s="17">
        <v>0</v>
      </c>
      <c r="F13" s="17">
        <v>0</v>
      </c>
      <c r="G13" s="17">
        <v>3.68449346167831E-2</v>
      </c>
      <c r="H13" s="17">
        <v>2.4586276186167901E-2</v>
      </c>
      <c r="I13" s="17">
        <v>1.76334716225508E-2</v>
      </c>
      <c r="J13" s="17">
        <v>0</v>
      </c>
      <c r="K13" s="17">
        <v>0</v>
      </c>
      <c r="L13" s="17">
        <v>1.29809841220365E-2</v>
      </c>
      <c r="M13" s="17">
        <v>0</v>
      </c>
      <c r="N13" s="17">
        <v>1.0643731026000599E-2</v>
      </c>
      <c r="O13" s="17">
        <v>4.8349017656553799E-2</v>
      </c>
      <c r="P13" s="17">
        <v>0</v>
      </c>
      <c r="Q13" s="17"/>
      <c r="R13" s="17">
        <v>2.8755885612233099E-2</v>
      </c>
      <c r="S13" s="17">
        <v>2.7347261760913299E-2</v>
      </c>
      <c r="T13" s="17">
        <v>0</v>
      </c>
      <c r="U13" s="17">
        <v>1.56495846780474E-3</v>
      </c>
      <c r="V13" s="17"/>
      <c r="W13" s="17">
        <v>1.25431522915639E-2</v>
      </c>
      <c r="X13" s="17">
        <v>3.62123655786235E-2</v>
      </c>
      <c r="Y13" s="17">
        <v>0</v>
      </c>
      <c r="Z13" s="17">
        <v>1.54696481319793E-2</v>
      </c>
      <c r="AA13" s="17">
        <v>2.00493130766294E-2</v>
      </c>
      <c r="AB13" s="17">
        <v>2.4494225117418101E-2</v>
      </c>
      <c r="AC13" s="17">
        <v>0</v>
      </c>
      <c r="AD13" s="17">
        <v>0</v>
      </c>
      <c r="AE13" s="17">
        <v>0</v>
      </c>
      <c r="AF13" s="17">
        <v>3.3457212802422099E-3</v>
      </c>
      <c r="AG13" s="17"/>
      <c r="AH13" s="17">
        <v>2.1227294524877101E-2</v>
      </c>
      <c r="AI13" s="17">
        <v>0</v>
      </c>
      <c r="AJ13" s="17">
        <v>2.4998806522462599E-2</v>
      </c>
      <c r="AK13" s="17">
        <v>5.60749997535504E-3</v>
      </c>
      <c r="AL13" s="17">
        <v>1.2209345464173699E-2</v>
      </c>
      <c r="AM13" s="17">
        <v>1.5245182026880501E-2</v>
      </c>
      <c r="AN13" s="17">
        <v>0</v>
      </c>
      <c r="AO13" s="17"/>
      <c r="AP13" s="17">
        <v>5.2289956817271202E-3</v>
      </c>
      <c r="AQ13" s="17">
        <v>2.3094424935296499E-2</v>
      </c>
      <c r="AR13" s="17"/>
      <c r="AS13" s="17">
        <v>7.1425476689002797E-3</v>
      </c>
      <c r="AT13" s="17">
        <v>5.3837649692761802E-3</v>
      </c>
      <c r="AU13" s="17">
        <v>0</v>
      </c>
      <c r="AV13" s="17"/>
      <c r="AW13" s="17">
        <v>5.5384308788526499E-3</v>
      </c>
      <c r="AX13" s="17">
        <v>1.30441745473451E-2</v>
      </c>
      <c r="AY13" s="17"/>
      <c r="AZ13" s="17">
        <v>1.9766408162172101E-2</v>
      </c>
      <c r="BA13" s="17">
        <v>8.1600326208521104E-3</v>
      </c>
      <c r="BB13" s="17"/>
      <c r="BC13" s="17">
        <v>2.14351787530992E-2</v>
      </c>
      <c r="BD13" s="17">
        <v>1.56495846780474E-3</v>
      </c>
      <c r="BE13" s="17"/>
      <c r="BF13" s="17">
        <v>0</v>
      </c>
      <c r="BG13" s="17">
        <v>1.8188641311060402E-2</v>
      </c>
      <c r="BH13" s="17"/>
      <c r="BI13" s="17">
        <v>3.2565003227096698E-2</v>
      </c>
      <c r="BJ13" s="17">
        <v>1.05050001398186E-2</v>
      </c>
      <c r="BK13" s="17">
        <v>4.2444512869184801E-3</v>
      </c>
      <c r="BL13" s="17">
        <v>0</v>
      </c>
    </row>
    <row r="14" spans="2:64" x14ac:dyDescent="0.25">
      <c r="B14" s="18" t="s">
        <v>80</v>
      </c>
      <c r="C14" s="17">
        <v>1.08109289585696E-2</v>
      </c>
      <c r="D14" s="17">
        <v>3.6679722499640601E-3</v>
      </c>
      <c r="E14" s="17">
        <v>7.1076503076027905E-2</v>
      </c>
      <c r="F14" s="17">
        <v>3.1202321916094799E-2</v>
      </c>
      <c r="G14" s="17">
        <v>0</v>
      </c>
      <c r="H14" s="17">
        <v>0</v>
      </c>
      <c r="I14" s="17">
        <v>1.4736592249589901E-2</v>
      </c>
      <c r="J14" s="17">
        <v>0</v>
      </c>
      <c r="K14" s="17">
        <v>1.8777688919824301E-2</v>
      </c>
      <c r="L14" s="17">
        <v>2.59619682440731E-2</v>
      </c>
      <c r="M14" s="17">
        <v>0</v>
      </c>
      <c r="N14" s="17">
        <v>0</v>
      </c>
      <c r="O14" s="17">
        <v>1.15210597379176E-2</v>
      </c>
      <c r="P14" s="17">
        <v>0.35196951786603697</v>
      </c>
      <c r="Q14" s="17"/>
      <c r="R14" s="17">
        <v>3.2226563737211798E-2</v>
      </c>
      <c r="S14" s="17">
        <v>0</v>
      </c>
      <c r="T14" s="17">
        <v>6.6952079690863102E-3</v>
      </c>
      <c r="U14" s="17">
        <v>4.0348291522862897E-3</v>
      </c>
      <c r="V14" s="17"/>
      <c r="W14" s="17">
        <v>2.03329246433764E-2</v>
      </c>
      <c r="X14" s="17">
        <v>3.62123655786235E-2</v>
      </c>
      <c r="Y14" s="17">
        <v>4.52233638549841E-2</v>
      </c>
      <c r="Z14" s="17">
        <v>1.0240257187542E-2</v>
      </c>
      <c r="AA14" s="17">
        <v>0</v>
      </c>
      <c r="AB14" s="17">
        <v>0</v>
      </c>
      <c r="AC14" s="17">
        <v>0</v>
      </c>
      <c r="AD14" s="17">
        <v>0</v>
      </c>
      <c r="AE14" s="17">
        <v>0</v>
      </c>
      <c r="AF14" s="17">
        <v>4.6952781598466097E-3</v>
      </c>
      <c r="AG14" s="17"/>
      <c r="AH14" s="17">
        <v>1.0328684783142601E-2</v>
      </c>
      <c r="AI14" s="17">
        <v>0</v>
      </c>
      <c r="AJ14" s="17">
        <v>0</v>
      </c>
      <c r="AK14" s="17">
        <v>3.3776294662953801E-2</v>
      </c>
      <c r="AL14" s="17">
        <v>6.6117328357854404E-3</v>
      </c>
      <c r="AM14" s="17">
        <v>6.9404259499861697E-3</v>
      </c>
      <c r="AN14" s="17">
        <v>0</v>
      </c>
      <c r="AO14" s="17"/>
      <c r="AP14" s="17">
        <v>3.08314605929895E-3</v>
      </c>
      <c r="AQ14" s="17">
        <v>2.3348712618009099E-2</v>
      </c>
      <c r="AR14" s="17"/>
      <c r="AS14" s="17">
        <v>5.7797614301216098E-3</v>
      </c>
      <c r="AT14" s="17">
        <v>0</v>
      </c>
      <c r="AU14" s="17">
        <v>0</v>
      </c>
      <c r="AV14" s="17"/>
      <c r="AW14" s="17">
        <v>0</v>
      </c>
      <c r="AX14" s="17">
        <v>1.2477724987672901E-2</v>
      </c>
      <c r="AY14" s="17"/>
      <c r="AZ14" s="17">
        <v>1.04944946136278E-2</v>
      </c>
      <c r="BA14" s="17">
        <v>1.09699277002967E-2</v>
      </c>
      <c r="BB14" s="17"/>
      <c r="BC14" s="17">
        <v>1.6886591855475402E-2</v>
      </c>
      <c r="BD14" s="17">
        <v>4.0348291522862897E-3</v>
      </c>
      <c r="BE14" s="17"/>
      <c r="BF14" s="17">
        <v>2.5718896264222001E-3</v>
      </c>
      <c r="BG14" s="17">
        <v>1.5016882285173399E-2</v>
      </c>
      <c r="BH14" s="17"/>
      <c r="BI14" s="17">
        <v>3.4269020038794201E-2</v>
      </c>
      <c r="BJ14" s="17">
        <v>6.8937454397816397E-3</v>
      </c>
      <c r="BK14" s="17">
        <v>2.6094783800897502E-3</v>
      </c>
      <c r="BL14" s="17">
        <v>0</v>
      </c>
    </row>
    <row r="15" spans="2:64" x14ac:dyDescent="0.25">
      <c r="B15" s="18" t="s">
        <v>241</v>
      </c>
      <c r="C15" s="20">
        <v>0.86280353550969502</v>
      </c>
      <c r="D15" s="20">
        <v>0.88266199201883899</v>
      </c>
      <c r="E15" s="20">
        <v>0.86916209839284198</v>
      </c>
      <c r="F15" s="20">
        <v>0.76815003194264098</v>
      </c>
      <c r="G15" s="20">
        <v>0.90119633848491398</v>
      </c>
      <c r="H15" s="20">
        <v>0.89818764461627698</v>
      </c>
      <c r="I15" s="20">
        <v>0.879211495738764</v>
      </c>
      <c r="J15" s="20">
        <v>0.88709226123669005</v>
      </c>
      <c r="K15" s="20">
        <v>0.82192181530119901</v>
      </c>
      <c r="L15" s="20">
        <v>0.82115178569302905</v>
      </c>
      <c r="M15" s="20">
        <v>0.81543170388445796</v>
      </c>
      <c r="N15" s="20">
        <v>0.89121606417152799</v>
      </c>
      <c r="O15" s="20">
        <v>0.85500249182677901</v>
      </c>
      <c r="P15" s="20">
        <v>0.64803048213396297</v>
      </c>
      <c r="Q15" s="20"/>
      <c r="R15" s="20">
        <v>0.77855280528306803</v>
      </c>
      <c r="S15" s="20">
        <v>0.84646576892616998</v>
      </c>
      <c r="T15" s="20">
        <v>0.85751862364310505</v>
      </c>
      <c r="U15" s="20">
        <v>0.91396154059103396</v>
      </c>
      <c r="V15" s="20"/>
      <c r="W15" s="20">
        <v>0.79103016445607099</v>
      </c>
      <c r="X15" s="20">
        <v>0.78210924218644495</v>
      </c>
      <c r="Y15" s="20">
        <v>0.84046215716407202</v>
      </c>
      <c r="Z15" s="20">
        <v>0.84056491902100205</v>
      </c>
      <c r="AA15" s="20">
        <v>0.81296413394256095</v>
      </c>
      <c r="AB15" s="20">
        <v>0.95911239479101895</v>
      </c>
      <c r="AC15" s="20">
        <v>0.87492828549248203</v>
      </c>
      <c r="AD15" s="20">
        <v>0.94552628100901903</v>
      </c>
      <c r="AE15" s="20">
        <v>0.90688425332379896</v>
      </c>
      <c r="AF15" s="20">
        <v>0.94305351105845403</v>
      </c>
      <c r="AG15" s="20"/>
      <c r="AH15" s="20">
        <v>0.82980414381409395</v>
      </c>
      <c r="AI15" s="20">
        <v>0.85870171415919105</v>
      </c>
      <c r="AJ15" s="20">
        <v>0.87234090376934104</v>
      </c>
      <c r="AK15" s="20">
        <v>0.84529966728377104</v>
      </c>
      <c r="AL15" s="20">
        <v>0.895877977485665</v>
      </c>
      <c r="AM15" s="20">
        <v>0.90212720525771495</v>
      </c>
      <c r="AN15" s="20">
        <v>0.87304990740135702</v>
      </c>
      <c r="AO15" s="20"/>
      <c r="AP15" s="20">
        <v>0.901081534703156</v>
      </c>
      <c r="AQ15" s="20">
        <v>0.80070017688026296</v>
      </c>
      <c r="AR15" s="20"/>
      <c r="AS15" s="20">
        <v>0.89181169359640899</v>
      </c>
      <c r="AT15" s="20">
        <v>0.96922572653405403</v>
      </c>
      <c r="AU15" s="20">
        <v>0.88842547527322802</v>
      </c>
      <c r="AV15" s="20"/>
      <c r="AW15" s="20">
        <v>0.94067270056735797</v>
      </c>
      <c r="AX15" s="20">
        <v>0.85079790531777599</v>
      </c>
      <c r="AY15" s="20"/>
      <c r="AZ15" s="20">
        <v>0.81909697795735803</v>
      </c>
      <c r="BA15" s="20">
        <v>0.88476476622667199</v>
      </c>
      <c r="BB15" s="20"/>
      <c r="BC15" s="20">
        <v>0.81693366903219899</v>
      </c>
      <c r="BD15" s="20">
        <v>0.91396154059103396</v>
      </c>
      <c r="BE15" s="20"/>
      <c r="BF15" s="20">
        <v>0.93287797782540405</v>
      </c>
      <c r="BG15" s="20">
        <v>0.82703118124775199</v>
      </c>
      <c r="BH15" s="20"/>
      <c r="BI15" s="20">
        <v>0.75107989415959797</v>
      </c>
      <c r="BJ15" s="20">
        <v>0.84813666411716804</v>
      </c>
      <c r="BK15" s="20">
        <v>0.90674663429703195</v>
      </c>
      <c r="BL15" s="20">
        <v>0.97280712949565595</v>
      </c>
    </row>
    <row r="16" spans="2:64" x14ac:dyDescent="0.25">
      <c r="B16" s="18" t="s">
        <v>242</v>
      </c>
      <c r="C16" s="20">
        <v>3.6408759532261699E-2</v>
      </c>
      <c r="D16" s="20">
        <v>2.05863947528819E-2</v>
      </c>
      <c r="E16" s="20">
        <v>2.98806992655649E-2</v>
      </c>
      <c r="F16" s="20">
        <v>3.1202321916094799E-2</v>
      </c>
      <c r="G16" s="20">
        <v>3.68449346167831E-2</v>
      </c>
      <c r="H16" s="20">
        <v>5.0014263353227201E-2</v>
      </c>
      <c r="I16" s="20">
        <v>2.80558746432297E-2</v>
      </c>
      <c r="J16" s="20">
        <v>1.6048043475982599E-2</v>
      </c>
      <c r="K16" s="20">
        <v>0</v>
      </c>
      <c r="L16" s="20">
        <v>7.3752859743233506E-2</v>
      </c>
      <c r="M16" s="20">
        <v>6.05782180340751E-2</v>
      </c>
      <c r="N16" s="20">
        <v>2.5601879174383401E-2</v>
      </c>
      <c r="O16" s="20">
        <v>5.9870077394471401E-2</v>
      </c>
      <c r="P16" s="20">
        <v>0</v>
      </c>
      <c r="Q16" s="20"/>
      <c r="R16" s="20">
        <v>7.8600371535786695E-2</v>
      </c>
      <c r="S16" s="20">
        <v>4.2565294998153001E-2</v>
      </c>
      <c r="T16" s="20">
        <v>1.08837386462144E-2</v>
      </c>
      <c r="U16" s="20">
        <v>1.8993680784767101E-2</v>
      </c>
      <c r="V16" s="20"/>
      <c r="W16" s="20">
        <v>7.6500988042053505E-2</v>
      </c>
      <c r="X16" s="20">
        <v>7.9083462148625605E-2</v>
      </c>
      <c r="Y16" s="20">
        <v>2.2568471181481999E-2</v>
      </c>
      <c r="Z16" s="20">
        <v>4.4234209232887199E-2</v>
      </c>
      <c r="AA16" s="20">
        <v>4.66816417846177E-2</v>
      </c>
      <c r="AB16" s="20">
        <v>4.0887605208981E-2</v>
      </c>
      <c r="AC16" s="20">
        <v>0</v>
      </c>
      <c r="AD16" s="20">
        <v>0</v>
      </c>
      <c r="AE16" s="20">
        <v>0</v>
      </c>
      <c r="AF16" s="20">
        <v>1.56716337202133E-2</v>
      </c>
      <c r="AG16" s="20"/>
      <c r="AH16" s="20">
        <v>4.9439744706970198E-2</v>
      </c>
      <c r="AI16" s="20">
        <v>7.6844136578300207E-2</v>
      </c>
      <c r="AJ16" s="20">
        <v>6.8465901087245304E-2</v>
      </c>
      <c r="AK16" s="20">
        <v>3.7691471380582799E-2</v>
      </c>
      <c r="AL16" s="20">
        <v>1.2209345464173699E-2</v>
      </c>
      <c r="AM16" s="20">
        <v>2.5198846529140902E-2</v>
      </c>
      <c r="AN16" s="20">
        <v>1.8066048302607201E-2</v>
      </c>
      <c r="AO16" s="20"/>
      <c r="AP16" s="20">
        <v>2.11208166940887E-2</v>
      </c>
      <c r="AQ16" s="20">
        <v>6.1212370399872998E-2</v>
      </c>
      <c r="AR16" s="20"/>
      <c r="AS16" s="20">
        <v>3.39955348273231E-2</v>
      </c>
      <c r="AT16" s="20">
        <v>5.3837649692761802E-3</v>
      </c>
      <c r="AU16" s="20">
        <v>1.79653865009234E-2</v>
      </c>
      <c r="AV16" s="20"/>
      <c r="AW16" s="20">
        <v>1.20453451256684E-2</v>
      </c>
      <c r="AX16" s="20">
        <v>4.0165036402078601E-2</v>
      </c>
      <c r="AY16" s="20"/>
      <c r="AZ16" s="20">
        <v>6.0687117899464703E-2</v>
      </c>
      <c r="BA16" s="20">
        <v>2.42096146123464E-2</v>
      </c>
      <c r="BB16" s="20"/>
      <c r="BC16" s="20">
        <v>5.2023663506186597E-2</v>
      </c>
      <c r="BD16" s="20">
        <v>1.8993680784767101E-2</v>
      </c>
      <c r="BE16" s="20"/>
      <c r="BF16" s="20">
        <v>6.5180921218163804E-3</v>
      </c>
      <c r="BG16" s="20">
        <v>5.1667668606628699E-2</v>
      </c>
      <c r="BH16" s="20"/>
      <c r="BI16" s="20">
        <v>7.6298700807420294E-2</v>
      </c>
      <c r="BJ16" s="20">
        <v>3.79252566052058E-2</v>
      </c>
      <c r="BK16" s="20">
        <v>2.27765930997797E-2</v>
      </c>
      <c r="BL16" s="20">
        <v>0</v>
      </c>
    </row>
    <row r="17" spans="2:64" x14ac:dyDescent="0.25">
      <c r="B17" s="18" t="s">
        <v>185</v>
      </c>
      <c r="C17" s="21">
        <v>0.82639477597743305</v>
      </c>
      <c r="D17" s="21">
        <v>0.86207559726595695</v>
      </c>
      <c r="E17" s="21">
        <v>0.83928139912727695</v>
      </c>
      <c r="F17" s="21">
        <v>0.73694771002654602</v>
      </c>
      <c r="G17" s="21">
        <v>0.86435140386813103</v>
      </c>
      <c r="H17" s="21">
        <v>0.84817338126304997</v>
      </c>
      <c r="I17" s="21">
        <v>0.851155621095535</v>
      </c>
      <c r="J17" s="21">
        <v>0.87104421776070795</v>
      </c>
      <c r="K17" s="21">
        <v>0.82192181530119901</v>
      </c>
      <c r="L17" s="21">
        <v>0.74739892594979596</v>
      </c>
      <c r="M17" s="21">
        <v>0.75485348585038303</v>
      </c>
      <c r="N17" s="21">
        <v>0.86561418499714504</v>
      </c>
      <c r="O17" s="21">
        <v>0.79513241443230698</v>
      </c>
      <c r="P17" s="21">
        <v>0.64803048213396297</v>
      </c>
      <c r="Q17" s="21"/>
      <c r="R17" s="21">
        <v>0.699952433747281</v>
      </c>
      <c r="S17" s="21">
        <v>0.803900473928017</v>
      </c>
      <c r="T17" s="21">
        <v>0.84663488499689099</v>
      </c>
      <c r="U17" s="21">
        <v>0.89496785980626703</v>
      </c>
      <c r="V17" s="21"/>
      <c r="W17" s="21">
        <v>0.71452917641401803</v>
      </c>
      <c r="X17" s="21">
        <v>0.70302578003781901</v>
      </c>
      <c r="Y17" s="21">
        <v>0.81789368598259005</v>
      </c>
      <c r="Z17" s="21">
        <v>0.79633070978811504</v>
      </c>
      <c r="AA17" s="21">
        <v>0.76628249215794297</v>
      </c>
      <c r="AB17" s="21">
        <v>0.91822478958203801</v>
      </c>
      <c r="AC17" s="21">
        <v>0.87492828549248203</v>
      </c>
      <c r="AD17" s="21">
        <v>0.94552628100901903</v>
      </c>
      <c r="AE17" s="21">
        <v>0.90688425332379896</v>
      </c>
      <c r="AF17" s="21">
        <v>0.92738187733824096</v>
      </c>
      <c r="AG17" s="21"/>
      <c r="AH17" s="21">
        <v>0.78036439910712396</v>
      </c>
      <c r="AI17" s="21">
        <v>0.78185757758089103</v>
      </c>
      <c r="AJ17" s="21">
        <v>0.803875002682096</v>
      </c>
      <c r="AK17" s="21">
        <v>0.807608195903188</v>
      </c>
      <c r="AL17" s="21">
        <v>0.88366863202149204</v>
      </c>
      <c r="AM17" s="21">
        <v>0.876928358728574</v>
      </c>
      <c r="AN17" s="21">
        <v>0.85498385909874997</v>
      </c>
      <c r="AO17" s="21"/>
      <c r="AP17" s="21">
        <v>0.87996071800906694</v>
      </c>
      <c r="AQ17" s="21">
        <v>0.73948780648039003</v>
      </c>
      <c r="AR17" s="21"/>
      <c r="AS17" s="21">
        <v>0.85781615876908601</v>
      </c>
      <c r="AT17" s="21">
        <v>0.96384196156477697</v>
      </c>
      <c r="AU17" s="21">
        <v>0.87046008877230496</v>
      </c>
      <c r="AV17" s="21"/>
      <c r="AW17" s="21">
        <v>0.92862735544168995</v>
      </c>
      <c r="AX17" s="21">
        <v>0.81063286891569697</v>
      </c>
      <c r="AY17" s="21"/>
      <c r="AZ17" s="21">
        <v>0.75840986005789301</v>
      </c>
      <c r="BA17" s="21">
        <v>0.86055515161432505</v>
      </c>
      <c r="BB17" s="21"/>
      <c r="BC17" s="21">
        <v>0.76491000552601196</v>
      </c>
      <c r="BD17" s="21">
        <v>0.89496785980626703</v>
      </c>
      <c r="BE17" s="21"/>
      <c r="BF17" s="21">
        <v>0.92635988570358796</v>
      </c>
      <c r="BG17" s="21">
        <v>0.77536351264112402</v>
      </c>
      <c r="BH17" s="21"/>
      <c r="BI17" s="21">
        <v>0.67478119335217701</v>
      </c>
      <c r="BJ17" s="21">
        <v>0.81021140751196197</v>
      </c>
      <c r="BK17" s="21">
        <v>0.88397004119725198</v>
      </c>
      <c r="BL17" s="21">
        <v>0.97280712949565595</v>
      </c>
    </row>
    <row r="18" spans="2:64" x14ac:dyDescent="0.25">
      <c r="B18" s="16"/>
    </row>
    <row r="19" spans="2:64" x14ac:dyDescent="0.25">
      <c r="B19" t="s">
        <v>83</v>
      </c>
    </row>
    <row r="20" spans="2:64" x14ac:dyDescent="0.25">
      <c r="B20" t="s">
        <v>84</v>
      </c>
    </row>
    <row r="22" spans="2:64" x14ac:dyDescent="0.2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L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246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236</v>
      </c>
      <c r="C9" s="17">
        <v>0.76033251892610998</v>
      </c>
      <c r="D9" s="17">
        <v>0.74307907865896095</v>
      </c>
      <c r="E9" s="17">
        <v>0.78426639649590202</v>
      </c>
      <c r="F9" s="17">
        <v>0.67754398782068703</v>
      </c>
      <c r="G9" s="17">
        <v>0.76322577801728797</v>
      </c>
      <c r="H9" s="17">
        <v>0.75630748361201905</v>
      </c>
      <c r="I9" s="17">
        <v>0.82719348204082499</v>
      </c>
      <c r="J9" s="17">
        <v>0.74406615052843905</v>
      </c>
      <c r="K9" s="17">
        <v>0.81769509156537501</v>
      </c>
      <c r="L9" s="17">
        <v>0.75974223790823203</v>
      </c>
      <c r="M9" s="17">
        <v>0.72872044652267698</v>
      </c>
      <c r="N9" s="17">
        <v>0.77982871461355596</v>
      </c>
      <c r="O9" s="17">
        <v>0.76666320113129205</v>
      </c>
      <c r="P9" s="17">
        <v>0.64803048213396297</v>
      </c>
      <c r="Q9" s="17"/>
      <c r="R9" s="17">
        <v>0.79745930634886897</v>
      </c>
      <c r="S9" s="17">
        <v>0.69193397206978602</v>
      </c>
      <c r="T9" s="17">
        <v>0.70888084075152702</v>
      </c>
      <c r="U9" s="17">
        <v>0.77628225904609804</v>
      </c>
      <c r="V9" s="17"/>
      <c r="W9" s="17">
        <v>0.79200742666828305</v>
      </c>
      <c r="X9" s="17">
        <v>0.78734633407078902</v>
      </c>
      <c r="Y9" s="17">
        <v>0.64460295747723395</v>
      </c>
      <c r="Z9" s="17">
        <v>0.72001355134622302</v>
      </c>
      <c r="AA9" s="17">
        <v>0.67844113288621299</v>
      </c>
      <c r="AB9" s="17">
        <v>0.76487871301249999</v>
      </c>
      <c r="AC9" s="17">
        <v>0.72754878631652198</v>
      </c>
      <c r="AD9" s="17">
        <v>0.77776590479024799</v>
      </c>
      <c r="AE9" s="17">
        <v>0.76557354583791004</v>
      </c>
      <c r="AF9" s="17">
        <v>0.81700862193124602</v>
      </c>
      <c r="AG9" s="17"/>
      <c r="AH9" s="17">
        <v>0.771897290999639</v>
      </c>
      <c r="AI9" s="17">
        <v>0.72879975869000901</v>
      </c>
      <c r="AJ9" s="17">
        <v>0.76340006964609797</v>
      </c>
      <c r="AK9" s="17">
        <v>0.75559748984070096</v>
      </c>
      <c r="AL9" s="17">
        <v>0.75875631837437796</v>
      </c>
      <c r="AM9" s="17">
        <v>0.74288907944925398</v>
      </c>
      <c r="AN9" s="17">
        <v>0.82403620683590895</v>
      </c>
      <c r="AO9" s="17"/>
      <c r="AP9" s="17">
        <v>0.74449234472510895</v>
      </c>
      <c r="AQ9" s="17">
        <v>0.78603208629862698</v>
      </c>
      <c r="AR9" s="17"/>
      <c r="AS9" s="17">
        <v>0.73570077126175404</v>
      </c>
      <c r="AT9" s="17">
        <v>0.81725952990793904</v>
      </c>
      <c r="AU9" s="17">
        <v>0.72983793526913099</v>
      </c>
      <c r="AV9" s="17"/>
      <c r="AW9" s="17">
        <v>0.69062829792091496</v>
      </c>
      <c r="AX9" s="17">
        <v>0.77107930296552496</v>
      </c>
      <c r="AY9" s="17"/>
      <c r="AZ9" s="17">
        <v>0.730579542321246</v>
      </c>
      <c r="BA9" s="17">
        <v>0.77528249486401801</v>
      </c>
      <c r="BB9" s="17"/>
      <c r="BC9" s="17">
        <v>0.74603148336986902</v>
      </c>
      <c r="BD9" s="17">
        <v>0.77628225904609804</v>
      </c>
      <c r="BE9" s="17"/>
      <c r="BF9" s="17">
        <v>0.77005286617456903</v>
      </c>
      <c r="BG9" s="17">
        <v>0.75537037161776099</v>
      </c>
      <c r="BH9" s="17"/>
      <c r="BI9" s="17">
        <v>0.69199925225586401</v>
      </c>
      <c r="BJ9" s="17">
        <v>0.809290142233964</v>
      </c>
      <c r="BK9" s="17">
        <v>0.77834995448161204</v>
      </c>
      <c r="BL9" s="17">
        <v>0.72260587839076895</v>
      </c>
    </row>
    <row r="10" spans="2:64" x14ac:dyDescent="0.25">
      <c r="B10" s="18" t="s">
        <v>237</v>
      </c>
      <c r="C10" s="17">
        <v>0.189486959250384</v>
      </c>
      <c r="D10" s="17">
        <v>0.2036629587596</v>
      </c>
      <c r="E10" s="17">
        <v>0.150314652700519</v>
      </c>
      <c r="F10" s="17">
        <v>0.28512002236929002</v>
      </c>
      <c r="G10" s="17">
        <v>0.19992928736592799</v>
      </c>
      <c r="H10" s="17">
        <v>0.141380888138816</v>
      </c>
      <c r="I10" s="17">
        <v>0.14999353121103701</v>
      </c>
      <c r="J10" s="17">
        <v>0.21400877122127299</v>
      </c>
      <c r="K10" s="17">
        <v>0.12242583745937</v>
      </c>
      <c r="L10" s="17">
        <v>0.192466870592607</v>
      </c>
      <c r="M10" s="17">
        <v>0.22191118552751801</v>
      </c>
      <c r="N10" s="17">
        <v>0.174840720022304</v>
      </c>
      <c r="O10" s="17">
        <v>0.19877361965495499</v>
      </c>
      <c r="P10" s="17">
        <v>0</v>
      </c>
      <c r="Q10" s="17"/>
      <c r="R10" s="17">
        <v>0.142691995862785</v>
      </c>
      <c r="S10" s="17">
        <v>0.22786831458215401</v>
      </c>
      <c r="T10" s="17">
        <v>0.242444723473657</v>
      </c>
      <c r="U10" s="17">
        <v>0.18779839182778801</v>
      </c>
      <c r="V10" s="17"/>
      <c r="W10" s="17">
        <v>0.141247162478431</v>
      </c>
      <c r="X10" s="17">
        <v>0.14129579187844099</v>
      </c>
      <c r="Y10" s="17">
        <v>0.28737838672120603</v>
      </c>
      <c r="Z10" s="17">
        <v>0.22530318107425201</v>
      </c>
      <c r="AA10" s="17">
        <v>0.21895061211918301</v>
      </c>
      <c r="AB10" s="17">
        <v>0.21927439347580399</v>
      </c>
      <c r="AC10" s="17">
        <v>0.192815369518093</v>
      </c>
      <c r="AD10" s="17">
        <v>0.22223409520975199</v>
      </c>
      <c r="AE10" s="17">
        <v>0.23442645416208999</v>
      </c>
      <c r="AF10" s="17">
        <v>0.146559560164358</v>
      </c>
      <c r="AG10" s="17"/>
      <c r="AH10" s="17">
        <v>0.16139162628269799</v>
      </c>
      <c r="AI10" s="17">
        <v>0.157113694185361</v>
      </c>
      <c r="AJ10" s="17">
        <v>0.15781213723684701</v>
      </c>
      <c r="AK10" s="17">
        <v>0.18572225299834499</v>
      </c>
      <c r="AL10" s="17">
        <v>0.221409123783088</v>
      </c>
      <c r="AM10" s="17">
        <v>0.218930639388174</v>
      </c>
      <c r="AN10" s="17">
        <v>0.15624116705998001</v>
      </c>
      <c r="AO10" s="17"/>
      <c r="AP10" s="17">
        <v>0.205996055256113</v>
      </c>
      <c r="AQ10" s="17">
        <v>0.16270211334687301</v>
      </c>
      <c r="AR10" s="17"/>
      <c r="AS10" s="17">
        <v>0.19856308126593</v>
      </c>
      <c r="AT10" s="17">
        <v>0.172036228593655</v>
      </c>
      <c r="AU10" s="17">
        <v>0.22170591212567001</v>
      </c>
      <c r="AV10" s="17"/>
      <c r="AW10" s="17">
        <v>0.26297765771128501</v>
      </c>
      <c r="AX10" s="17">
        <v>0.17815638767414901</v>
      </c>
      <c r="AY10" s="17"/>
      <c r="AZ10" s="17">
        <v>0.20055497611342399</v>
      </c>
      <c r="BA10" s="17">
        <v>0.18392561364183199</v>
      </c>
      <c r="BB10" s="17"/>
      <c r="BC10" s="17">
        <v>0.19100098158353701</v>
      </c>
      <c r="BD10" s="17">
        <v>0.18779839182778801</v>
      </c>
      <c r="BE10" s="17"/>
      <c r="BF10" s="17">
        <v>0.19203870531547901</v>
      </c>
      <c r="BG10" s="17">
        <v>0.18818431650060899</v>
      </c>
      <c r="BH10" s="17"/>
      <c r="BI10" s="17">
        <v>0.210063303147877</v>
      </c>
      <c r="BJ10" s="17">
        <v>0.152162045518277</v>
      </c>
      <c r="BK10" s="17">
        <v>0.174935380568812</v>
      </c>
      <c r="BL10" s="17">
        <v>0.27147953802597902</v>
      </c>
    </row>
    <row r="11" spans="2:64" ht="30" x14ac:dyDescent="0.25">
      <c r="B11" s="18" t="s">
        <v>238</v>
      </c>
      <c r="C11" s="17">
        <v>3.03979286931635E-2</v>
      </c>
      <c r="D11" s="17">
        <v>3.2671567828557298E-2</v>
      </c>
      <c r="E11" s="17">
        <v>2.98806992655649E-2</v>
      </c>
      <c r="F11" s="17">
        <v>0</v>
      </c>
      <c r="G11" s="17">
        <v>0</v>
      </c>
      <c r="H11" s="17">
        <v>5.4423631688656E-2</v>
      </c>
      <c r="I11" s="17">
        <v>1.2390583727458699E-2</v>
      </c>
      <c r="J11" s="17">
        <v>2.2838530085074499E-2</v>
      </c>
      <c r="K11" s="17">
        <v>4.1101382055430999E-2</v>
      </c>
      <c r="L11" s="17">
        <v>4.7790891499160403E-2</v>
      </c>
      <c r="M11" s="17">
        <v>3.91814879724166E-2</v>
      </c>
      <c r="N11" s="17">
        <v>3.0372417215757001E-2</v>
      </c>
      <c r="O11" s="17">
        <v>2.30421194758351E-2</v>
      </c>
      <c r="P11" s="17">
        <v>0</v>
      </c>
      <c r="Q11" s="17"/>
      <c r="R11" s="17">
        <v>3.64050797731078E-2</v>
      </c>
      <c r="S11" s="17">
        <v>5.5708468599439398E-2</v>
      </c>
      <c r="T11" s="17">
        <v>3.1095489159515498E-2</v>
      </c>
      <c r="U11" s="17">
        <v>1.89789363305073E-2</v>
      </c>
      <c r="V11" s="17"/>
      <c r="W11" s="17">
        <v>2.6285801880308001E-2</v>
      </c>
      <c r="X11" s="17">
        <v>4.5663151527751501E-2</v>
      </c>
      <c r="Y11" s="17">
        <v>4.5363763128058399E-2</v>
      </c>
      <c r="Z11" s="17">
        <v>2.95288079791418E-2</v>
      </c>
      <c r="AA11" s="17">
        <v>0.10260825499460401</v>
      </c>
      <c r="AB11" s="17">
        <v>0</v>
      </c>
      <c r="AC11" s="17">
        <v>6.4748960834207406E-2</v>
      </c>
      <c r="AD11" s="17">
        <v>0</v>
      </c>
      <c r="AE11" s="17">
        <v>0</v>
      </c>
      <c r="AF11" s="17">
        <v>1.9157859348883501E-2</v>
      </c>
      <c r="AG11" s="17"/>
      <c r="AH11" s="17">
        <v>1.7722222631292799E-2</v>
      </c>
      <c r="AI11" s="17">
        <v>6.9102234137974602E-2</v>
      </c>
      <c r="AJ11" s="17">
        <v>3.9993683287415899E-2</v>
      </c>
      <c r="AK11" s="17">
        <v>3.76826659765866E-2</v>
      </c>
      <c r="AL11" s="17">
        <v>1.9834557842534201E-2</v>
      </c>
      <c r="AM11" s="17">
        <v>3.32034489114418E-2</v>
      </c>
      <c r="AN11" s="17">
        <v>1.0689601952807199E-2</v>
      </c>
      <c r="AO11" s="17"/>
      <c r="AP11" s="17">
        <v>3.1963223533239299E-2</v>
      </c>
      <c r="AQ11" s="17">
        <v>2.78583480237895E-2</v>
      </c>
      <c r="AR11" s="17"/>
      <c r="AS11" s="17">
        <v>4.9713832473483599E-2</v>
      </c>
      <c r="AT11" s="17">
        <v>1.0704241498405801E-2</v>
      </c>
      <c r="AU11" s="17">
        <v>2.9187658320077501E-2</v>
      </c>
      <c r="AV11" s="17"/>
      <c r="AW11" s="17">
        <v>3.9887130120983501E-2</v>
      </c>
      <c r="AX11" s="17">
        <v>2.89349125804996E-2</v>
      </c>
      <c r="AY11" s="17"/>
      <c r="AZ11" s="17">
        <v>4.3248513038260598E-2</v>
      </c>
      <c r="BA11" s="17">
        <v>2.3940896534712201E-2</v>
      </c>
      <c r="BB11" s="17"/>
      <c r="BC11" s="17">
        <v>4.0636554185885403E-2</v>
      </c>
      <c r="BD11" s="17">
        <v>1.89789363305073E-2</v>
      </c>
      <c r="BE11" s="17"/>
      <c r="BF11" s="17">
        <v>1.6018608381349799E-2</v>
      </c>
      <c r="BG11" s="17">
        <v>3.7738438631475801E-2</v>
      </c>
      <c r="BH11" s="17"/>
      <c r="BI11" s="17">
        <v>5.2638243771105001E-2</v>
      </c>
      <c r="BJ11" s="17">
        <v>2.6726619421077701E-2</v>
      </c>
      <c r="BK11" s="17">
        <v>2.8904414650200098E-2</v>
      </c>
      <c r="BL11" s="17">
        <v>5.9145835832522401E-3</v>
      </c>
    </row>
    <row r="12" spans="2:64" x14ac:dyDescent="0.25">
      <c r="B12" s="18" t="s">
        <v>239</v>
      </c>
      <c r="C12" s="17">
        <v>1.04713940031524E-2</v>
      </c>
      <c r="D12" s="17">
        <v>1.6918422502917901E-2</v>
      </c>
      <c r="E12" s="17">
        <v>0</v>
      </c>
      <c r="F12" s="17">
        <v>3.7335989810023E-2</v>
      </c>
      <c r="G12" s="17">
        <v>0</v>
      </c>
      <c r="H12" s="17">
        <v>4.7887996560508898E-2</v>
      </c>
      <c r="I12" s="17">
        <v>0</v>
      </c>
      <c r="J12" s="17">
        <v>0</v>
      </c>
      <c r="K12" s="17">
        <v>0</v>
      </c>
      <c r="L12" s="17">
        <v>0</v>
      </c>
      <c r="M12" s="17">
        <v>1.01868799773889E-2</v>
      </c>
      <c r="N12" s="17">
        <v>7.4790740741914399E-3</v>
      </c>
      <c r="O12" s="17">
        <v>0</v>
      </c>
      <c r="P12" s="17">
        <v>0</v>
      </c>
      <c r="Q12" s="17"/>
      <c r="R12" s="17">
        <v>4.1364020423891E-3</v>
      </c>
      <c r="S12" s="17">
        <v>2.4489244748620801E-2</v>
      </c>
      <c r="T12" s="17">
        <v>4.9056316672265099E-3</v>
      </c>
      <c r="U12" s="17">
        <v>1.08522012136145E-2</v>
      </c>
      <c r="V12" s="17"/>
      <c r="W12" s="17">
        <v>2.34337918110878E-2</v>
      </c>
      <c r="X12" s="17">
        <v>2.56947225230191E-2</v>
      </c>
      <c r="Y12" s="17">
        <v>0</v>
      </c>
      <c r="Z12" s="17">
        <v>1.49142024128415E-2</v>
      </c>
      <c r="AA12" s="17">
        <v>0</v>
      </c>
      <c r="AB12" s="17">
        <v>0</v>
      </c>
      <c r="AC12" s="17">
        <v>1.4886883331178101E-2</v>
      </c>
      <c r="AD12" s="17">
        <v>0</v>
      </c>
      <c r="AE12" s="17">
        <v>0</v>
      </c>
      <c r="AF12" s="17">
        <v>1.25786803956654E-2</v>
      </c>
      <c r="AG12" s="17"/>
      <c r="AH12" s="17">
        <v>2.1838006010697401E-2</v>
      </c>
      <c r="AI12" s="17">
        <v>4.4984312986655103E-2</v>
      </c>
      <c r="AJ12" s="17">
        <v>3.8794109829638997E-2</v>
      </c>
      <c r="AK12" s="17">
        <v>3.4225343434907398E-3</v>
      </c>
      <c r="AL12" s="17">
        <v>0</v>
      </c>
      <c r="AM12" s="17">
        <v>4.9768322511301701E-3</v>
      </c>
      <c r="AN12" s="17">
        <v>9.0330241513036091E-3</v>
      </c>
      <c r="AO12" s="17"/>
      <c r="AP12" s="17">
        <v>1.2505965197099501E-2</v>
      </c>
      <c r="AQ12" s="17">
        <v>7.1704454902427103E-3</v>
      </c>
      <c r="AR12" s="17"/>
      <c r="AS12" s="17">
        <v>5.40387594267019E-3</v>
      </c>
      <c r="AT12" s="17">
        <v>0</v>
      </c>
      <c r="AU12" s="17">
        <v>1.9268494285121701E-2</v>
      </c>
      <c r="AV12" s="17"/>
      <c r="AW12" s="17">
        <v>0</v>
      </c>
      <c r="AX12" s="17">
        <v>1.2085841569177301E-2</v>
      </c>
      <c r="AY12" s="17"/>
      <c r="AZ12" s="17">
        <v>9.6731718745165004E-3</v>
      </c>
      <c r="BA12" s="17">
        <v>1.0872476616656799E-2</v>
      </c>
      <c r="BB12" s="17"/>
      <c r="BC12" s="17">
        <v>1.0129950354796901E-2</v>
      </c>
      <c r="BD12" s="17">
        <v>1.08522012136145E-2</v>
      </c>
      <c r="BE12" s="17"/>
      <c r="BF12" s="17">
        <v>1.6240954828075499E-2</v>
      </c>
      <c r="BG12" s="17">
        <v>7.5260865994185499E-3</v>
      </c>
      <c r="BH12" s="17"/>
      <c r="BI12" s="17">
        <v>2.3880924212237298E-2</v>
      </c>
      <c r="BJ12" s="17">
        <v>3.21521913688256E-3</v>
      </c>
      <c r="BK12" s="17">
        <v>1.23177288637787E-2</v>
      </c>
      <c r="BL12" s="17">
        <v>0</v>
      </c>
    </row>
    <row r="13" spans="2:64" x14ac:dyDescent="0.25">
      <c r="B13" s="18" t="s">
        <v>240</v>
      </c>
      <c r="C13" s="17">
        <v>5.2997120844585103E-3</v>
      </c>
      <c r="D13" s="17">
        <v>3.6679722499640601E-3</v>
      </c>
      <c r="E13" s="17">
        <v>0</v>
      </c>
      <c r="F13" s="17">
        <v>0</v>
      </c>
      <c r="G13" s="17">
        <v>3.68449346167831E-2</v>
      </c>
      <c r="H13" s="17">
        <v>0</v>
      </c>
      <c r="I13" s="17">
        <v>1.04224030206789E-2</v>
      </c>
      <c r="J13" s="17">
        <v>1.9086548165213098E-2</v>
      </c>
      <c r="K13" s="17">
        <v>0</v>
      </c>
      <c r="L13" s="17">
        <v>0</v>
      </c>
      <c r="M13" s="17">
        <v>0</v>
      </c>
      <c r="N13" s="17">
        <v>0</v>
      </c>
      <c r="O13" s="17">
        <v>1.15210597379176E-2</v>
      </c>
      <c r="P13" s="17">
        <v>0</v>
      </c>
      <c r="Q13" s="17"/>
      <c r="R13" s="17">
        <v>1.46931440869043E-2</v>
      </c>
      <c r="S13" s="17">
        <v>0</v>
      </c>
      <c r="T13" s="17">
        <v>5.9781069789879198E-3</v>
      </c>
      <c r="U13" s="17">
        <v>1.83861652742034E-3</v>
      </c>
      <c r="V13" s="17"/>
      <c r="W13" s="17">
        <v>1.7025817161890801E-2</v>
      </c>
      <c r="X13" s="17">
        <v>0</v>
      </c>
      <c r="Y13" s="17">
        <v>0</v>
      </c>
      <c r="Z13" s="17">
        <v>0</v>
      </c>
      <c r="AA13" s="17">
        <v>0</v>
      </c>
      <c r="AB13" s="17">
        <v>1.58468935116957E-2</v>
      </c>
      <c r="AC13" s="17">
        <v>0</v>
      </c>
      <c r="AD13" s="17">
        <v>0</v>
      </c>
      <c r="AE13" s="17">
        <v>0</v>
      </c>
      <c r="AF13" s="17">
        <v>0</v>
      </c>
      <c r="AG13" s="17"/>
      <c r="AH13" s="17">
        <v>2.7150854075672099E-2</v>
      </c>
      <c r="AI13" s="17">
        <v>0</v>
      </c>
      <c r="AJ13" s="17">
        <v>0</v>
      </c>
      <c r="AK13" s="17">
        <v>3.5082671478777298E-3</v>
      </c>
      <c r="AL13" s="17">
        <v>0</v>
      </c>
      <c r="AM13" s="17">
        <v>0</v>
      </c>
      <c r="AN13" s="17">
        <v>0</v>
      </c>
      <c r="AO13" s="17"/>
      <c r="AP13" s="17">
        <v>3.3642127714332399E-3</v>
      </c>
      <c r="AQ13" s="17">
        <v>8.4399234459856202E-3</v>
      </c>
      <c r="AR13" s="17"/>
      <c r="AS13" s="17">
        <v>4.8386776260412601E-3</v>
      </c>
      <c r="AT13" s="17">
        <v>0</v>
      </c>
      <c r="AU13" s="17">
        <v>0</v>
      </c>
      <c r="AV13" s="17"/>
      <c r="AW13" s="17">
        <v>6.5069142468157804E-3</v>
      </c>
      <c r="AX13" s="17">
        <v>5.1135893397570003E-3</v>
      </c>
      <c r="AY13" s="17"/>
      <c r="AZ13" s="17">
        <v>1.30411342504722E-2</v>
      </c>
      <c r="BA13" s="17">
        <v>1.4098802654743899E-3</v>
      </c>
      <c r="BB13" s="17"/>
      <c r="BC13" s="17">
        <v>8.4030385494912492E-3</v>
      </c>
      <c r="BD13" s="17">
        <v>1.83861652742034E-3</v>
      </c>
      <c r="BE13" s="17"/>
      <c r="BF13" s="17">
        <v>2.7765572954169902E-3</v>
      </c>
      <c r="BG13" s="17">
        <v>6.5877592524211798E-3</v>
      </c>
      <c r="BH13" s="17"/>
      <c r="BI13" s="17">
        <v>1.1888403937860699E-2</v>
      </c>
      <c r="BJ13" s="17">
        <v>5.3907545529159797E-3</v>
      </c>
      <c r="BK13" s="17">
        <v>2.8830430555068101E-3</v>
      </c>
      <c r="BL13" s="17">
        <v>0</v>
      </c>
    </row>
    <row r="14" spans="2:64" x14ac:dyDescent="0.25">
      <c r="B14" s="18" t="s">
        <v>80</v>
      </c>
      <c r="C14" s="17">
        <v>4.01148704273133E-3</v>
      </c>
      <c r="D14" s="17">
        <v>0</v>
      </c>
      <c r="E14" s="17">
        <v>3.5538251538014001E-2</v>
      </c>
      <c r="F14" s="17">
        <v>0</v>
      </c>
      <c r="G14" s="17">
        <v>0</v>
      </c>
      <c r="H14" s="17">
        <v>0</v>
      </c>
      <c r="I14" s="17">
        <v>0</v>
      </c>
      <c r="J14" s="17">
        <v>0</v>
      </c>
      <c r="K14" s="17">
        <v>1.8777688919824301E-2</v>
      </c>
      <c r="L14" s="17">
        <v>0</v>
      </c>
      <c r="M14" s="17">
        <v>0</v>
      </c>
      <c r="N14" s="17">
        <v>7.4790740741914399E-3</v>
      </c>
      <c r="O14" s="17">
        <v>0</v>
      </c>
      <c r="P14" s="17">
        <v>0.35196951786603697</v>
      </c>
      <c r="Q14" s="17"/>
      <c r="R14" s="17">
        <v>4.6140718859446397E-3</v>
      </c>
      <c r="S14" s="17">
        <v>0</v>
      </c>
      <c r="T14" s="17">
        <v>6.6952079690863102E-3</v>
      </c>
      <c r="U14" s="17">
        <v>4.2495950545715202E-3</v>
      </c>
      <c r="V14" s="17"/>
      <c r="W14" s="17">
        <v>0</v>
      </c>
      <c r="X14" s="17">
        <v>0</v>
      </c>
      <c r="Y14" s="17">
        <v>2.2654892673502101E-2</v>
      </c>
      <c r="Z14" s="17">
        <v>1.0240257187542E-2</v>
      </c>
      <c r="AA14" s="17">
        <v>0</v>
      </c>
      <c r="AB14" s="17">
        <v>0</v>
      </c>
      <c r="AC14" s="17">
        <v>0</v>
      </c>
      <c r="AD14" s="17">
        <v>0</v>
      </c>
      <c r="AE14" s="17">
        <v>0</v>
      </c>
      <c r="AF14" s="17">
        <v>4.6952781598466097E-3</v>
      </c>
      <c r="AG14" s="17"/>
      <c r="AH14" s="17">
        <v>0</v>
      </c>
      <c r="AI14" s="17">
        <v>0</v>
      </c>
      <c r="AJ14" s="17">
        <v>0</v>
      </c>
      <c r="AK14" s="17">
        <v>1.40667896929991E-2</v>
      </c>
      <c r="AL14" s="17">
        <v>0</v>
      </c>
      <c r="AM14" s="17">
        <v>0</v>
      </c>
      <c r="AN14" s="17">
        <v>0</v>
      </c>
      <c r="AO14" s="17"/>
      <c r="AP14" s="17">
        <v>1.67819851700566E-3</v>
      </c>
      <c r="AQ14" s="17">
        <v>7.7970833944821004E-3</v>
      </c>
      <c r="AR14" s="17"/>
      <c r="AS14" s="17">
        <v>5.7797614301216098E-3</v>
      </c>
      <c r="AT14" s="17">
        <v>0</v>
      </c>
      <c r="AU14" s="17">
        <v>0</v>
      </c>
      <c r="AV14" s="17"/>
      <c r="AW14" s="17">
        <v>0</v>
      </c>
      <c r="AX14" s="17">
        <v>4.6299658708919703E-3</v>
      </c>
      <c r="AY14" s="17"/>
      <c r="AZ14" s="17">
        <v>2.9026624020813299E-3</v>
      </c>
      <c r="BA14" s="17">
        <v>4.56863807730602E-3</v>
      </c>
      <c r="BB14" s="17"/>
      <c r="BC14" s="17">
        <v>3.7979919564204699E-3</v>
      </c>
      <c r="BD14" s="17">
        <v>4.2495950545715202E-3</v>
      </c>
      <c r="BE14" s="17"/>
      <c r="BF14" s="17">
        <v>2.8723080051102001E-3</v>
      </c>
      <c r="BG14" s="17">
        <v>4.5930273983144001E-3</v>
      </c>
      <c r="BH14" s="17"/>
      <c r="BI14" s="17">
        <v>9.5298726750558203E-3</v>
      </c>
      <c r="BJ14" s="17">
        <v>3.21521913688256E-3</v>
      </c>
      <c r="BK14" s="17">
        <v>2.6094783800897502E-3</v>
      </c>
      <c r="BL14" s="17">
        <v>0</v>
      </c>
    </row>
    <row r="15" spans="2:64" x14ac:dyDescent="0.25">
      <c r="B15" s="18" t="s">
        <v>241</v>
      </c>
      <c r="C15" s="20">
        <v>0.94981947817649404</v>
      </c>
      <c r="D15" s="20">
        <v>0.946742037418561</v>
      </c>
      <c r="E15" s="20">
        <v>0.93458104919642104</v>
      </c>
      <c r="F15" s="20">
        <v>0.96266401018997705</v>
      </c>
      <c r="G15" s="20">
        <v>0.96315506538321705</v>
      </c>
      <c r="H15" s="20">
        <v>0.89768837175083505</v>
      </c>
      <c r="I15" s="20">
        <v>0.97718701325186197</v>
      </c>
      <c r="J15" s="20">
        <v>0.95807492174971198</v>
      </c>
      <c r="K15" s="20">
        <v>0.94012092902474498</v>
      </c>
      <c r="L15" s="20">
        <v>0.95220910850083995</v>
      </c>
      <c r="M15" s="20">
        <v>0.95063163205019496</v>
      </c>
      <c r="N15" s="20">
        <v>0.95466943463585996</v>
      </c>
      <c r="O15" s="20">
        <v>0.96543682078624704</v>
      </c>
      <c r="P15" s="20">
        <v>0.64803048213396297</v>
      </c>
      <c r="Q15" s="20"/>
      <c r="R15" s="20">
        <v>0.94015130221165399</v>
      </c>
      <c r="S15" s="20">
        <v>0.91980228665193997</v>
      </c>
      <c r="T15" s="20">
        <v>0.95132556422518399</v>
      </c>
      <c r="U15" s="20">
        <v>0.96408065087388595</v>
      </c>
      <c r="V15" s="20"/>
      <c r="W15" s="20">
        <v>0.933254589146713</v>
      </c>
      <c r="X15" s="20">
        <v>0.92864212594922901</v>
      </c>
      <c r="Y15" s="20">
        <v>0.93198134419843903</v>
      </c>
      <c r="Z15" s="20">
        <v>0.94531673242047498</v>
      </c>
      <c r="AA15" s="20">
        <v>0.89739174500539598</v>
      </c>
      <c r="AB15" s="20">
        <v>0.98415310648830401</v>
      </c>
      <c r="AC15" s="20">
        <v>0.92036415583461495</v>
      </c>
      <c r="AD15" s="20">
        <v>1</v>
      </c>
      <c r="AE15" s="20">
        <v>1</v>
      </c>
      <c r="AF15" s="20">
        <v>0.96356818209560402</v>
      </c>
      <c r="AG15" s="20"/>
      <c r="AH15" s="20">
        <v>0.93328891728233798</v>
      </c>
      <c r="AI15" s="20">
        <v>0.88591345287537004</v>
      </c>
      <c r="AJ15" s="20">
        <v>0.92121220688294503</v>
      </c>
      <c r="AK15" s="20">
        <v>0.94131974283904596</v>
      </c>
      <c r="AL15" s="20">
        <v>0.98016544215746604</v>
      </c>
      <c r="AM15" s="20">
        <v>0.96181971883742801</v>
      </c>
      <c r="AN15" s="20">
        <v>0.98027737389588898</v>
      </c>
      <c r="AO15" s="20"/>
      <c r="AP15" s="20">
        <v>0.95048839998122203</v>
      </c>
      <c r="AQ15" s="20">
        <v>0.94873419964549999</v>
      </c>
      <c r="AR15" s="20"/>
      <c r="AS15" s="20">
        <v>0.93426385252768296</v>
      </c>
      <c r="AT15" s="20">
        <v>0.98929575850159401</v>
      </c>
      <c r="AU15" s="20">
        <v>0.95154384739480102</v>
      </c>
      <c r="AV15" s="20"/>
      <c r="AW15" s="20">
        <v>0.95360595563220096</v>
      </c>
      <c r="AX15" s="20">
        <v>0.94923569063967395</v>
      </c>
      <c r="AY15" s="20"/>
      <c r="AZ15" s="20">
        <v>0.93113451843466899</v>
      </c>
      <c r="BA15" s="20">
        <v>0.95920810850585003</v>
      </c>
      <c r="BB15" s="20"/>
      <c r="BC15" s="20">
        <v>0.93703246495340597</v>
      </c>
      <c r="BD15" s="20">
        <v>0.96408065087388595</v>
      </c>
      <c r="BE15" s="20"/>
      <c r="BF15" s="20">
        <v>0.96209157149004798</v>
      </c>
      <c r="BG15" s="20">
        <v>0.94355468811836996</v>
      </c>
      <c r="BH15" s="20"/>
      <c r="BI15" s="20">
        <v>0.90206255540374103</v>
      </c>
      <c r="BJ15" s="20">
        <v>0.96145218775224095</v>
      </c>
      <c r="BK15" s="20">
        <v>0.95328533505042501</v>
      </c>
      <c r="BL15" s="20">
        <v>0.99408541641674797</v>
      </c>
    </row>
    <row r="16" spans="2:64" x14ac:dyDescent="0.25">
      <c r="B16" s="18" t="s">
        <v>242</v>
      </c>
      <c r="C16" s="20">
        <v>1.5771106087610901E-2</v>
      </c>
      <c r="D16" s="20">
        <v>2.05863947528819E-2</v>
      </c>
      <c r="E16" s="20">
        <v>0</v>
      </c>
      <c r="F16" s="20">
        <v>3.7335989810023E-2</v>
      </c>
      <c r="G16" s="20">
        <v>3.68449346167831E-2</v>
      </c>
      <c r="H16" s="20">
        <v>4.7887996560508898E-2</v>
      </c>
      <c r="I16" s="20">
        <v>1.04224030206789E-2</v>
      </c>
      <c r="J16" s="20">
        <v>1.9086548165213098E-2</v>
      </c>
      <c r="K16" s="20">
        <v>0</v>
      </c>
      <c r="L16" s="20">
        <v>0</v>
      </c>
      <c r="M16" s="20">
        <v>1.01868799773889E-2</v>
      </c>
      <c r="N16" s="20">
        <v>7.4790740741914399E-3</v>
      </c>
      <c r="O16" s="20">
        <v>1.15210597379176E-2</v>
      </c>
      <c r="P16" s="20">
        <v>0</v>
      </c>
      <c r="Q16" s="20"/>
      <c r="R16" s="20">
        <v>1.8829546129293401E-2</v>
      </c>
      <c r="S16" s="20">
        <v>2.4489244748620801E-2</v>
      </c>
      <c r="T16" s="20">
        <v>1.08837386462144E-2</v>
      </c>
      <c r="U16" s="20">
        <v>1.26908177410348E-2</v>
      </c>
      <c r="V16" s="20"/>
      <c r="W16" s="20">
        <v>4.0459608972978602E-2</v>
      </c>
      <c r="X16" s="20">
        <v>2.56947225230191E-2</v>
      </c>
      <c r="Y16" s="20">
        <v>0</v>
      </c>
      <c r="Z16" s="20">
        <v>1.49142024128415E-2</v>
      </c>
      <c r="AA16" s="20">
        <v>0</v>
      </c>
      <c r="AB16" s="20">
        <v>1.58468935116957E-2</v>
      </c>
      <c r="AC16" s="20">
        <v>1.4886883331178101E-2</v>
      </c>
      <c r="AD16" s="20">
        <v>0</v>
      </c>
      <c r="AE16" s="20">
        <v>0</v>
      </c>
      <c r="AF16" s="20">
        <v>1.25786803956654E-2</v>
      </c>
      <c r="AG16" s="20"/>
      <c r="AH16" s="20">
        <v>4.8988860086369497E-2</v>
      </c>
      <c r="AI16" s="20">
        <v>4.4984312986655103E-2</v>
      </c>
      <c r="AJ16" s="20">
        <v>3.8794109829638997E-2</v>
      </c>
      <c r="AK16" s="20">
        <v>6.9308014913684697E-3</v>
      </c>
      <c r="AL16" s="20">
        <v>0</v>
      </c>
      <c r="AM16" s="20">
        <v>4.9768322511301701E-3</v>
      </c>
      <c r="AN16" s="20">
        <v>9.0330241513036091E-3</v>
      </c>
      <c r="AO16" s="20"/>
      <c r="AP16" s="20">
        <v>1.5870177968532798E-2</v>
      </c>
      <c r="AQ16" s="20">
        <v>1.5610368936228299E-2</v>
      </c>
      <c r="AR16" s="20"/>
      <c r="AS16" s="20">
        <v>1.0242553568711401E-2</v>
      </c>
      <c r="AT16" s="20">
        <v>0</v>
      </c>
      <c r="AU16" s="20">
        <v>1.9268494285121701E-2</v>
      </c>
      <c r="AV16" s="20"/>
      <c r="AW16" s="20">
        <v>6.5069142468157804E-3</v>
      </c>
      <c r="AX16" s="20">
        <v>1.7199430908934301E-2</v>
      </c>
      <c r="AY16" s="20"/>
      <c r="AZ16" s="20">
        <v>2.27143061249887E-2</v>
      </c>
      <c r="BA16" s="20">
        <v>1.2282356882131199E-2</v>
      </c>
      <c r="BB16" s="20"/>
      <c r="BC16" s="20">
        <v>1.85329889042881E-2</v>
      </c>
      <c r="BD16" s="20">
        <v>1.26908177410348E-2</v>
      </c>
      <c r="BE16" s="20"/>
      <c r="BF16" s="20">
        <v>1.9017512123492501E-2</v>
      </c>
      <c r="BG16" s="20">
        <v>1.4113845851839699E-2</v>
      </c>
      <c r="BH16" s="20"/>
      <c r="BI16" s="20">
        <v>3.5769328150098E-2</v>
      </c>
      <c r="BJ16" s="20">
        <v>8.6059736897985406E-3</v>
      </c>
      <c r="BK16" s="20">
        <v>1.52007719192855E-2</v>
      </c>
      <c r="BL16" s="20">
        <v>0</v>
      </c>
    </row>
    <row r="17" spans="2:64" x14ac:dyDescent="0.25">
      <c r="B17" s="18" t="s">
        <v>185</v>
      </c>
      <c r="C17" s="21">
        <v>0.93404837208888303</v>
      </c>
      <c r="D17" s="21">
        <v>0.92615564266567896</v>
      </c>
      <c r="E17" s="21">
        <v>0.93458104919642104</v>
      </c>
      <c r="F17" s="21">
        <v>0.92532802037995399</v>
      </c>
      <c r="G17" s="21">
        <v>0.92631013076643398</v>
      </c>
      <c r="H17" s="21">
        <v>0.84980037519032603</v>
      </c>
      <c r="I17" s="21">
        <v>0.96676461023118299</v>
      </c>
      <c r="J17" s="21">
        <v>0.93898837358449905</v>
      </c>
      <c r="K17" s="21">
        <v>0.94012092902474498</v>
      </c>
      <c r="L17" s="21">
        <v>0.95220910850083995</v>
      </c>
      <c r="M17" s="21">
        <v>0.94044475207280598</v>
      </c>
      <c r="N17" s="21">
        <v>0.94719036056166805</v>
      </c>
      <c r="O17" s="21">
        <v>0.95391576104832998</v>
      </c>
      <c r="P17" s="21">
        <v>0.64803048213396297</v>
      </c>
      <c r="Q17" s="21"/>
      <c r="R17" s="21">
        <v>0.921321756082361</v>
      </c>
      <c r="S17" s="21">
        <v>0.89531304190331895</v>
      </c>
      <c r="T17" s="21">
        <v>0.94044182557896905</v>
      </c>
      <c r="U17" s="21">
        <v>0.95138983313285197</v>
      </c>
      <c r="V17" s="21"/>
      <c r="W17" s="21">
        <v>0.89279498017373504</v>
      </c>
      <c r="X17" s="21">
        <v>0.90294740342621005</v>
      </c>
      <c r="Y17" s="21">
        <v>0.93198134419843903</v>
      </c>
      <c r="Z17" s="21">
        <v>0.93040253000763296</v>
      </c>
      <c r="AA17" s="21">
        <v>0.89739174500539598</v>
      </c>
      <c r="AB17" s="21">
        <v>0.96830621297660802</v>
      </c>
      <c r="AC17" s="21">
        <v>0.90547727250343601</v>
      </c>
      <c r="AD17" s="21">
        <v>1</v>
      </c>
      <c r="AE17" s="21">
        <v>1</v>
      </c>
      <c r="AF17" s="21">
        <v>0.95098950169993901</v>
      </c>
      <c r="AG17" s="21"/>
      <c r="AH17" s="21">
        <v>0.88430005719596805</v>
      </c>
      <c r="AI17" s="21">
        <v>0.84092913988871498</v>
      </c>
      <c r="AJ17" s="21">
        <v>0.88241809705330598</v>
      </c>
      <c r="AK17" s="21">
        <v>0.93438894134767703</v>
      </c>
      <c r="AL17" s="21">
        <v>0.98016544215746604</v>
      </c>
      <c r="AM17" s="21">
        <v>0.95684288658629801</v>
      </c>
      <c r="AN17" s="21">
        <v>0.97124434974458596</v>
      </c>
      <c r="AO17" s="21"/>
      <c r="AP17" s="21">
        <v>0.93461822201268996</v>
      </c>
      <c r="AQ17" s="21">
        <v>0.93312383070927196</v>
      </c>
      <c r="AR17" s="21"/>
      <c r="AS17" s="21">
        <v>0.924021298958972</v>
      </c>
      <c r="AT17" s="21">
        <v>0.98929575850159401</v>
      </c>
      <c r="AU17" s="21">
        <v>0.93227535310967902</v>
      </c>
      <c r="AV17" s="21"/>
      <c r="AW17" s="21">
        <v>0.94709904138538503</v>
      </c>
      <c r="AX17" s="21">
        <v>0.93203625973074</v>
      </c>
      <c r="AY17" s="21"/>
      <c r="AZ17" s="21">
        <v>0.90842021230968095</v>
      </c>
      <c r="BA17" s="21">
        <v>0.94692575162371895</v>
      </c>
      <c r="BB17" s="21"/>
      <c r="BC17" s="21">
        <v>0.91849947604911797</v>
      </c>
      <c r="BD17" s="21">
        <v>0.95138983313285197</v>
      </c>
      <c r="BE17" s="21"/>
      <c r="BF17" s="21">
        <v>0.94307405936655497</v>
      </c>
      <c r="BG17" s="21">
        <v>0.92944084226653001</v>
      </c>
      <c r="BH17" s="21"/>
      <c r="BI17" s="21">
        <v>0.86629322725364299</v>
      </c>
      <c r="BJ17" s="21">
        <v>0.95284621406244296</v>
      </c>
      <c r="BK17" s="21">
        <v>0.93808456313113897</v>
      </c>
      <c r="BL17" s="21">
        <v>0.99408541641674797</v>
      </c>
    </row>
    <row r="18" spans="2:64" x14ac:dyDescent="0.25">
      <c r="B18" s="16"/>
    </row>
    <row r="19" spans="2:64" x14ac:dyDescent="0.25">
      <c r="B19" t="s">
        <v>83</v>
      </c>
    </row>
    <row r="20" spans="2:64" x14ac:dyDescent="0.25">
      <c r="B20" t="s">
        <v>84</v>
      </c>
    </row>
    <row r="22" spans="2:64" x14ac:dyDescent="0.2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L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247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236</v>
      </c>
      <c r="C9" s="17">
        <v>0.583385128873943</v>
      </c>
      <c r="D9" s="17">
        <v>0.57547071550408702</v>
      </c>
      <c r="E9" s="17">
        <v>0.44228845972527497</v>
      </c>
      <c r="F9" s="17">
        <v>0.60717349015000899</v>
      </c>
      <c r="G9" s="17">
        <v>0.64422923729387505</v>
      </c>
      <c r="H9" s="17">
        <v>0.58073629966979201</v>
      </c>
      <c r="I9" s="17">
        <v>0.68293033680620496</v>
      </c>
      <c r="J9" s="17">
        <v>0.47528547895499501</v>
      </c>
      <c r="K9" s="17">
        <v>0.58030437884868202</v>
      </c>
      <c r="L9" s="17">
        <v>0.52429695542668997</v>
      </c>
      <c r="M9" s="17">
        <v>0.58804577257373003</v>
      </c>
      <c r="N9" s="17">
        <v>0.62873616754642403</v>
      </c>
      <c r="O9" s="17">
        <v>0.59319560942948502</v>
      </c>
      <c r="P9" s="17">
        <v>0.35196951786603697</v>
      </c>
      <c r="Q9" s="17"/>
      <c r="R9" s="17">
        <v>0.59507681351686204</v>
      </c>
      <c r="S9" s="17">
        <v>0.50698573828234905</v>
      </c>
      <c r="T9" s="17">
        <v>0.54330649205477199</v>
      </c>
      <c r="U9" s="17">
        <v>0.61227606165723503</v>
      </c>
      <c r="V9" s="17"/>
      <c r="W9" s="17">
        <v>0.60983474529076998</v>
      </c>
      <c r="X9" s="17">
        <v>0.57628526520797796</v>
      </c>
      <c r="Y9" s="17">
        <v>0.60675590556380099</v>
      </c>
      <c r="Z9" s="17">
        <v>0.49687506588656599</v>
      </c>
      <c r="AA9" s="17">
        <v>0.47526936337633702</v>
      </c>
      <c r="AB9" s="17">
        <v>0.58660384417457101</v>
      </c>
      <c r="AC9" s="17">
        <v>0.60663907322700805</v>
      </c>
      <c r="AD9" s="17">
        <v>0.61084599864823796</v>
      </c>
      <c r="AE9" s="17">
        <v>0.65902516930808597</v>
      </c>
      <c r="AF9" s="17">
        <v>0.62310615176117901</v>
      </c>
      <c r="AG9" s="17"/>
      <c r="AH9" s="17">
        <v>0.60127989431696405</v>
      </c>
      <c r="AI9" s="17">
        <v>0.60916104281532202</v>
      </c>
      <c r="AJ9" s="17">
        <v>0.63290739551588204</v>
      </c>
      <c r="AK9" s="17">
        <v>0.56298585141011204</v>
      </c>
      <c r="AL9" s="17">
        <v>0.55843255245895995</v>
      </c>
      <c r="AM9" s="17">
        <v>0.60542388300425998</v>
      </c>
      <c r="AN9" s="17">
        <v>0.59029183362952098</v>
      </c>
      <c r="AO9" s="17"/>
      <c r="AP9" s="17">
        <v>0.60101339872425796</v>
      </c>
      <c r="AQ9" s="17">
        <v>0.55478450220593301</v>
      </c>
      <c r="AR9" s="17"/>
      <c r="AS9" s="17">
        <v>0.54703439198442605</v>
      </c>
      <c r="AT9" s="17">
        <v>0.69486909428052801</v>
      </c>
      <c r="AU9" s="17">
        <v>0.61864582971237403</v>
      </c>
      <c r="AV9" s="17"/>
      <c r="AW9" s="17">
        <v>0.57392961855497904</v>
      </c>
      <c r="AX9" s="17">
        <v>0.58484295059427704</v>
      </c>
      <c r="AY9" s="17"/>
      <c r="AZ9" s="17">
        <v>0.55674112208392201</v>
      </c>
      <c r="BA9" s="17">
        <v>0.59677294098061895</v>
      </c>
      <c r="BB9" s="17"/>
      <c r="BC9" s="17">
        <v>0.55748061545374805</v>
      </c>
      <c r="BD9" s="17">
        <v>0.61227606165723503</v>
      </c>
      <c r="BE9" s="17"/>
      <c r="BF9" s="17">
        <v>0.64116183572388796</v>
      </c>
      <c r="BG9" s="17">
        <v>0.553890654751509</v>
      </c>
      <c r="BH9" s="17"/>
      <c r="BI9" s="17">
        <v>0.50600622806487205</v>
      </c>
      <c r="BJ9" s="17">
        <v>0.58888969492681897</v>
      </c>
      <c r="BK9" s="17">
        <v>0.61648921300348603</v>
      </c>
      <c r="BL9" s="17">
        <v>0.62891666129504598</v>
      </c>
    </row>
    <row r="10" spans="2:64" x14ac:dyDescent="0.25">
      <c r="B10" s="18" t="s">
        <v>237</v>
      </c>
      <c r="C10" s="17">
        <v>0.29566399616006001</v>
      </c>
      <c r="D10" s="17">
        <v>0.33166933950681998</v>
      </c>
      <c r="E10" s="17">
        <v>0.38909576983928901</v>
      </c>
      <c r="F10" s="17">
        <v>0.23368215400191999</v>
      </c>
      <c r="G10" s="17">
        <v>0.25110153002340702</v>
      </c>
      <c r="H10" s="17">
        <v>0.246760900877077</v>
      </c>
      <c r="I10" s="17">
        <v>0.26478349194647799</v>
      </c>
      <c r="J10" s="17">
        <v>0.46370289462950398</v>
      </c>
      <c r="K10" s="17">
        <v>0.27338706232937598</v>
      </c>
      <c r="L10" s="17">
        <v>0.37973262235028499</v>
      </c>
      <c r="M10" s="17">
        <v>0.20610637783340499</v>
      </c>
      <c r="N10" s="17">
        <v>0.26966471222516403</v>
      </c>
      <c r="O10" s="17">
        <v>0.24831642953330099</v>
      </c>
      <c r="P10" s="17">
        <v>0.296060964267926</v>
      </c>
      <c r="Q10" s="17"/>
      <c r="R10" s="17">
        <v>0.237584371312657</v>
      </c>
      <c r="S10" s="17">
        <v>0.33833183748606999</v>
      </c>
      <c r="T10" s="17">
        <v>0.32808530243502898</v>
      </c>
      <c r="U10" s="17">
        <v>0.30408752996388599</v>
      </c>
      <c r="V10" s="17"/>
      <c r="W10" s="17">
        <v>0.26972208104438</v>
      </c>
      <c r="X10" s="17">
        <v>0.25012871716958801</v>
      </c>
      <c r="Y10" s="17">
        <v>0.22278854885143601</v>
      </c>
      <c r="Z10" s="17">
        <v>0.41076678965197999</v>
      </c>
      <c r="AA10" s="17">
        <v>0.32137404700788302</v>
      </c>
      <c r="AB10" s="17">
        <v>0.29474773238551</v>
      </c>
      <c r="AC10" s="17">
        <v>0.31287562411608799</v>
      </c>
      <c r="AD10" s="17">
        <v>0.33111547609236502</v>
      </c>
      <c r="AE10" s="17">
        <v>0.30905430568710601</v>
      </c>
      <c r="AF10" s="17">
        <v>0.26844973803332201</v>
      </c>
      <c r="AG10" s="17"/>
      <c r="AH10" s="17">
        <v>0.238351635881067</v>
      </c>
      <c r="AI10" s="17">
        <v>0.32637653044862103</v>
      </c>
      <c r="AJ10" s="17">
        <v>0.26810449066233399</v>
      </c>
      <c r="AK10" s="17">
        <v>0.27239792862968698</v>
      </c>
      <c r="AL10" s="17">
        <v>0.34935864406835498</v>
      </c>
      <c r="AM10" s="17">
        <v>0.31758960585053603</v>
      </c>
      <c r="AN10" s="17">
        <v>0.30238097789156798</v>
      </c>
      <c r="AO10" s="17"/>
      <c r="AP10" s="17">
        <v>0.317653705233091</v>
      </c>
      <c r="AQ10" s="17">
        <v>0.25998724143164897</v>
      </c>
      <c r="AR10" s="17"/>
      <c r="AS10" s="17">
        <v>0.34837588851391899</v>
      </c>
      <c r="AT10" s="17">
        <v>0.24891951699574599</v>
      </c>
      <c r="AU10" s="17">
        <v>0.32033044736792499</v>
      </c>
      <c r="AV10" s="17"/>
      <c r="AW10" s="17">
        <v>0.33395110823156299</v>
      </c>
      <c r="AX10" s="17">
        <v>0.28976100608296401</v>
      </c>
      <c r="AY10" s="17"/>
      <c r="AZ10" s="17">
        <v>0.316047854435064</v>
      </c>
      <c r="BA10" s="17">
        <v>0.28542172041131297</v>
      </c>
      <c r="BB10" s="17"/>
      <c r="BC10" s="17">
        <v>0.28811119244467098</v>
      </c>
      <c r="BD10" s="17">
        <v>0.30408752996388599</v>
      </c>
      <c r="BE10" s="17"/>
      <c r="BF10" s="17">
        <v>0.28878005404006801</v>
      </c>
      <c r="BG10" s="17">
        <v>0.29917818490130699</v>
      </c>
      <c r="BH10" s="17"/>
      <c r="BI10" s="17">
        <v>0.285987635083222</v>
      </c>
      <c r="BJ10" s="17">
        <v>0.27212395136309597</v>
      </c>
      <c r="BK10" s="17">
        <v>0.299714336248397</v>
      </c>
      <c r="BL10" s="17">
        <v>0.34893217940878601</v>
      </c>
    </row>
    <row r="11" spans="2:64" ht="30" x14ac:dyDescent="0.25">
      <c r="B11" s="18" t="s">
        <v>238</v>
      </c>
      <c r="C11" s="17">
        <v>7.2533999242678004E-2</v>
      </c>
      <c r="D11" s="17">
        <v>5.3984914745091601E-2</v>
      </c>
      <c r="E11" s="17">
        <v>2.98806992655649E-2</v>
      </c>
      <c r="F11" s="17">
        <v>0.12794203393197701</v>
      </c>
      <c r="G11" s="17">
        <v>3.0979363449151399E-2</v>
      </c>
      <c r="H11" s="17">
        <v>0.13371854079662901</v>
      </c>
      <c r="I11" s="17">
        <v>1.2390583727458699E-2</v>
      </c>
      <c r="J11" s="17">
        <v>4.1925078250287601E-2</v>
      </c>
      <c r="K11" s="17">
        <v>8.2202764110861998E-2</v>
      </c>
      <c r="L11" s="17">
        <v>5.7027469856914897E-2</v>
      </c>
      <c r="M11" s="17">
        <v>0.164789699716896</v>
      </c>
      <c r="N11" s="17">
        <v>6.0288713512522803E-2</v>
      </c>
      <c r="O11" s="17">
        <v>8.6666153375791199E-2</v>
      </c>
      <c r="P11" s="17">
        <v>0</v>
      </c>
      <c r="Q11" s="17"/>
      <c r="R11" s="17">
        <v>7.1241516260096893E-2</v>
      </c>
      <c r="S11" s="17">
        <v>0.119236603094922</v>
      </c>
      <c r="T11" s="17">
        <v>6.6588298711959995E-2</v>
      </c>
      <c r="U11" s="17">
        <v>5.9947776049728098E-2</v>
      </c>
      <c r="V11" s="17"/>
      <c r="W11" s="17">
        <v>5.7307523037515302E-2</v>
      </c>
      <c r="X11" s="17">
        <v>7.7846316969107807E-2</v>
      </c>
      <c r="Y11" s="17">
        <v>0.109190500795423</v>
      </c>
      <c r="Z11" s="17">
        <v>3.4143535672678797E-2</v>
      </c>
      <c r="AA11" s="17">
        <v>0.19150628437553599</v>
      </c>
      <c r="AB11" s="17">
        <v>4.8140956824920297E-2</v>
      </c>
      <c r="AC11" s="17">
        <v>6.79631244276791E-2</v>
      </c>
      <c r="AD11" s="17">
        <v>3.0060233391856799E-2</v>
      </c>
      <c r="AE11" s="17">
        <v>3.1920525004808097E-2</v>
      </c>
      <c r="AF11" s="17">
        <v>7.9050618806366907E-2</v>
      </c>
      <c r="AG11" s="17"/>
      <c r="AH11" s="17">
        <v>7.8340833878376301E-2</v>
      </c>
      <c r="AI11" s="17">
        <v>2.2487502263933298E-2</v>
      </c>
      <c r="AJ11" s="17">
        <v>5.8575032942447501E-2</v>
      </c>
      <c r="AK11" s="17">
        <v>9.3156090436659802E-2</v>
      </c>
      <c r="AL11" s="17">
        <v>7.7509285026711394E-2</v>
      </c>
      <c r="AM11" s="17">
        <v>3.8023628575098403E-2</v>
      </c>
      <c r="AN11" s="17">
        <v>6.1805201133642497E-2</v>
      </c>
      <c r="AO11" s="17"/>
      <c r="AP11" s="17">
        <v>5.9291855892606E-2</v>
      </c>
      <c r="AQ11" s="17">
        <v>9.4018444480672203E-2</v>
      </c>
      <c r="AR11" s="17"/>
      <c r="AS11" s="17">
        <v>7.7333827243842496E-2</v>
      </c>
      <c r="AT11" s="17">
        <v>5.08909121945968E-2</v>
      </c>
      <c r="AU11" s="17">
        <v>3.9759831961983599E-2</v>
      </c>
      <c r="AV11" s="17"/>
      <c r="AW11" s="17">
        <v>8.0139034691287594E-2</v>
      </c>
      <c r="AX11" s="17">
        <v>7.1361478089730798E-2</v>
      </c>
      <c r="AY11" s="17"/>
      <c r="AZ11" s="17">
        <v>8.1643444035560495E-2</v>
      </c>
      <c r="BA11" s="17">
        <v>6.7956777196295295E-2</v>
      </c>
      <c r="BB11" s="17"/>
      <c r="BC11" s="17">
        <v>8.3819200383704898E-2</v>
      </c>
      <c r="BD11" s="17">
        <v>5.9947776049728098E-2</v>
      </c>
      <c r="BE11" s="17"/>
      <c r="BF11" s="17">
        <v>4.4276689870110603E-2</v>
      </c>
      <c r="BG11" s="17">
        <v>8.6959094155466404E-2</v>
      </c>
      <c r="BH11" s="17"/>
      <c r="BI11" s="17">
        <v>9.4373057669876304E-2</v>
      </c>
      <c r="BJ11" s="17">
        <v>9.9001435448296204E-2</v>
      </c>
      <c r="BK11" s="17">
        <v>5.2413705630598301E-2</v>
      </c>
      <c r="BL11" s="17">
        <v>2.21511592961675E-2</v>
      </c>
    </row>
    <row r="12" spans="2:64" x14ac:dyDescent="0.25">
      <c r="B12" s="18" t="s">
        <v>239</v>
      </c>
      <c r="C12" s="17">
        <v>2.5238971537997899E-2</v>
      </c>
      <c r="D12" s="17">
        <v>2.71766269108593E-2</v>
      </c>
      <c r="E12" s="17">
        <v>6.7658568093843505E-2</v>
      </c>
      <c r="F12" s="17">
        <v>0</v>
      </c>
      <c r="G12" s="17">
        <v>3.68449346167831E-2</v>
      </c>
      <c r="H12" s="17">
        <v>9.4461760194561196E-3</v>
      </c>
      <c r="I12" s="17">
        <v>0</v>
      </c>
      <c r="J12" s="17">
        <v>0</v>
      </c>
      <c r="K12" s="17">
        <v>4.5328105791255902E-2</v>
      </c>
      <c r="L12" s="17">
        <v>3.8942952366109597E-2</v>
      </c>
      <c r="M12" s="17">
        <v>3.2489403561592703E-2</v>
      </c>
      <c r="N12" s="17">
        <v>2.87282837203462E-2</v>
      </c>
      <c r="O12" s="17">
        <v>2.12080112999854E-2</v>
      </c>
      <c r="P12" s="17">
        <v>0</v>
      </c>
      <c r="Q12" s="17"/>
      <c r="R12" s="17">
        <v>4.6422933674686397E-2</v>
      </c>
      <c r="S12" s="17">
        <v>9.1701402122256904E-3</v>
      </c>
      <c r="T12" s="17">
        <v>3.02300019447698E-2</v>
      </c>
      <c r="U12" s="17">
        <v>1.78151866494442E-2</v>
      </c>
      <c r="V12" s="17"/>
      <c r="W12" s="17">
        <v>1.9283755281910401E-2</v>
      </c>
      <c r="X12" s="17">
        <v>7.9590242965030006E-2</v>
      </c>
      <c r="Y12" s="17">
        <v>3.8610152115837702E-2</v>
      </c>
      <c r="Z12" s="17">
        <v>4.07271036611703E-2</v>
      </c>
      <c r="AA12" s="17">
        <v>0</v>
      </c>
      <c r="AB12" s="17">
        <v>3.0166347985885002E-2</v>
      </c>
      <c r="AC12" s="17">
        <v>1.25221782292244E-2</v>
      </c>
      <c r="AD12" s="17">
        <v>2.7978291867540601E-2</v>
      </c>
      <c r="AE12" s="17">
        <v>0</v>
      </c>
      <c r="AF12" s="17">
        <v>2.0767438992844701E-2</v>
      </c>
      <c r="AG12" s="17"/>
      <c r="AH12" s="17">
        <v>5.3397074610321699E-2</v>
      </c>
      <c r="AI12" s="17">
        <v>4.19749244721229E-2</v>
      </c>
      <c r="AJ12" s="17">
        <v>1.80746299353273E-2</v>
      </c>
      <c r="AK12" s="17">
        <v>2.5589443909592599E-2</v>
      </c>
      <c r="AL12" s="17">
        <v>9.6967747630079398E-3</v>
      </c>
      <c r="AM12" s="17">
        <v>1.54129444663299E-2</v>
      </c>
      <c r="AN12" s="17">
        <v>4.55219873452688E-2</v>
      </c>
      <c r="AO12" s="17"/>
      <c r="AP12" s="17">
        <v>1.4654216582705199E-2</v>
      </c>
      <c r="AQ12" s="17">
        <v>4.2411991205794898E-2</v>
      </c>
      <c r="AR12" s="17"/>
      <c r="AS12" s="17">
        <v>2.1476130827691099E-2</v>
      </c>
      <c r="AT12" s="17">
        <v>5.3204765291296101E-3</v>
      </c>
      <c r="AU12" s="17">
        <v>1.6060794851168299E-2</v>
      </c>
      <c r="AV12" s="17"/>
      <c r="AW12" s="17">
        <v>1.19802385221702E-2</v>
      </c>
      <c r="AX12" s="17">
        <v>2.7283162525323298E-2</v>
      </c>
      <c r="AY12" s="17"/>
      <c r="AZ12" s="17">
        <v>2.2835314855153901E-2</v>
      </c>
      <c r="BA12" s="17">
        <v>2.6446736732342699E-2</v>
      </c>
      <c r="BB12" s="17"/>
      <c r="BC12" s="17">
        <v>3.1895369125319699E-2</v>
      </c>
      <c r="BD12" s="17">
        <v>1.78151866494442E-2</v>
      </c>
      <c r="BE12" s="17"/>
      <c r="BF12" s="17">
        <v>1.1153358352638001E-2</v>
      </c>
      <c r="BG12" s="17">
        <v>3.2429546706520401E-2</v>
      </c>
      <c r="BH12" s="17"/>
      <c r="BI12" s="17">
        <v>4.4773364547253697E-2</v>
      </c>
      <c r="BJ12" s="17">
        <v>2.9157824916047799E-2</v>
      </c>
      <c r="BK12" s="17">
        <v>1.8864197730313399E-2</v>
      </c>
      <c r="BL12" s="17">
        <v>0</v>
      </c>
    </row>
    <row r="13" spans="2:64" x14ac:dyDescent="0.25">
      <c r="B13" s="18" t="s">
        <v>240</v>
      </c>
      <c r="C13" s="17">
        <v>1.5489123831671E-2</v>
      </c>
      <c r="D13" s="17">
        <v>7.3359444999281098E-3</v>
      </c>
      <c r="E13" s="17">
        <v>0</v>
      </c>
      <c r="F13" s="17">
        <v>0</v>
      </c>
      <c r="G13" s="17">
        <v>3.68449346167831E-2</v>
      </c>
      <c r="H13" s="17">
        <v>2.9338082637046198E-2</v>
      </c>
      <c r="I13" s="17">
        <v>1.04224030206789E-2</v>
      </c>
      <c r="J13" s="17">
        <v>1.9086548165213098E-2</v>
      </c>
      <c r="K13" s="17">
        <v>1.8777688919824301E-2</v>
      </c>
      <c r="L13" s="17">
        <v>0</v>
      </c>
      <c r="M13" s="17">
        <v>8.5687463143761904E-3</v>
      </c>
      <c r="N13" s="17">
        <v>1.25821229955438E-2</v>
      </c>
      <c r="O13" s="17">
        <v>5.0613796361437403E-2</v>
      </c>
      <c r="P13" s="17">
        <v>0</v>
      </c>
      <c r="Q13" s="17"/>
      <c r="R13" s="17">
        <v>2.3063986282385301E-2</v>
      </c>
      <c r="S13" s="17">
        <v>2.6275680924433002E-2</v>
      </c>
      <c r="T13" s="17">
        <v>3.1789904853469199E-2</v>
      </c>
      <c r="U13" s="17">
        <v>3.67723305484068E-3</v>
      </c>
      <c r="V13" s="17"/>
      <c r="W13" s="17">
        <v>1.7090011247058001E-2</v>
      </c>
      <c r="X13" s="17">
        <v>1.6149457688295999E-2</v>
      </c>
      <c r="Y13" s="17">
        <v>0</v>
      </c>
      <c r="Z13" s="17">
        <v>1.7487505127605101E-2</v>
      </c>
      <c r="AA13" s="17">
        <v>1.18503052402436E-2</v>
      </c>
      <c r="AB13" s="17">
        <v>4.0341118629113798E-2</v>
      </c>
      <c r="AC13" s="17">
        <v>0</v>
      </c>
      <c r="AD13" s="17">
        <v>0</v>
      </c>
      <c r="AE13" s="17">
        <v>0</v>
      </c>
      <c r="AF13" s="17">
        <v>3.9307742464401302E-3</v>
      </c>
      <c r="AG13" s="17"/>
      <c r="AH13" s="17">
        <v>1.9335692175521901E-2</v>
      </c>
      <c r="AI13" s="17">
        <v>0</v>
      </c>
      <c r="AJ13" s="17">
        <v>2.2338450944009301E-2</v>
      </c>
      <c r="AK13" s="17">
        <v>1.50840509655089E-2</v>
      </c>
      <c r="AL13" s="17">
        <v>5.0027436829649099E-3</v>
      </c>
      <c r="AM13" s="17">
        <v>2.3549938103774901E-2</v>
      </c>
      <c r="AN13" s="17">
        <v>0</v>
      </c>
      <c r="AO13" s="17"/>
      <c r="AP13" s="17">
        <v>5.7086250503338197E-3</v>
      </c>
      <c r="AQ13" s="17">
        <v>3.1357294482970102E-2</v>
      </c>
      <c r="AR13" s="17"/>
      <c r="AS13" s="17">
        <v>0</v>
      </c>
      <c r="AT13" s="17">
        <v>0</v>
      </c>
      <c r="AU13" s="17">
        <v>5.2030961065495903E-3</v>
      </c>
      <c r="AV13" s="17"/>
      <c r="AW13" s="17">
        <v>0</v>
      </c>
      <c r="AX13" s="17">
        <v>1.7877189667258101E-2</v>
      </c>
      <c r="AY13" s="17"/>
      <c r="AZ13" s="17">
        <v>1.6434797243787599E-2</v>
      </c>
      <c r="BA13" s="17">
        <v>1.5013951382742001E-2</v>
      </c>
      <c r="BB13" s="17"/>
      <c r="BC13" s="17">
        <v>2.60800343239494E-2</v>
      </c>
      <c r="BD13" s="17">
        <v>3.67723305484068E-3</v>
      </c>
      <c r="BE13" s="17"/>
      <c r="BF13" s="17">
        <v>1.46280620132953E-2</v>
      </c>
      <c r="BG13" s="17">
        <v>1.59286879208091E-2</v>
      </c>
      <c r="BH13" s="17"/>
      <c r="BI13" s="17">
        <v>3.5423310011019803E-2</v>
      </c>
      <c r="BJ13" s="17">
        <v>1.0827093345740601E-2</v>
      </c>
      <c r="BK13" s="17">
        <v>1.2518547387205099E-2</v>
      </c>
      <c r="BL13" s="17">
        <v>0</v>
      </c>
    </row>
    <row r="14" spans="2:64" x14ac:dyDescent="0.25">
      <c r="B14" s="18" t="s">
        <v>80</v>
      </c>
      <c r="C14" s="17">
        <v>7.6887803536504797E-3</v>
      </c>
      <c r="D14" s="17">
        <v>4.3624588332140998E-3</v>
      </c>
      <c r="E14" s="17">
        <v>7.1076503076027905E-2</v>
      </c>
      <c r="F14" s="17">
        <v>3.1202321916094799E-2</v>
      </c>
      <c r="G14" s="17">
        <v>0</v>
      </c>
      <c r="H14" s="17">
        <v>0</v>
      </c>
      <c r="I14" s="17">
        <v>2.9473184499179801E-2</v>
      </c>
      <c r="J14" s="17">
        <v>0</v>
      </c>
      <c r="K14" s="17">
        <v>0</v>
      </c>
      <c r="L14" s="17">
        <v>0</v>
      </c>
      <c r="M14" s="17">
        <v>0</v>
      </c>
      <c r="N14" s="17">
        <v>0</v>
      </c>
      <c r="O14" s="17">
        <v>0</v>
      </c>
      <c r="P14" s="17">
        <v>0.35196951786603697</v>
      </c>
      <c r="Q14" s="17"/>
      <c r="R14" s="17">
        <v>2.6610378953312901E-2</v>
      </c>
      <c r="S14" s="17">
        <v>0</v>
      </c>
      <c r="T14" s="17">
        <v>0</v>
      </c>
      <c r="U14" s="17">
        <v>2.1962126248659501E-3</v>
      </c>
      <c r="V14" s="17"/>
      <c r="W14" s="17">
        <v>2.67618840983667E-2</v>
      </c>
      <c r="X14" s="17">
        <v>0</v>
      </c>
      <c r="Y14" s="17">
        <v>2.2654892673502101E-2</v>
      </c>
      <c r="Z14" s="17">
        <v>0</v>
      </c>
      <c r="AA14" s="17">
        <v>0</v>
      </c>
      <c r="AB14" s="17">
        <v>0</v>
      </c>
      <c r="AC14" s="17">
        <v>0</v>
      </c>
      <c r="AD14" s="17">
        <v>0</v>
      </c>
      <c r="AE14" s="17">
        <v>0</v>
      </c>
      <c r="AF14" s="17">
        <v>4.6952781598466097E-3</v>
      </c>
      <c r="AG14" s="17"/>
      <c r="AH14" s="17">
        <v>9.2948691377484193E-3</v>
      </c>
      <c r="AI14" s="17">
        <v>0</v>
      </c>
      <c r="AJ14" s="17">
        <v>0</v>
      </c>
      <c r="AK14" s="17">
        <v>3.0786634648439701E-2</v>
      </c>
      <c r="AL14" s="17">
        <v>0</v>
      </c>
      <c r="AM14" s="17">
        <v>0</v>
      </c>
      <c r="AN14" s="17">
        <v>0</v>
      </c>
      <c r="AO14" s="17"/>
      <c r="AP14" s="17">
        <v>1.67819851700566E-3</v>
      </c>
      <c r="AQ14" s="17">
        <v>1.7440526192980602E-2</v>
      </c>
      <c r="AR14" s="17"/>
      <c r="AS14" s="17">
        <v>5.7797614301216098E-3</v>
      </c>
      <c r="AT14" s="17">
        <v>0</v>
      </c>
      <c r="AU14" s="17">
        <v>0</v>
      </c>
      <c r="AV14" s="17"/>
      <c r="AW14" s="17">
        <v>0</v>
      </c>
      <c r="AX14" s="17">
        <v>8.8742130404459701E-3</v>
      </c>
      <c r="AY14" s="17"/>
      <c r="AZ14" s="17">
        <v>6.2974673465120701E-3</v>
      </c>
      <c r="BA14" s="17">
        <v>8.3878732966878797E-3</v>
      </c>
      <c r="BB14" s="17"/>
      <c r="BC14" s="17">
        <v>1.26135882686068E-2</v>
      </c>
      <c r="BD14" s="17">
        <v>2.1962126248659501E-3</v>
      </c>
      <c r="BE14" s="17"/>
      <c r="BF14" s="17">
        <v>0</v>
      </c>
      <c r="BG14" s="17">
        <v>1.16138315643884E-2</v>
      </c>
      <c r="BH14" s="17"/>
      <c r="BI14" s="17">
        <v>3.3436404623756001E-2</v>
      </c>
      <c r="BJ14" s="17">
        <v>0</v>
      </c>
      <c r="BK14" s="17">
        <v>0</v>
      </c>
      <c r="BL14" s="17">
        <v>0</v>
      </c>
    </row>
    <row r="15" spans="2:64" x14ac:dyDescent="0.25">
      <c r="B15" s="18" t="s">
        <v>241</v>
      </c>
      <c r="C15" s="20">
        <v>0.87904912503400301</v>
      </c>
      <c r="D15" s="20">
        <v>0.907140055010907</v>
      </c>
      <c r="E15" s="20">
        <v>0.83138422956456404</v>
      </c>
      <c r="F15" s="20">
        <v>0.84085564415192804</v>
      </c>
      <c r="G15" s="20">
        <v>0.89533076731728201</v>
      </c>
      <c r="H15" s="20">
        <v>0.82749720054686904</v>
      </c>
      <c r="I15" s="20">
        <v>0.94771382875268295</v>
      </c>
      <c r="J15" s="20">
        <v>0.93898837358449905</v>
      </c>
      <c r="K15" s="20">
        <v>0.85369144117805795</v>
      </c>
      <c r="L15" s="20">
        <v>0.90402957777697501</v>
      </c>
      <c r="M15" s="20">
        <v>0.79415215040713505</v>
      </c>
      <c r="N15" s="20">
        <v>0.898400879771587</v>
      </c>
      <c r="O15" s="20">
        <v>0.84151203896278604</v>
      </c>
      <c r="P15" s="20">
        <v>0.64803048213396297</v>
      </c>
      <c r="Q15" s="20"/>
      <c r="R15" s="20">
        <v>0.83266118482951801</v>
      </c>
      <c r="S15" s="20">
        <v>0.84531757576841904</v>
      </c>
      <c r="T15" s="20">
        <v>0.87139179448980097</v>
      </c>
      <c r="U15" s="20">
        <v>0.91636359162112102</v>
      </c>
      <c r="V15" s="20"/>
      <c r="W15" s="20">
        <v>0.87955682633514998</v>
      </c>
      <c r="X15" s="20">
        <v>0.82641398237756603</v>
      </c>
      <c r="Y15" s="20">
        <v>0.82954445441523705</v>
      </c>
      <c r="Z15" s="20">
        <v>0.90764185553854604</v>
      </c>
      <c r="AA15" s="20">
        <v>0.79664341038422004</v>
      </c>
      <c r="AB15" s="20">
        <v>0.88135157656008101</v>
      </c>
      <c r="AC15" s="20">
        <v>0.91951469734309699</v>
      </c>
      <c r="AD15" s="20">
        <v>0.94196147474060299</v>
      </c>
      <c r="AE15" s="20">
        <v>0.96807947499519198</v>
      </c>
      <c r="AF15" s="20">
        <v>0.89155588979450195</v>
      </c>
      <c r="AG15" s="20"/>
      <c r="AH15" s="20">
        <v>0.83963153019803205</v>
      </c>
      <c r="AI15" s="20">
        <v>0.93553757326394404</v>
      </c>
      <c r="AJ15" s="20">
        <v>0.90101188617821604</v>
      </c>
      <c r="AK15" s="20">
        <v>0.83538378003979896</v>
      </c>
      <c r="AL15" s="20">
        <v>0.90779119652731599</v>
      </c>
      <c r="AM15" s="20">
        <v>0.92301348885479695</v>
      </c>
      <c r="AN15" s="20">
        <v>0.89267281152108802</v>
      </c>
      <c r="AO15" s="20"/>
      <c r="AP15" s="20">
        <v>0.91866710395734996</v>
      </c>
      <c r="AQ15" s="20">
        <v>0.81477174363758198</v>
      </c>
      <c r="AR15" s="20"/>
      <c r="AS15" s="20">
        <v>0.89541028049834503</v>
      </c>
      <c r="AT15" s="20">
        <v>0.943788611276274</v>
      </c>
      <c r="AU15" s="20">
        <v>0.93897627708029896</v>
      </c>
      <c r="AV15" s="20"/>
      <c r="AW15" s="20">
        <v>0.90788072678654197</v>
      </c>
      <c r="AX15" s="20">
        <v>0.874603956677242</v>
      </c>
      <c r="AY15" s="20"/>
      <c r="AZ15" s="20">
        <v>0.87278897651898601</v>
      </c>
      <c r="BA15" s="20">
        <v>0.88219466139193203</v>
      </c>
      <c r="BB15" s="20"/>
      <c r="BC15" s="20">
        <v>0.84559180789841903</v>
      </c>
      <c r="BD15" s="20">
        <v>0.91636359162112102</v>
      </c>
      <c r="BE15" s="20"/>
      <c r="BF15" s="20">
        <v>0.92994188976395598</v>
      </c>
      <c r="BG15" s="20">
        <v>0.85306883965281599</v>
      </c>
      <c r="BH15" s="20"/>
      <c r="BI15" s="20">
        <v>0.79199386314809395</v>
      </c>
      <c r="BJ15" s="20">
        <v>0.86101364628991495</v>
      </c>
      <c r="BK15" s="20">
        <v>0.91620354925188296</v>
      </c>
      <c r="BL15" s="20">
        <v>0.97784884070383304</v>
      </c>
    </row>
    <row r="16" spans="2:64" x14ac:dyDescent="0.25">
      <c r="B16" s="18" t="s">
        <v>242</v>
      </c>
      <c r="C16" s="20">
        <v>4.0728095369668899E-2</v>
      </c>
      <c r="D16" s="20">
        <v>3.4512571410787403E-2</v>
      </c>
      <c r="E16" s="20">
        <v>6.7658568093843505E-2</v>
      </c>
      <c r="F16" s="20">
        <v>0</v>
      </c>
      <c r="G16" s="20">
        <v>7.3689869233566199E-2</v>
      </c>
      <c r="H16" s="20">
        <v>3.8784258656502299E-2</v>
      </c>
      <c r="I16" s="20">
        <v>1.04224030206789E-2</v>
      </c>
      <c r="J16" s="20">
        <v>1.9086548165213098E-2</v>
      </c>
      <c r="K16" s="20">
        <v>6.4105794711080202E-2</v>
      </c>
      <c r="L16" s="20">
        <v>3.8942952366109597E-2</v>
      </c>
      <c r="M16" s="20">
        <v>4.1058149875968897E-2</v>
      </c>
      <c r="N16" s="20">
        <v>4.1310406715890001E-2</v>
      </c>
      <c r="O16" s="20">
        <v>7.1821807661422696E-2</v>
      </c>
      <c r="P16" s="20">
        <v>0</v>
      </c>
      <c r="Q16" s="20"/>
      <c r="R16" s="20">
        <v>6.9486919957071694E-2</v>
      </c>
      <c r="S16" s="20">
        <v>3.5445821136658701E-2</v>
      </c>
      <c r="T16" s="20">
        <v>6.2019906798239002E-2</v>
      </c>
      <c r="U16" s="20">
        <v>2.14924197042849E-2</v>
      </c>
      <c r="V16" s="20"/>
      <c r="W16" s="20">
        <v>3.6373766528968399E-2</v>
      </c>
      <c r="X16" s="20">
        <v>9.5739700653326001E-2</v>
      </c>
      <c r="Y16" s="20">
        <v>3.8610152115837702E-2</v>
      </c>
      <c r="Z16" s="20">
        <v>5.82146087887754E-2</v>
      </c>
      <c r="AA16" s="20">
        <v>1.18503052402436E-2</v>
      </c>
      <c r="AB16" s="20">
        <v>7.0507466614998807E-2</v>
      </c>
      <c r="AC16" s="20">
        <v>1.25221782292244E-2</v>
      </c>
      <c r="AD16" s="20">
        <v>2.7978291867540601E-2</v>
      </c>
      <c r="AE16" s="20">
        <v>0</v>
      </c>
      <c r="AF16" s="20">
        <v>2.46982132392848E-2</v>
      </c>
      <c r="AG16" s="20"/>
      <c r="AH16" s="20">
        <v>7.2732766785843603E-2</v>
      </c>
      <c r="AI16" s="20">
        <v>4.19749244721229E-2</v>
      </c>
      <c r="AJ16" s="20">
        <v>4.0413080879336601E-2</v>
      </c>
      <c r="AK16" s="20">
        <v>4.0673494875101503E-2</v>
      </c>
      <c r="AL16" s="20">
        <v>1.4699518445972899E-2</v>
      </c>
      <c r="AM16" s="20">
        <v>3.8962882570104801E-2</v>
      </c>
      <c r="AN16" s="20">
        <v>4.55219873452688E-2</v>
      </c>
      <c r="AO16" s="20"/>
      <c r="AP16" s="20">
        <v>2.0362841633038999E-2</v>
      </c>
      <c r="AQ16" s="20">
        <v>7.3769285688764993E-2</v>
      </c>
      <c r="AR16" s="20"/>
      <c r="AS16" s="20">
        <v>2.1476130827691099E-2</v>
      </c>
      <c r="AT16" s="20">
        <v>5.3204765291296101E-3</v>
      </c>
      <c r="AU16" s="20">
        <v>2.1263890957717899E-2</v>
      </c>
      <c r="AV16" s="20"/>
      <c r="AW16" s="20">
        <v>1.19802385221702E-2</v>
      </c>
      <c r="AX16" s="20">
        <v>4.5160352192581299E-2</v>
      </c>
      <c r="AY16" s="20"/>
      <c r="AZ16" s="20">
        <v>3.9270112098941497E-2</v>
      </c>
      <c r="BA16" s="20">
        <v>4.1460688115084597E-2</v>
      </c>
      <c r="BB16" s="20"/>
      <c r="BC16" s="20">
        <v>5.7975403449269103E-2</v>
      </c>
      <c r="BD16" s="20">
        <v>2.14924197042849E-2</v>
      </c>
      <c r="BE16" s="20"/>
      <c r="BF16" s="20">
        <v>2.57814203659333E-2</v>
      </c>
      <c r="BG16" s="20">
        <v>4.8358234627329501E-2</v>
      </c>
      <c r="BH16" s="20"/>
      <c r="BI16" s="20">
        <v>8.0196674558273603E-2</v>
      </c>
      <c r="BJ16" s="20">
        <v>3.9984918261788398E-2</v>
      </c>
      <c r="BK16" s="20">
        <v>3.1382745117518498E-2</v>
      </c>
      <c r="BL16" s="20">
        <v>0</v>
      </c>
    </row>
    <row r="17" spans="2:64" x14ac:dyDescent="0.25">
      <c r="B17" s="18" t="s">
        <v>185</v>
      </c>
      <c r="C17" s="21">
        <v>0.83832102966433397</v>
      </c>
      <c r="D17" s="21">
        <v>0.87262748360011899</v>
      </c>
      <c r="E17" s="21">
        <v>0.76372566147071996</v>
      </c>
      <c r="F17" s="21">
        <v>0.84085564415192804</v>
      </c>
      <c r="G17" s="21">
        <v>0.82164089808371599</v>
      </c>
      <c r="H17" s="21">
        <v>0.788712941890367</v>
      </c>
      <c r="I17" s="21">
        <v>0.93729142573200397</v>
      </c>
      <c r="J17" s="21">
        <v>0.919901825419286</v>
      </c>
      <c r="K17" s="21">
        <v>0.78958564646697804</v>
      </c>
      <c r="L17" s="21">
        <v>0.86508662541086601</v>
      </c>
      <c r="M17" s="21">
        <v>0.75309400053116604</v>
      </c>
      <c r="N17" s="21">
        <v>0.85709047305569697</v>
      </c>
      <c r="O17" s="21">
        <v>0.76969023130136305</v>
      </c>
      <c r="P17" s="21">
        <v>0.64803048213396297</v>
      </c>
      <c r="Q17" s="21"/>
      <c r="R17" s="21">
        <v>0.76317426487244699</v>
      </c>
      <c r="S17" s="21">
        <v>0.80987175463175998</v>
      </c>
      <c r="T17" s="21">
        <v>0.80937188769156199</v>
      </c>
      <c r="U17" s="21">
        <v>0.89487117191683596</v>
      </c>
      <c r="V17" s="21"/>
      <c r="W17" s="21">
        <v>0.84318305980618102</v>
      </c>
      <c r="X17" s="21">
        <v>0.73067428172423998</v>
      </c>
      <c r="Y17" s="21">
        <v>0.79093430229939898</v>
      </c>
      <c r="Z17" s="21">
        <v>0.84942724674977099</v>
      </c>
      <c r="AA17" s="21">
        <v>0.78479310514397704</v>
      </c>
      <c r="AB17" s="21">
        <v>0.81084410994508205</v>
      </c>
      <c r="AC17" s="21">
        <v>0.90699251911387202</v>
      </c>
      <c r="AD17" s="21">
        <v>0.91398318287306202</v>
      </c>
      <c r="AE17" s="21">
        <v>0.96807947499519198</v>
      </c>
      <c r="AF17" s="21">
        <v>0.86685767655521695</v>
      </c>
      <c r="AG17" s="21"/>
      <c r="AH17" s="21">
        <v>0.76689876341218799</v>
      </c>
      <c r="AI17" s="21">
        <v>0.89356264879182101</v>
      </c>
      <c r="AJ17" s="21">
        <v>0.860598805298879</v>
      </c>
      <c r="AK17" s="21">
        <v>0.79471028516469699</v>
      </c>
      <c r="AL17" s="21">
        <v>0.89309167808134304</v>
      </c>
      <c r="AM17" s="21">
        <v>0.88405060628469201</v>
      </c>
      <c r="AN17" s="21">
        <v>0.84715082417581999</v>
      </c>
      <c r="AO17" s="21"/>
      <c r="AP17" s="21">
        <v>0.89830426232431104</v>
      </c>
      <c r="AQ17" s="21">
        <v>0.74100245794881703</v>
      </c>
      <c r="AR17" s="21"/>
      <c r="AS17" s="21">
        <v>0.87393414967065397</v>
      </c>
      <c r="AT17" s="21">
        <v>0.93846813474714397</v>
      </c>
      <c r="AU17" s="21">
        <v>0.91771238612258099</v>
      </c>
      <c r="AV17" s="21"/>
      <c r="AW17" s="21">
        <v>0.89590048826437196</v>
      </c>
      <c r="AX17" s="21">
        <v>0.82944360448466103</v>
      </c>
      <c r="AY17" s="21"/>
      <c r="AZ17" s="21">
        <v>0.83351886442004497</v>
      </c>
      <c r="BA17" s="21">
        <v>0.84073397327684696</v>
      </c>
      <c r="BB17" s="21"/>
      <c r="BC17" s="21">
        <v>0.78761640444915004</v>
      </c>
      <c r="BD17" s="21">
        <v>0.89487117191683596</v>
      </c>
      <c r="BE17" s="21"/>
      <c r="BF17" s="21">
        <v>0.90416046939802297</v>
      </c>
      <c r="BG17" s="21">
        <v>0.80471060502548597</v>
      </c>
      <c r="BH17" s="21"/>
      <c r="BI17" s="21">
        <v>0.71179718858982099</v>
      </c>
      <c r="BJ17" s="21">
        <v>0.82102872802812699</v>
      </c>
      <c r="BK17" s="21">
        <v>0.88482080413436504</v>
      </c>
      <c r="BL17" s="21">
        <v>0.97784884070383304</v>
      </c>
    </row>
    <row r="18" spans="2:64" x14ac:dyDescent="0.25">
      <c r="B18" s="16"/>
    </row>
    <row r="19" spans="2:64" x14ac:dyDescent="0.25">
      <c r="B19" t="s">
        <v>83</v>
      </c>
    </row>
    <row r="20" spans="2:64" x14ac:dyDescent="0.25">
      <c r="B20" t="s">
        <v>84</v>
      </c>
    </row>
    <row r="22" spans="2:64" x14ac:dyDescent="0.2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L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248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236</v>
      </c>
      <c r="C9" s="17">
        <v>0.53345646960933002</v>
      </c>
      <c r="D9" s="17">
        <v>0.51811585213626699</v>
      </c>
      <c r="E9" s="17">
        <v>0.41806531273215902</v>
      </c>
      <c r="F9" s="17">
        <v>0.61827444708102597</v>
      </c>
      <c r="G9" s="17">
        <v>0.59211233654195805</v>
      </c>
      <c r="H9" s="17">
        <v>0.52261785299123598</v>
      </c>
      <c r="I9" s="17">
        <v>0.63206147541483804</v>
      </c>
      <c r="J9" s="17">
        <v>0.37467380174780601</v>
      </c>
      <c r="K9" s="17">
        <v>0.53310347363128796</v>
      </c>
      <c r="L9" s="17">
        <v>0.49790654650221999</v>
      </c>
      <c r="M9" s="17">
        <v>0.52832216147498201</v>
      </c>
      <c r="N9" s="17">
        <v>0.60394268484116098</v>
      </c>
      <c r="O9" s="17">
        <v>0.50763750812170105</v>
      </c>
      <c r="P9" s="17">
        <v>0.64803048213396297</v>
      </c>
      <c r="Q9" s="17"/>
      <c r="R9" s="17">
        <v>0.58314421163583796</v>
      </c>
      <c r="S9" s="17">
        <v>0.45456738368476501</v>
      </c>
      <c r="T9" s="17">
        <v>0.44858551900656901</v>
      </c>
      <c r="U9" s="17">
        <v>0.55507250772046102</v>
      </c>
      <c r="V9" s="17"/>
      <c r="W9" s="17">
        <v>0.542287186586768</v>
      </c>
      <c r="X9" s="17">
        <v>0.52673390617833005</v>
      </c>
      <c r="Y9" s="17">
        <v>0.59350291635263797</v>
      </c>
      <c r="Z9" s="17">
        <v>0.50819090104979903</v>
      </c>
      <c r="AA9" s="17">
        <v>0.49524846911910098</v>
      </c>
      <c r="AB9" s="17">
        <v>0.59871211581383299</v>
      </c>
      <c r="AC9" s="17">
        <v>0.51184222324514494</v>
      </c>
      <c r="AD9" s="17">
        <v>0.48343010683353299</v>
      </c>
      <c r="AE9" s="17">
        <v>0.611030272678728</v>
      </c>
      <c r="AF9" s="17">
        <v>0.55199905494550505</v>
      </c>
      <c r="AG9" s="17"/>
      <c r="AH9" s="17">
        <v>0.58252101875328299</v>
      </c>
      <c r="AI9" s="17">
        <v>0.64408106211525396</v>
      </c>
      <c r="AJ9" s="17">
        <v>0.54801778232526599</v>
      </c>
      <c r="AK9" s="17">
        <v>0.48648970498799599</v>
      </c>
      <c r="AL9" s="17">
        <v>0.50838620689911895</v>
      </c>
      <c r="AM9" s="17">
        <v>0.56942293694617496</v>
      </c>
      <c r="AN9" s="17">
        <v>0.56503754816542895</v>
      </c>
      <c r="AO9" s="17"/>
      <c r="AP9" s="17">
        <v>0.54766773928927903</v>
      </c>
      <c r="AQ9" s="17">
        <v>0.51039968513496603</v>
      </c>
      <c r="AR9" s="17"/>
      <c r="AS9" s="17">
        <v>0.52885319258989205</v>
      </c>
      <c r="AT9" s="17">
        <v>0.64267568794478003</v>
      </c>
      <c r="AU9" s="17">
        <v>0.53151205073866303</v>
      </c>
      <c r="AV9" s="17"/>
      <c r="AW9" s="17">
        <v>0.58341747924120602</v>
      </c>
      <c r="AX9" s="17">
        <v>0.52575363363810701</v>
      </c>
      <c r="AY9" s="17"/>
      <c r="AZ9" s="17">
        <v>0.58138220076033897</v>
      </c>
      <c r="BA9" s="17">
        <v>0.50937523104857696</v>
      </c>
      <c r="BB9" s="17"/>
      <c r="BC9" s="17">
        <v>0.51407485415435705</v>
      </c>
      <c r="BD9" s="17">
        <v>0.55507250772046102</v>
      </c>
      <c r="BE9" s="17"/>
      <c r="BF9" s="17">
        <v>0.584543701928947</v>
      </c>
      <c r="BG9" s="17">
        <v>0.50737691032342103</v>
      </c>
      <c r="BH9" s="17"/>
      <c r="BI9" s="17">
        <v>0.49496297501137898</v>
      </c>
      <c r="BJ9" s="17">
        <v>0.51196284248437396</v>
      </c>
      <c r="BK9" s="17">
        <v>0.55572923149640296</v>
      </c>
      <c r="BL9" s="17">
        <v>0.59713686897444096</v>
      </c>
    </row>
    <row r="10" spans="2:64" x14ac:dyDescent="0.25">
      <c r="B10" s="18" t="s">
        <v>237</v>
      </c>
      <c r="C10" s="17">
        <v>0.253482314729919</v>
      </c>
      <c r="D10" s="17">
        <v>0.28260642030426902</v>
      </c>
      <c r="E10" s="17">
        <v>0.32367681903571</v>
      </c>
      <c r="F10" s="17">
        <v>0.17011113131289099</v>
      </c>
      <c r="G10" s="17">
        <v>0.27223906732617298</v>
      </c>
      <c r="H10" s="17">
        <v>0.30963115400651098</v>
      </c>
      <c r="I10" s="17">
        <v>0.23279125588968799</v>
      </c>
      <c r="J10" s="17">
        <v>0.34783873035762097</v>
      </c>
      <c r="K10" s="17">
        <v>0.22283974753269301</v>
      </c>
      <c r="L10" s="17">
        <v>0.250256577847076</v>
      </c>
      <c r="M10" s="17">
        <v>0.25959080128260198</v>
      </c>
      <c r="N10" s="17">
        <v>0.16627875567501099</v>
      </c>
      <c r="O10" s="17">
        <v>0.248747100062335</v>
      </c>
      <c r="P10" s="17">
        <v>0</v>
      </c>
      <c r="Q10" s="17"/>
      <c r="R10" s="17">
        <v>0.18613114742873099</v>
      </c>
      <c r="S10" s="17">
        <v>0.31560435354123501</v>
      </c>
      <c r="T10" s="17">
        <v>0.28542775838371798</v>
      </c>
      <c r="U10" s="17">
        <v>0.26074292934827398</v>
      </c>
      <c r="V10" s="17"/>
      <c r="W10" s="17">
        <v>0.25222564372536599</v>
      </c>
      <c r="X10" s="17">
        <v>0.22358283918171301</v>
      </c>
      <c r="Y10" s="17">
        <v>0.23326955706099001</v>
      </c>
      <c r="Z10" s="17">
        <v>0.241056635294329</v>
      </c>
      <c r="AA10" s="17">
        <v>0.221470000224574</v>
      </c>
      <c r="AB10" s="17">
        <v>0.28109724147807402</v>
      </c>
      <c r="AC10" s="17">
        <v>0.26600478157935198</v>
      </c>
      <c r="AD10" s="17">
        <v>0.36346982096247599</v>
      </c>
      <c r="AE10" s="17">
        <v>0.259305034708885</v>
      </c>
      <c r="AF10" s="17">
        <v>0.24334662893251299</v>
      </c>
      <c r="AG10" s="17"/>
      <c r="AH10" s="17">
        <v>0.19311889366107901</v>
      </c>
      <c r="AI10" s="17">
        <v>0.155106856072773</v>
      </c>
      <c r="AJ10" s="17">
        <v>0.26746818778760501</v>
      </c>
      <c r="AK10" s="17">
        <v>0.25521635857361602</v>
      </c>
      <c r="AL10" s="17">
        <v>0.31858098466629597</v>
      </c>
      <c r="AM10" s="17">
        <v>0.26923647071416301</v>
      </c>
      <c r="AN10" s="17">
        <v>0.23678735540104201</v>
      </c>
      <c r="AO10" s="17"/>
      <c r="AP10" s="17">
        <v>0.28226685692237302</v>
      </c>
      <c r="AQ10" s="17">
        <v>0.206781421673119</v>
      </c>
      <c r="AR10" s="17"/>
      <c r="AS10" s="17">
        <v>0.27448205037384799</v>
      </c>
      <c r="AT10" s="17">
        <v>0.252195187975016</v>
      </c>
      <c r="AU10" s="17">
        <v>0.29892678235990799</v>
      </c>
      <c r="AV10" s="17"/>
      <c r="AW10" s="17">
        <v>0.29325752663464999</v>
      </c>
      <c r="AX10" s="17">
        <v>0.24734989396259899</v>
      </c>
      <c r="AY10" s="17"/>
      <c r="AZ10" s="17">
        <v>0.26667056032543801</v>
      </c>
      <c r="BA10" s="17">
        <v>0.24685561794812499</v>
      </c>
      <c r="BB10" s="17"/>
      <c r="BC10" s="17">
        <v>0.24697222070731101</v>
      </c>
      <c r="BD10" s="17">
        <v>0.26074292934827398</v>
      </c>
      <c r="BE10" s="17"/>
      <c r="BF10" s="17">
        <v>0.25113619859242198</v>
      </c>
      <c r="BG10" s="17">
        <v>0.25467998530476299</v>
      </c>
      <c r="BH10" s="17"/>
      <c r="BI10" s="17">
        <v>0.20689626548526099</v>
      </c>
      <c r="BJ10" s="17">
        <v>0.22757006014220199</v>
      </c>
      <c r="BK10" s="17">
        <v>0.28421479836092101</v>
      </c>
      <c r="BL10" s="17">
        <v>0.30313506613455998</v>
      </c>
    </row>
    <row r="11" spans="2:64" ht="30" x14ac:dyDescent="0.25">
      <c r="B11" s="18" t="s">
        <v>238</v>
      </c>
      <c r="C11" s="17">
        <v>0.103870256125428</v>
      </c>
      <c r="D11" s="17">
        <v>0.101636088414222</v>
      </c>
      <c r="E11" s="17">
        <v>5.97613985311298E-2</v>
      </c>
      <c r="F11" s="17">
        <v>0.105874301536141</v>
      </c>
      <c r="G11" s="17">
        <v>3.0979363449151399E-2</v>
      </c>
      <c r="H11" s="17">
        <v>9.3150453462857802E-2</v>
      </c>
      <c r="I11" s="17">
        <v>5.9984737930513801E-2</v>
      </c>
      <c r="J11" s="17">
        <v>0.149245162885911</v>
      </c>
      <c r="K11" s="17">
        <v>8.2202764110861998E-2</v>
      </c>
      <c r="L11" s="17">
        <v>0.126161059920298</v>
      </c>
      <c r="M11" s="17">
        <v>9.0478619551648196E-2</v>
      </c>
      <c r="N11" s="17">
        <v>0.1093062547621</v>
      </c>
      <c r="O11" s="17">
        <v>0.164802081826391</v>
      </c>
      <c r="P11" s="17">
        <v>0</v>
      </c>
      <c r="Q11" s="17"/>
      <c r="R11" s="17">
        <v>8.5372544713876605E-2</v>
      </c>
      <c r="S11" s="17">
        <v>0.14575778173029699</v>
      </c>
      <c r="T11" s="17">
        <v>0.11052974366122</v>
      </c>
      <c r="U11" s="17">
        <v>9.8529817506505801E-2</v>
      </c>
      <c r="V11" s="17"/>
      <c r="W11" s="17">
        <v>0.117797744083839</v>
      </c>
      <c r="X11" s="17">
        <v>9.6838552591969398E-2</v>
      </c>
      <c r="Y11" s="17">
        <v>3.8723562498384899E-2</v>
      </c>
      <c r="Z11" s="17">
        <v>0.14034645014882799</v>
      </c>
      <c r="AA11" s="17">
        <v>0.22157251009586101</v>
      </c>
      <c r="AB11" s="17">
        <v>5.86731953043391E-2</v>
      </c>
      <c r="AC11" s="17">
        <v>7.8065668126659896E-2</v>
      </c>
      <c r="AD11" s="17">
        <v>4.5300438739331698E-2</v>
      </c>
      <c r="AE11" s="17">
        <v>6.0065119227687903E-2</v>
      </c>
      <c r="AF11" s="17">
        <v>9.7090262165979005E-2</v>
      </c>
      <c r="AG11" s="17"/>
      <c r="AH11" s="17">
        <v>0.10831603254274</v>
      </c>
      <c r="AI11" s="17">
        <v>6.3329309455694593E-2</v>
      </c>
      <c r="AJ11" s="17">
        <v>9.2144496312511107E-2</v>
      </c>
      <c r="AK11" s="17">
        <v>0.13676511553547099</v>
      </c>
      <c r="AL11" s="17">
        <v>8.1622791903273498E-2</v>
      </c>
      <c r="AM11" s="17">
        <v>8.4844998348108602E-2</v>
      </c>
      <c r="AN11" s="17">
        <v>9.5891164868173201E-2</v>
      </c>
      <c r="AO11" s="17"/>
      <c r="AP11" s="17">
        <v>0.103159833735506</v>
      </c>
      <c r="AQ11" s="17">
        <v>0.105022866433942</v>
      </c>
      <c r="AR11" s="17"/>
      <c r="AS11" s="17">
        <v>0.103764863079481</v>
      </c>
      <c r="AT11" s="17">
        <v>6.0132000181610398E-2</v>
      </c>
      <c r="AU11" s="17">
        <v>0.112483993532979</v>
      </c>
      <c r="AV11" s="17"/>
      <c r="AW11" s="17">
        <v>8.65591095439113E-2</v>
      </c>
      <c r="AX11" s="17">
        <v>0.106539235867305</v>
      </c>
      <c r="AY11" s="17"/>
      <c r="AZ11" s="17">
        <v>8.8721208587962702E-2</v>
      </c>
      <c r="BA11" s="17">
        <v>0.111482196912901</v>
      </c>
      <c r="BB11" s="17"/>
      <c r="BC11" s="17">
        <v>0.108658660325156</v>
      </c>
      <c r="BD11" s="17">
        <v>9.8529817506505801E-2</v>
      </c>
      <c r="BE11" s="17"/>
      <c r="BF11" s="17">
        <v>9.6896748386622794E-2</v>
      </c>
      <c r="BG11" s="17">
        <v>0.107430167286148</v>
      </c>
      <c r="BH11" s="17"/>
      <c r="BI11" s="17">
        <v>0.13945764029338301</v>
      </c>
      <c r="BJ11" s="17">
        <v>0.12878422299773701</v>
      </c>
      <c r="BK11" s="17">
        <v>7.3976404202988094E-2</v>
      </c>
      <c r="BL11" s="17">
        <v>6.4042219844494E-2</v>
      </c>
    </row>
    <row r="12" spans="2:64" x14ac:dyDescent="0.25">
      <c r="B12" s="18" t="s">
        <v>239</v>
      </c>
      <c r="C12" s="17">
        <v>4.5009560008640398E-2</v>
      </c>
      <c r="D12" s="17">
        <v>5.1962077231251499E-2</v>
      </c>
      <c r="E12" s="17">
        <v>2.98806992655649E-2</v>
      </c>
      <c r="F12" s="17">
        <v>5.2470065758011601E-2</v>
      </c>
      <c r="G12" s="17">
        <v>3.68449346167831E-2</v>
      </c>
      <c r="H12" s="17">
        <v>2.7211815844328E-2</v>
      </c>
      <c r="I12" s="17">
        <v>3.5266943245101601E-2</v>
      </c>
      <c r="J12" s="17">
        <v>1.6048043475982599E-2</v>
      </c>
      <c r="K12" s="17">
        <v>2.2323693135606702E-2</v>
      </c>
      <c r="L12" s="17">
        <v>4.2256956448047701E-2</v>
      </c>
      <c r="M12" s="17">
        <v>7.3599655163435501E-2</v>
      </c>
      <c r="N12" s="17">
        <v>7.0266750895731797E-2</v>
      </c>
      <c r="O12" s="17">
        <v>2.30421194758351E-2</v>
      </c>
      <c r="P12" s="17">
        <v>0</v>
      </c>
      <c r="Q12" s="17"/>
      <c r="R12" s="17">
        <v>4.2238874667170599E-2</v>
      </c>
      <c r="S12" s="17">
        <v>5.0082236866353998E-2</v>
      </c>
      <c r="T12" s="17">
        <v>6.8046236941178506E-2</v>
      </c>
      <c r="U12" s="17">
        <v>3.86780781092569E-2</v>
      </c>
      <c r="V12" s="17"/>
      <c r="W12" s="17">
        <v>1.97997067928719E-2</v>
      </c>
      <c r="X12" s="17">
        <v>6.1643988266755899E-2</v>
      </c>
      <c r="Y12" s="17">
        <v>7.0309428543871594E-2</v>
      </c>
      <c r="Z12" s="17">
        <v>3.3574201922344303E-2</v>
      </c>
      <c r="AA12" s="17">
        <v>4.9917967355675601E-2</v>
      </c>
      <c r="AB12" s="17">
        <v>0</v>
      </c>
      <c r="AC12" s="17">
        <v>7.4072679717149301E-2</v>
      </c>
      <c r="AD12" s="17">
        <v>6.0182663407742601E-2</v>
      </c>
      <c r="AE12" s="17">
        <v>2.5528725479691299E-2</v>
      </c>
      <c r="AF12" s="17">
        <v>6.0542695708774699E-2</v>
      </c>
      <c r="AG12" s="17"/>
      <c r="AH12" s="17">
        <v>6.4026075587711007E-2</v>
      </c>
      <c r="AI12" s="17">
        <v>0.10801202319725001</v>
      </c>
      <c r="AJ12" s="17">
        <v>3.4501408244475798E-2</v>
      </c>
      <c r="AK12" s="17">
        <v>3.3257787086567098E-2</v>
      </c>
      <c r="AL12" s="17">
        <v>3.1722194050683702E-2</v>
      </c>
      <c r="AM12" s="17">
        <v>4.2423894989754497E-2</v>
      </c>
      <c r="AN12" s="17">
        <v>6.4399603822602305E-2</v>
      </c>
      <c r="AO12" s="17"/>
      <c r="AP12" s="17">
        <v>4.14299066808934E-2</v>
      </c>
      <c r="AQ12" s="17">
        <v>5.0817295498119697E-2</v>
      </c>
      <c r="AR12" s="17"/>
      <c r="AS12" s="17">
        <v>5.4076315066513198E-2</v>
      </c>
      <c r="AT12" s="17">
        <v>3.1616287311567702E-2</v>
      </c>
      <c r="AU12" s="17">
        <v>3.8892236636994003E-2</v>
      </c>
      <c r="AV12" s="17"/>
      <c r="AW12" s="17">
        <v>3.6765884580233603E-2</v>
      </c>
      <c r="AX12" s="17">
        <v>4.6280544724379702E-2</v>
      </c>
      <c r="AY12" s="17"/>
      <c r="AZ12" s="17">
        <v>2.5757736625511399E-2</v>
      </c>
      <c r="BA12" s="17">
        <v>5.4683022269608798E-2</v>
      </c>
      <c r="BB12" s="17"/>
      <c r="BC12" s="17">
        <v>5.0686564592139098E-2</v>
      </c>
      <c r="BD12" s="17">
        <v>3.86780781092569E-2</v>
      </c>
      <c r="BE12" s="17"/>
      <c r="BF12" s="17">
        <v>3.3424387509573598E-2</v>
      </c>
      <c r="BG12" s="17">
        <v>5.09236833484338E-2</v>
      </c>
      <c r="BH12" s="17"/>
      <c r="BI12" s="17">
        <v>4.7590269044626099E-2</v>
      </c>
      <c r="BJ12" s="17">
        <v>4.4618991240468198E-2</v>
      </c>
      <c r="BK12" s="17">
        <v>5.7933811240177699E-2</v>
      </c>
      <c r="BL12" s="17">
        <v>1.25921355848851E-2</v>
      </c>
    </row>
    <row r="13" spans="2:64" x14ac:dyDescent="0.25">
      <c r="B13" s="18" t="s">
        <v>240</v>
      </c>
      <c r="C13" s="17">
        <v>4.5729189341116902E-2</v>
      </c>
      <c r="D13" s="17">
        <v>4.0459542744215399E-2</v>
      </c>
      <c r="E13" s="17">
        <v>0.107943215531612</v>
      </c>
      <c r="F13" s="17">
        <v>2.20677323958362E-2</v>
      </c>
      <c r="G13" s="17">
        <v>6.7824298065934499E-2</v>
      </c>
      <c r="H13" s="17">
        <v>4.7388723695066998E-2</v>
      </c>
      <c r="I13" s="17">
        <v>1.4736592249589901E-2</v>
      </c>
      <c r="J13" s="17">
        <v>8.9355731447604503E-2</v>
      </c>
      <c r="K13" s="17">
        <v>4.8874110007038299E-2</v>
      </c>
      <c r="L13" s="17">
        <v>5.0342658183544699E-2</v>
      </c>
      <c r="M13" s="17">
        <v>3.58931189205174E-2</v>
      </c>
      <c r="N13" s="17">
        <v>3.5247405677613697E-2</v>
      </c>
      <c r="O13" s="17">
        <v>5.5771190513738002E-2</v>
      </c>
      <c r="P13" s="17">
        <v>0</v>
      </c>
      <c r="Q13" s="17"/>
      <c r="R13" s="17">
        <v>7.0856345177829794E-2</v>
      </c>
      <c r="S13" s="17">
        <v>1.8305299142015102E-2</v>
      </c>
      <c r="T13" s="17">
        <v>5.5208700416741197E-2</v>
      </c>
      <c r="U13" s="17">
        <v>3.86305744019095E-2</v>
      </c>
      <c r="V13" s="17"/>
      <c r="W13" s="17">
        <v>4.4831540890274899E-2</v>
      </c>
      <c r="X13" s="17">
        <v>3.7184619999869897E-2</v>
      </c>
      <c r="Y13" s="17">
        <v>4.1539642870613097E-2</v>
      </c>
      <c r="Z13" s="17">
        <v>5.2741195709091297E-2</v>
      </c>
      <c r="AA13" s="17">
        <v>0</v>
      </c>
      <c r="AB13" s="17">
        <v>4.7744479509431302E-2</v>
      </c>
      <c r="AC13" s="17">
        <v>5.0783780789388201E-2</v>
      </c>
      <c r="AD13" s="17">
        <v>4.7616970056916799E-2</v>
      </c>
      <c r="AE13" s="17">
        <v>4.40708479050071E-2</v>
      </c>
      <c r="AF13" s="17">
        <v>3.3546236490409498E-2</v>
      </c>
      <c r="AG13" s="17"/>
      <c r="AH13" s="17">
        <v>2.0796152084159698E-2</v>
      </c>
      <c r="AI13" s="17">
        <v>2.9470749159027601E-2</v>
      </c>
      <c r="AJ13" s="17">
        <v>5.78681253301426E-2</v>
      </c>
      <c r="AK13" s="17">
        <v>5.64130065060073E-2</v>
      </c>
      <c r="AL13" s="17">
        <v>4.85485451992319E-2</v>
      </c>
      <c r="AM13" s="17">
        <v>2.8513530809760899E-2</v>
      </c>
      <c r="AN13" s="17">
        <v>2.6709506577892901E-2</v>
      </c>
      <c r="AO13" s="17"/>
      <c r="AP13" s="17">
        <v>1.8628004979611201E-2</v>
      </c>
      <c r="AQ13" s="17">
        <v>8.9698952838382501E-2</v>
      </c>
      <c r="AR13" s="17"/>
      <c r="AS13" s="17">
        <v>1.9762827027433E-2</v>
      </c>
      <c r="AT13" s="17">
        <v>1.3380836587025E-2</v>
      </c>
      <c r="AU13" s="17">
        <v>1.52704249897537E-2</v>
      </c>
      <c r="AV13" s="17"/>
      <c r="AW13" s="17">
        <v>0</v>
      </c>
      <c r="AX13" s="17">
        <v>5.27795761765118E-2</v>
      </c>
      <c r="AY13" s="17"/>
      <c r="AZ13" s="17">
        <v>2.56351068764962E-2</v>
      </c>
      <c r="BA13" s="17">
        <v>5.5825861460010097E-2</v>
      </c>
      <c r="BB13" s="17"/>
      <c r="BC13" s="17">
        <v>5.2094029387535802E-2</v>
      </c>
      <c r="BD13" s="17">
        <v>3.86305744019095E-2</v>
      </c>
      <c r="BE13" s="17"/>
      <c r="BF13" s="17">
        <v>2.7166051899200301E-2</v>
      </c>
      <c r="BG13" s="17">
        <v>5.5205499203043899E-2</v>
      </c>
      <c r="BH13" s="17"/>
      <c r="BI13" s="17">
        <v>7.8185665511186803E-2</v>
      </c>
      <c r="BJ13" s="17">
        <v>6.1510483711438101E-2</v>
      </c>
      <c r="BK13" s="17">
        <v>2.18466455504698E-2</v>
      </c>
      <c r="BL13" s="17">
        <v>1.4982219128649299E-2</v>
      </c>
    </row>
    <row r="14" spans="2:64" x14ac:dyDescent="0.25">
      <c r="B14" s="18" t="s">
        <v>80</v>
      </c>
      <c r="C14" s="17">
        <v>1.8452210185566802E-2</v>
      </c>
      <c r="D14" s="17">
        <v>5.2200191697756703E-3</v>
      </c>
      <c r="E14" s="17">
        <v>6.0672554903824498E-2</v>
      </c>
      <c r="F14" s="17">
        <v>3.1202321916094799E-2</v>
      </c>
      <c r="G14" s="17">
        <v>0</v>
      </c>
      <c r="H14" s="17">
        <v>0</v>
      </c>
      <c r="I14" s="17">
        <v>2.51589952702688E-2</v>
      </c>
      <c r="J14" s="17">
        <v>2.2838530085074499E-2</v>
      </c>
      <c r="K14" s="17">
        <v>9.0656211582511803E-2</v>
      </c>
      <c r="L14" s="17">
        <v>3.3076201098813901E-2</v>
      </c>
      <c r="M14" s="17">
        <v>1.2115643606815E-2</v>
      </c>
      <c r="N14" s="17">
        <v>1.4958148148382901E-2</v>
      </c>
      <c r="O14" s="17">
        <v>0</v>
      </c>
      <c r="P14" s="17">
        <v>0.35196951786603697</v>
      </c>
      <c r="Q14" s="17"/>
      <c r="R14" s="17">
        <v>3.2256876376553903E-2</v>
      </c>
      <c r="S14" s="17">
        <v>1.56829450353334E-2</v>
      </c>
      <c r="T14" s="17">
        <v>3.2202041590573403E-2</v>
      </c>
      <c r="U14" s="17">
        <v>8.3460929135924494E-3</v>
      </c>
      <c r="V14" s="17"/>
      <c r="W14" s="17">
        <v>2.30581779208812E-2</v>
      </c>
      <c r="X14" s="17">
        <v>5.4016093781361303E-2</v>
      </c>
      <c r="Y14" s="17">
        <v>2.2654892673502101E-2</v>
      </c>
      <c r="Z14" s="17">
        <v>2.4090615875608401E-2</v>
      </c>
      <c r="AA14" s="17">
        <v>1.1791053204789501E-2</v>
      </c>
      <c r="AB14" s="17">
        <v>1.37729678943221E-2</v>
      </c>
      <c r="AC14" s="17">
        <v>1.9230866542305498E-2</v>
      </c>
      <c r="AD14" s="17">
        <v>0</v>
      </c>
      <c r="AE14" s="17">
        <v>0</v>
      </c>
      <c r="AF14" s="17">
        <v>1.3475121756818699E-2</v>
      </c>
      <c r="AG14" s="17"/>
      <c r="AH14" s="17">
        <v>3.1221827371028101E-2</v>
      </c>
      <c r="AI14" s="17">
        <v>0</v>
      </c>
      <c r="AJ14" s="17">
        <v>0</v>
      </c>
      <c r="AK14" s="17">
        <v>3.1858027310343602E-2</v>
      </c>
      <c r="AL14" s="17">
        <v>1.1139277281396E-2</v>
      </c>
      <c r="AM14" s="17">
        <v>5.5581681920377898E-3</v>
      </c>
      <c r="AN14" s="17">
        <v>1.1174821164860099E-2</v>
      </c>
      <c r="AO14" s="17"/>
      <c r="AP14" s="17">
        <v>6.84765839233755E-3</v>
      </c>
      <c r="AQ14" s="17">
        <v>3.7279778421470601E-2</v>
      </c>
      <c r="AR14" s="17"/>
      <c r="AS14" s="17">
        <v>1.9060751862833E-2</v>
      </c>
      <c r="AT14" s="17">
        <v>0</v>
      </c>
      <c r="AU14" s="17">
        <v>2.9145117417020599E-3</v>
      </c>
      <c r="AV14" s="17"/>
      <c r="AW14" s="17">
        <v>0</v>
      </c>
      <c r="AX14" s="17">
        <v>2.12971156310977E-2</v>
      </c>
      <c r="AY14" s="17"/>
      <c r="AZ14" s="17">
        <v>1.18331868242525E-2</v>
      </c>
      <c r="BA14" s="17">
        <v>2.1778070360777599E-2</v>
      </c>
      <c r="BB14" s="17"/>
      <c r="BC14" s="17">
        <v>2.75136708335013E-2</v>
      </c>
      <c r="BD14" s="17">
        <v>8.3460929135924494E-3</v>
      </c>
      <c r="BE14" s="17"/>
      <c r="BF14" s="17">
        <v>6.8329116832347801E-3</v>
      </c>
      <c r="BG14" s="17">
        <v>2.43837545341903E-2</v>
      </c>
      <c r="BH14" s="17"/>
      <c r="BI14" s="17">
        <v>3.2907184654164097E-2</v>
      </c>
      <c r="BJ14" s="17">
        <v>2.55533994237803E-2</v>
      </c>
      <c r="BK14" s="17">
        <v>6.29910914904058E-3</v>
      </c>
      <c r="BL14" s="17">
        <v>8.1114903329709102E-3</v>
      </c>
    </row>
    <row r="15" spans="2:64" x14ac:dyDescent="0.25">
      <c r="B15" s="18" t="s">
        <v>241</v>
      </c>
      <c r="C15" s="20">
        <v>0.78693878433924802</v>
      </c>
      <c r="D15" s="20">
        <v>0.80072227244053495</v>
      </c>
      <c r="E15" s="20">
        <v>0.74174213176786896</v>
      </c>
      <c r="F15" s="20">
        <v>0.78838557839391699</v>
      </c>
      <c r="G15" s="20">
        <v>0.86435140386813103</v>
      </c>
      <c r="H15" s="20">
        <v>0.83224900699774695</v>
      </c>
      <c r="I15" s="20">
        <v>0.864852731304526</v>
      </c>
      <c r="J15" s="20">
        <v>0.72251253210542699</v>
      </c>
      <c r="K15" s="20">
        <v>0.75594322116398105</v>
      </c>
      <c r="L15" s="20">
        <v>0.74816312434929599</v>
      </c>
      <c r="M15" s="20">
        <v>0.78791296275758405</v>
      </c>
      <c r="N15" s="20">
        <v>0.77022144051617203</v>
      </c>
      <c r="O15" s="20">
        <v>0.75638460818403597</v>
      </c>
      <c r="P15" s="20">
        <v>0.64803048213396297</v>
      </c>
      <c r="Q15" s="20"/>
      <c r="R15" s="20">
        <v>0.76927535906456901</v>
      </c>
      <c r="S15" s="20">
        <v>0.77017173722599996</v>
      </c>
      <c r="T15" s="20">
        <v>0.73401327739028699</v>
      </c>
      <c r="U15" s="20">
        <v>0.81581543706873505</v>
      </c>
      <c r="V15" s="20"/>
      <c r="W15" s="20">
        <v>0.79451283031213304</v>
      </c>
      <c r="X15" s="20">
        <v>0.750316745360044</v>
      </c>
      <c r="Y15" s="20">
        <v>0.82677247341362803</v>
      </c>
      <c r="Z15" s="20">
        <v>0.749247536344128</v>
      </c>
      <c r="AA15" s="20">
        <v>0.716718469343674</v>
      </c>
      <c r="AB15" s="20">
        <v>0.87980935729190701</v>
      </c>
      <c r="AC15" s="20">
        <v>0.77784700482449698</v>
      </c>
      <c r="AD15" s="20">
        <v>0.84689992779600898</v>
      </c>
      <c r="AE15" s="20">
        <v>0.870335307387614</v>
      </c>
      <c r="AF15" s="20">
        <v>0.79534568387801796</v>
      </c>
      <c r="AG15" s="20"/>
      <c r="AH15" s="20">
        <v>0.77563991241436103</v>
      </c>
      <c r="AI15" s="20">
        <v>0.79918791818802803</v>
      </c>
      <c r="AJ15" s="20">
        <v>0.81548597011287005</v>
      </c>
      <c r="AK15" s="20">
        <v>0.74170606356161195</v>
      </c>
      <c r="AL15" s="20">
        <v>0.82696719156541498</v>
      </c>
      <c r="AM15" s="20">
        <v>0.83865940766033797</v>
      </c>
      <c r="AN15" s="20">
        <v>0.80182490356647096</v>
      </c>
      <c r="AO15" s="20"/>
      <c r="AP15" s="20">
        <v>0.829934596211652</v>
      </c>
      <c r="AQ15" s="20">
        <v>0.717181106808085</v>
      </c>
      <c r="AR15" s="20"/>
      <c r="AS15" s="20">
        <v>0.80333524296374004</v>
      </c>
      <c r="AT15" s="20">
        <v>0.89487087591979697</v>
      </c>
      <c r="AU15" s="20">
        <v>0.83043883309857103</v>
      </c>
      <c r="AV15" s="20"/>
      <c r="AW15" s="20">
        <v>0.87667500587585501</v>
      </c>
      <c r="AX15" s="20">
        <v>0.773103527600706</v>
      </c>
      <c r="AY15" s="20"/>
      <c r="AZ15" s="20">
        <v>0.84805276108577698</v>
      </c>
      <c r="BA15" s="20">
        <v>0.75623084899670201</v>
      </c>
      <c r="BB15" s="20"/>
      <c r="BC15" s="20">
        <v>0.761047074861668</v>
      </c>
      <c r="BD15" s="20">
        <v>0.81581543706873505</v>
      </c>
      <c r="BE15" s="20"/>
      <c r="BF15" s="20">
        <v>0.83567990052136898</v>
      </c>
      <c r="BG15" s="20">
        <v>0.76205689562818402</v>
      </c>
      <c r="BH15" s="20"/>
      <c r="BI15" s="20">
        <v>0.70185924049663995</v>
      </c>
      <c r="BJ15" s="20">
        <v>0.73953290262657601</v>
      </c>
      <c r="BK15" s="20">
        <v>0.83994402985732397</v>
      </c>
      <c r="BL15" s="20">
        <v>0.90027193510900105</v>
      </c>
    </row>
    <row r="16" spans="2:64" x14ac:dyDescent="0.25">
      <c r="B16" s="18" t="s">
        <v>242</v>
      </c>
      <c r="C16" s="20">
        <v>9.07387493497573E-2</v>
      </c>
      <c r="D16" s="20">
        <v>9.2421619975466995E-2</v>
      </c>
      <c r="E16" s="20">
        <v>0.13782391479717701</v>
      </c>
      <c r="F16" s="20">
        <v>7.4537798153847701E-2</v>
      </c>
      <c r="G16" s="20">
        <v>0.10466923268271799</v>
      </c>
      <c r="H16" s="20">
        <v>7.4600539539394994E-2</v>
      </c>
      <c r="I16" s="20">
        <v>5.0003535494691498E-2</v>
      </c>
      <c r="J16" s="20">
        <v>0.105403774923587</v>
      </c>
      <c r="K16" s="20">
        <v>7.1197803142644997E-2</v>
      </c>
      <c r="L16" s="20">
        <v>9.25996146315924E-2</v>
      </c>
      <c r="M16" s="20">
        <v>0.109492774083953</v>
      </c>
      <c r="N16" s="20">
        <v>0.10551415657334499</v>
      </c>
      <c r="O16" s="20">
        <v>7.8813309989573199E-2</v>
      </c>
      <c r="P16" s="20">
        <v>0</v>
      </c>
      <c r="Q16" s="20"/>
      <c r="R16" s="20">
        <v>0.113095219845</v>
      </c>
      <c r="S16" s="20">
        <v>6.8387536008369207E-2</v>
      </c>
      <c r="T16" s="20">
        <v>0.12325493735791999</v>
      </c>
      <c r="U16" s="20">
        <v>7.7308652511166503E-2</v>
      </c>
      <c r="V16" s="20"/>
      <c r="W16" s="20">
        <v>6.4631247683146806E-2</v>
      </c>
      <c r="X16" s="20">
        <v>9.8828608266625706E-2</v>
      </c>
      <c r="Y16" s="20">
        <v>0.111849071414485</v>
      </c>
      <c r="Z16" s="20">
        <v>8.63153976314356E-2</v>
      </c>
      <c r="AA16" s="20">
        <v>4.9917967355675601E-2</v>
      </c>
      <c r="AB16" s="20">
        <v>4.7744479509431302E-2</v>
      </c>
      <c r="AC16" s="20">
        <v>0.124856460506537</v>
      </c>
      <c r="AD16" s="20">
        <v>0.107799633464659</v>
      </c>
      <c r="AE16" s="20">
        <v>6.9599573384698299E-2</v>
      </c>
      <c r="AF16" s="20">
        <v>9.4088932199184197E-2</v>
      </c>
      <c r="AG16" s="20"/>
      <c r="AH16" s="20">
        <v>8.4822227671870698E-2</v>
      </c>
      <c r="AI16" s="20">
        <v>0.13748277235627801</v>
      </c>
      <c r="AJ16" s="20">
        <v>9.2369533574618495E-2</v>
      </c>
      <c r="AK16" s="20">
        <v>8.9670793592574405E-2</v>
      </c>
      <c r="AL16" s="20">
        <v>8.0270739249915499E-2</v>
      </c>
      <c r="AM16" s="20">
        <v>7.0937425799515397E-2</v>
      </c>
      <c r="AN16" s="20">
        <v>9.11091104004952E-2</v>
      </c>
      <c r="AO16" s="20"/>
      <c r="AP16" s="20">
        <v>6.0057911660504601E-2</v>
      </c>
      <c r="AQ16" s="20">
        <v>0.140516248336502</v>
      </c>
      <c r="AR16" s="20"/>
      <c r="AS16" s="20">
        <v>7.3839142093946195E-2</v>
      </c>
      <c r="AT16" s="20">
        <v>4.49971238985927E-2</v>
      </c>
      <c r="AU16" s="20">
        <v>5.4162661626747703E-2</v>
      </c>
      <c r="AV16" s="20"/>
      <c r="AW16" s="20">
        <v>3.6765884580233603E-2</v>
      </c>
      <c r="AX16" s="20">
        <v>9.9060120900891405E-2</v>
      </c>
      <c r="AY16" s="20"/>
      <c r="AZ16" s="20">
        <v>5.1392843502007603E-2</v>
      </c>
      <c r="BA16" s="20">
        <v>0.11050888372961901</v>
      </c>
      <c r="BB16" s="20"/>
      <c r="BC16" s="20">
        <v>0.102780593979675</v>
      </c>
      <c r="BD16" s="20">
        <v>7.7308652511166503E-2</v>
      </c>
      <c r="BE16" s="20"/>
      <c r="BF16" s="20">
        <v>6.05904394087739E-2</v>
      </c>
      <c r="BG16" s="20">
        <v>0.106129182551478</v>
      </c>
      <c r="BH16" s="20"/>
      <c r="BI16" s="20">
        <v>0.12577593455581301</v>
      </c>
      <c r="BJ16" s="20">
        <v>0.106129474951906</v>
      </c>
      <c r="BK16" s="20">
        <v>7.9780456790647394E-2</v>
      </c>
      <c r="BL16" s="20">
        <v>2.75743547135343E-2</v>
      </c>
    </row>
    <row r="17" spans="2:64" x14ac:dyDescent="0.25">
      <c r="B17" s="18" t="s">
        <v>185</v>
      </c>
      <c r="C17" s="21">
        <v>0.69620003498949101</v>
      </c>
      <c r="D17" s="21">
        <v>0.70830065246506801</v>
      </c>
      <c r="E17" s="21">
        <v>0.60391821697069203</v>
      </c>
      <c r="F17" s="21">
        <v>0.71384778024006901</v>
      </c>
      <c r="G17" s="21">
        <v>0.75968217118541304</v>
      </c>
      <c r="H17" s="21">
        <v>0.75764846745835202</v>
      </c>
      <c r="I17" s="21">
        <v>0.81484919580983495</v>
      </c>
      <c r="J17" s="21">
        <v>0.61710875718184</v>
      </c>
      <c r="K17" s="21">
        <v>0.68474541802133604</v>
      </c>
      <c r="L17" s="21">
        <v>0.65556350971770305</v>
      </c>
      <c r="M17" s="21">
        <v>0.67842018867363096</v>
      </c>
      <c r="N17" s="21">
        <v>0.66470728394282597</v>
      </c>
      <c r="O17" s="21">
        <v>0.67757129819446305</v>
      </c>
      <c r="P17" s="21">
        <v>0.64803048213396297</v>
      </c>
      <c r="Q17" s="21"/>
      <c r="R17" s="21">
        <v>0.65618013921956897</v>
      </c>
      <c r="S17" s="21">
        <v>0.70178420121763097</v>
      </c>
      <c r="T17" s="21">
        <v>0.61075834003236695</v>
      </c>
      <c r="U17" s="21">
        <v>0.73850678455756902</v>
      </c>
      <c r="V17" s="21"/>
      <c r="W17" s="21">
        <v>0.72988158262898595</v>
      </c>
      <c r="X17" s="21">
        <v>0.65148813709341802</v>
      </c>
      <c r="Y17" s="21">
        <v>0.71492340199914395</v>
      </c>
      <c r="Z17" s="21">
        <v>0.66293213871269197</v>
      </c>
      <c r="AA17" s="21">
        <v>0.66680050198799901</v>
      </c>
      <c r="AB17" s="21">
        <v>0.83206487778247595</v>
      </c>
      <c r="AC17" s="21">
        <v>0.65299054431796</v>
      </c>
      <c r="AD17" s="21">
        <v>0.73910029433135005</v>
      </c>
      <c r="AE17" s="21">
        <v>0.80073573400291498</v>
      </c>
      <c r="AF17" s="21">
        <v>0.70125675167883395</v>
      </c>
      <c r="AG17" s="21"/>
      <c r="AH17" s="21">
        <v>0.69081768474249095</v>
      </c>
      <c r="AI17" s="21">
        <v>0.66170514583175</v>
      </c>
      <c r="AJ17" s="21">
        <v>0.72311643653825197</v>
      </c>
      <c r="AK17" s="21">
        <v>0.65203526996903705</v>
      </c>
      <c r="AL17" s="21">
        <v>0.74669645231549897</v>
      </c>
      <c r="AM17" s="21">
        <v>0.76772198186082297</v>
      </c>
      <c r="AN17" s="21">
        <v>0.710715793165976</v>
      </c>
      <c r="AO17" s="21"/>
      <c r="AP17" s="21">
        <v>0.76987668455114799</v>
      </c>
      <c r="AQ17" s="21">
        <v>0.576664858471583</v>
      </c>
      <c r="AR17" s="21"/>
      <c r="AS17" s="21">
        <v>0.729496100869794</v>
      </c>
      <c r="AT17" s="21">
        <v>0.84987375202120397</v>
      </c>
      <c r="AU17" s="21">
        <v>0.77627617147182304</v>
      </c>
      <c r="AV17" s="21"/>
      <c r="AW17" s="21">
        <v>0.83990912129562201</v>
      </c>
      <c r="AX17" s="21">
        <v>0.674043406699814</v>
      </c>
      <c r="AY17" s="21"/>
      <c r="AZ17" s="21">
        <v>0.79665991758376997</v>
      </c>
      <c r="BA17" s="21">
        <v>0.64572196526708303</v>
      </c>
      <c r="BB17" s="21"/>
      <c r="BC17" s="21">
        <v>0.65826648088199302</v>
      </c>
      <c r="BD17" s="21">
        <v>0.73850678455756902</v>
      </c>
      <c r="BE17" s="21"/>
      <c r="BF17" s="21">
        <v>0.77508946111259502</v>
      </c>
      <c r="BG17" s="21">
        <v>0.65592771307670605</v>
      </c>
      <c r="BH17" s="21"/>
      <c r="BI17" s="21">
        <v>0.57608330594082702</v>
      </c>
      <c r="BJ17" s="21">
        <v>0.63340342767466995</v>
      </c>
      <c r="BK17" s="21">
        <v>0.76016357306667603</v>
      </c>
      <c r="BL17" s="21">
        <v>0.87269758039546597</v>
      </c>
    </row>
    <row r="18" spans="2:64" x14ac:dyDescent="0.25">
      <c r="B18" s="16"/>
    </row>
    <row r="19" spans="2:64" x14ac:dyDescent="0.25">
      <c r="B19" t="s">
        <v>83</v>
      </c>
    </row>
    <row r="20" spans="2:64" x14ac:dyDescent="0.25">
      <c r="B20" t="s">
        <v>84</v>
      </c>
    </row>
    <row r="22" spans="2:64" x14ac:dyDescent="0.2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L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249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236</v>
      </c>
      <c r="C9" s="17">
        <v>0.50108521828796404</v>
      </c>
      <c r="D9" s="17">
        <v>0.50636651978069602</v>
      </c>
      <c r="E9" s="17">
        <v>0.49612782899820601</v>
      </c>
      <c r="F9" s="17">
        <v>0.39752543595468398</v>
      </c>
      <c r="G9" s="17">
        <v>0.45862725796864201</v>
      </c>
      <c r="H9" s="17">
        <v>0.442265952422285</v>
      </c>
      <c r="I9" s="17">
        <v>0.60493429943778898</v>
      </c>
      <c r="J9" s="17">
        <v>0.56160270571336901</v>
      </c>
      <c r="K9" s="17">
        <v>0.43121394795520102</v>
      </c>
      <c r="L9" s="17">
        <v>0.54107816832153</v>
      </c>
      <c r="M9" s="17">
        <v>0.43094411585918901</v>
      </c>
      <c r="N9" s="17">
        <v>0.50305569160002594</v>
      </c>
      <c r="O9" s="17">
        <v>0.54066196473841299</v>
      </c>
      <c r="P9" s="17">
        <v>0.35196951786603697</v>
      </c>
      <c r="Q9" s="17"/>
      <c r="R9" s="17">
        <v>0.47903247544522898</v>
      </c>
      <c r="S9" s="17">
        <v>0.39272524083743598</v>
      </c>
      <c r="T9" s="17">
        <v>0.42275200901092502</v>
      </c>
      <c r="U9" s="17">
        <v>0.56825329756127496</v>
      </c>
      <c r="V9" s="17"/>
      <c r="W9" s="17">
        <v>0.489765571035082</v>
      </c>
      <c r="X9" s="17">
        <v>0.378407939922495</v>
      </c>
      <c r="Y9" s="17">
        <v>0.50604047228958404</v>
      </c>
      <c r="Z9" s="17">
        <v>0.48246370214725798</v>
      </c>
      <c r="AA9" s="17">
        <v>0.45803264718870601</v>
      </c>
      <c r="AB9" s="17">
        <v>0.42280931581511699</v>
      </c>
      <c r="AC9" s="17">
        <v>0.45176511878456999</v>
      </c>
      <c r="AD9" s="17">
        <v>0.50197791187406904</v>
      </c>
      <c r="AE9" s="17">
        <v>0.59764942344487504</v>
      </c>
      <c r="AF9" s="17">
        <v>0.61537906552228805</v>
      </c>
      <c r="AG9" s="17"/>
      <c r="AH9" s="17">
        <v>0.496999617663197</v>
      </c>
      <c r="AI9" s="17">
        <v>0.43094180305103003</v>
      </c>
      <c r="AJ9" s="17">
        <v>0.54147152273406496</v>
      </c>
      <c r="AK9" s="17">
        <v>0.50173818585298202</v>
      </c>
      <c r="AL9" s="17">
        <v>0.51299510556191996</v>
      </c>
      <c r="AM9" s="17">
        <v>0.46841625699498901</v>
      </c>
      <c r="AN9" s="17">
        <v>0.58163117672420395</v>
      </c>
      <c r="AO9" s="17"/>
      <c r="AP9" s="17">
        <v>0.53111929938228897</v>
      </c>
      <c r="AQ9" s="17">
        <v>0.45235703633991198</v>
      </c>
      <c r="AR9" s="17"/>
      <c r="AS9" s="17">
        <v>0.55935708051130395</v>
      </c>
      <c r="AT9" s="17">
        <v>0.66528467986688</v>
      </c>
      <c r="AU9" s="17">
        <v>0.46869528893005602</v>
      </c>
      <c r="AV9" s="17"/>
      <c r="AW9" s="17">
        <v>0.56052088205964901</v>
      </c>
      <c r="AX9" s="17">
        <v>0.491921609060541</v>
      </c>
      <c r="AY9" s="17"/>
      <c r="AZ9" s="17">
        <v>0.49352589297302002</v>
      </c>
      <c r="BA9" s="17">
        <v>0.50488355191575895</v>
      </c>
      <c r="BB9" s="17"/>
      <c r="BC9" s="17">
        <v>0.44086021883933302</v>
      </c>
      <c r="BD9" s="17">
        <v>0.56825329756127496</v>
      </c>
      <c r="BE9" s="17"/>
      <c r="BF9" s="17">
        <v>0.566521900427016</v>
      </c>
      <c r="BG9" s="17">
        <v>0.46768039767364999</v>
      </c>
      <c r="BH9" s="17"/>
      <c r="BI9" s="17">
        <v>0.39778646512911298</v>
      </c>
      <c r="BJ9" s="17">
        <v>0.47538086741959401</v>
      </c>
      <c r="BK9" s="17">
        <v>0.57526126857047299</v>
      </c>
      <c r="BL9" s="17">
        <v>0.55015162459038602</v>
      </c>
    </row>
    <row r="10" spans="2:64" x14ac:dyDescent="0.25">
      <c r="B10" s="18" t="s">
        <v>237</v>
      </c>
      <c r="C10" s="17">
        <v>0.32838273752886998</v>
      </c>
      <c r="D10" s="17">
        <v>0.36762210984280802</v>
      </c>
      <c r="E10" s="17">
        <v>0.35355751830127502</v>
      </c>
      <c r="F10" s="17">
        <v>0.37975918550821602</v>
      </c>
      <c r="G10" s="17">
        <v>0.30459852004864602</v>
      </c>
      <c r="H10" s="17">
        <v>0.35232550813300001</v>
      </c>
      <c r="I10" s="17">
        <v>0.27230901559419601</v>
      </c>
      <c r="J10" s="17">
        <v>0.364376129084378</v>
      </c>
      <c r="K10" s="17">
        <v>0.38648114361017299</v>
      </c>
      <c r="L10" s="17">
        <v>0.29794988388007498</v>
      </c>
      <c r="M10" s="17">
        <v>0.30231918654745699</v>
      </c>
      <c r="N10" s="17">
        <v>0.32537269574996203</v>
      </c>
      <c r="O10" s="17">
        <v>0.25843405162440303</v>
      </c>
      <c r="P10" s="17">
        <v>0.296060964267926</v>
      </c>
      <c r="Q10" s="17"/>
      <c r="R10" s="17">
        <v>0.281626169279099</v>
      </c>
      <c r="S10" s="17">
        <v>0.39852334988426702</v>
      </c>
      <c r="T10" s="17">
        <v>0.37741898657222001</v>
      </c>
      <c r="U10" s="17">
        <v>0.31761751753289502</v>
      </c>
      <c r="V10" s="17"/>
      <c r="W10" s="17">
        <v>0.30489236089245902</v>
      </c>
      <c r="X10" s="17">
        <v>0.36590582543681199</v>
      </c>
      <c r="Y10" s="17">
        <v>0.30206740287006301</v>
      </c>
      <c r="Z10" s="17">
        <v>0.33014388190723398</v>
      </c>
      <c r="AA10" s="17">
        <v>0.23202109786504299</v>
      </c>
      <c r="AB10" s="17">
        <v>0.53467720898986704</v>
      </c>
      <c r="AC10" s="17">
        <v>0.46126556888537501</v>
      </c>
      <c r="AD10" s="17">
        <v>0.459505669679732</v>
      </c>
      <c r="AE10" s="17">
        <v>0.297195825968528</v>
      </c>
      <c r="AF10" s="17">
        <v>0.24732513366440201</v>
      </c>
      <c r="AG10" s="17"/>
      <c r="AH10" s="17">
        <v>0.308284987592995</v>
      </c>
      <c r="AI10" s="17">
        <v>0.29288828938287798</v>
      </c>
      <c r="AJ10" s="17">
        <v>0.30308806127117099</v>
      </c>
      <c r="AK10" s="17">
        <v>0.33328181708018301</v>
      </c>
      <c r="AL10" s="17">
        <v>0.33420297976165197</v>
      </c>
      <c r="AM10" s="17">
        <v>0.39113371252196999</v>
      </c>
      <c r="AN10" s="17">
        <v>0.28970109703971503</v>
      </c>
      <c r="AO10" s="17"/>
      <c r="AP10" s="17">
        <v>0.35100753052498102</v>
      </c>
      <c r="AQ10" s="17">
        <v>0.29167560384999502</v>
      </c>
      <c r="AR10" s="17"/>
      <c r="AS10" s="17">
        <v>0.34298417991477798</v>
      </c>
      <c r="AT10" s="17">
        <v>0.27948120905441698</v>
      </c>
      <c r="AU10" s="17">
        <v>0.38374151044621102</v>
      </c>
      <c r="AV10" s="17"/>
      <c r="AW10" s="17">
        <v>0.36542463646865597</v>
      </c>
      <c r="AX10" s="17">
        <v>0.322671730611713</v>
      </c>
      <c r="AY10" s="17"/>
      <c r="AZ10" s="17">
        <v>0.29351656953802702</v>
      </c>
      <c r="BA10" s="17">
        <v>0.34590193836153299</v>
      </c>
      <c r="BB10" s="17"/>
      <c r="BC10" s="17">
        <v>0.338035170281693</v>
      </c>
      <c r="BD10" s="17">
        <v>0.31761751753289502</v>
      </c>
      <c r="BE10" s="17"/>
      <c r="BF10" s="17">
        <v>0.33113321502578502</v>
      </c>
      <c r="BG10" s="17">
        <v>0.32697864422241302</v>
      </c>
      <c r="BH10" s="17"/>
      <c r="BI10" s="17">
        <v>0.32305946721096901</v>
      </c>
      <c r="BJ10" s="17">
        <v>0.33607538141696203</v>
      </c>
      <c r="BK10" s="17">
        <v>0.29693649895997098</v>
      </c>
      <c r="BL10" s="17">
        <v>0.39919277190308</v>
      </c>
    </row>
    <row r="11" spans="2:64" ht="30" x14ac:dyDescent="0.25">
      <c r="B11" s="18" t="s">
        <v>238</v>
      </c>
      <c r="C11" s="17">
        <v>9.4044117049772405E-2</v>
      </c>
      <c r="D11" s="17">
        <v>8.0494882215816396E-2</v>
      </c>
      <c r="E11" s="17">
        <v>8.4895701896940304E-2</v>
      </c>
      <c r="F11" s="17">
        <v>0.19151305662100601</v>
      </c>
      <c r="G11" s="17">
        <v>0.101125625850843</v>
      </c>
      <c r="H11" s="17">
        <v>0.11354163294588999</v>
      </c>
      <c r="I11" s="17">
        <v>0.110366101240557</v>
      </c>
      <c r="J11" s="17">
        <v>5.7973121726270199E-2</v>
      </c>
      <c r="K11" s="17">
        <v>0.110426385771938</v>
      </c>
      <c r="L11" s="17">
        <v>8.7219088055161501E-2</v>
      </c>
      <c r="M11" s="17">
        <v>0.105234451789702</v>
      </c>
      <c r="N11" s="17">
        <v>0.117013389295787</v>
      </c>
      <c r="O11" s="17">
        <v>4.6514909480703998E-2</v>
      </c>
      <c r="P11" s="17">
        <v>0</v>
      </c>
      <c r="Q11" s="17"/>
      <c r="R11" s="17">
        <v>8.8611855331066802E-2</v>
      </c>
      <c r="S11" s="17">
        <v>0.16512362780069501</v>
      </c>
      <c r="T11" s="17">
        <v>0.16201051796170099</v>
      </c>
      <c r="U11" s="17">
        <v>5.6053984779957801E-2</v>
      </c>
      <c r="V11" s="17"/>
      <c r="W11" s="17">
        <v>0.10133467471157399</v>
      </c>
      <c r="X11" s="17">
        <v>9.7954430728254702E-2</v>
      </c>
      <c r="Y11" s="17">
        <v>7.7604634749936396E-2</v>
      </c>
      <c r="Z11" s="17">
        <v>0.113305807355119</v>
      </c>
      <c r="AA11" s="17">
        <v>0.24381787464506099</v>
      </c>
      <c r="AB11" s="17">
        <v>2.6120095103452999E-2</v>
      </c>
      <c r="AC11" s="17">
        <v>7.29844381738287E-2</v>
      </c>
      <c r="AD11" s="17">
        <v>2.7683900239279399E-2</v>
      </c>
      <c r="AE11" s="17">
        <v>6.7686605912148104E-2</v>
      </c>
      <c r="AF11" s="17">
        <v>5.8120141399891197E-2</v>
      </c>
      <c r="AG11" s="17"/>
      <c r="AH11" s="17">
        <v>9.2186589060084506E-2</v>
      </c>
      <c r="AI11" s="17">
        <v>0.115481748176291</v>
      </c>
      <c r="AJ11" s="17">
        <v>9.1843939711524297E-2</v>
      </c>
      <c r="AK11" s="17">
        <v>9.0646198366002906E-2</v>
      </c>
      <c r="AL11" s="17">
        <v>9.3916118577940993E-2</v>
      </c>
      <c r="AM11" s="17">
        <v>8.3140080949652598E-2</v>
      </c>
      <c r="AN11" s="17">
        <v>7.7797470748450906E-2</v>
      </c>
      <c r="AO11" s="17"/>
      <c r="AP11" s="17">
        <v>7.4209567984403105E-2</v>
      </c>
      <c r="AQ11" s="17">
        <v>0.126224276405389</v>
      </c>
      <c r="AR11" s="17"/>
      <c r="AS11" s="17">
        <v>7.0289334405065199E-2</v>
      </c>
      <c r="AT11" s="17">
        <v>2.8585784160266799E-2</v>
      </c>
      <c r="AU11" s="17">
        <v>9.2751043605514602E-2</v>
      </c>
      <c r="AV11" s="17"/>
      <c r="AW11" s="17">
        <v>6.8516050592842104E-2</v>
      </c>
      <c r="AX11" s="17">
        <v>9.7979956417893393E-2</v>
      </c>
      <c r="AY11" s="17"/>
      <c r="AZ11" s="17">
        <v>0.115227101529769</v>
      </c>
      <c r="BA11" s="17">
        <v>8.3400304416341706E-2</v>
      </c>
      <c r="BB11" s="17"/>
      <c r="BC11" s="17">
        <v>0.12810725715674501</v>
      </c>
      <c r="BD11" s="17">
        <v>5.6053984779957801E-2</v>
      </c>
      <c r="BE11" s="17"/>
      <c r="BF11" s="17">
        <v>5.93805338747352E-2</v>
      </c>
      <c r="BG11" s="17">
        <v>0.111739555448542</v>
      </c>
      <c r="BH11" s="17"/>
      <c r="BI11" s="17">
        <v>0.11785770249812701</v>
      </c>
      <c r="BJ11" s="17">
        <v>0.12867980733635301</v>
      </c>
      <c r="BK11" s="17">
        <v>7.2516666772344904E-2</v>
      </c>
      <c r="BL11" s="17">
        <v>2.6542020258045002E-2</v>
      </c>
    </row>
    <row r="12" spans="2:64" x14ac:dyDescent="0.25">
      <c r="B12" s="18" t="s">
        <v>239</v>
      </c>
      <c r="C12" s="17">
        <v>4.3473903888611803E-2</v>
      </c>
      <c r="D12" s="17">
        <v>2.6482140327609201E-2</v>
      </c>
      <c r="E12" s="17">
        <v>0</v>
      </c>
      <c r="F12" s="17">
        <v>3.1202321916094799E-2</v>
      </c>
      <c r="G12" s="17">
        <v>9.8803661515085905E-2</v>
      </c>
      <c r="H12" s="17">
        <v>6.5154363519938904E-2</v>
      </c>
      <c r="I12" s="17">
        <v>1.2390583727458699E-2</v>
      </c>
      <c r="J12" s="17">
        <v>1.6048043475982599E-2</v>
      </c>
      <c r="K12" s="17">
        <v>2.6550416871431601E-2</v>
      </c>
      <c r="L12" s="17">
        <v>3.6876429871616698E-2</v>
      </c>
      <c r="M12" s="17">
        <v>0.10639968869144199</v>
      </c>
      <c r="N12" s="17">
        <v>3.50193452181181E-2</v>
      </c>
      <c r="O12" s="17">
        <v>6.7722920780689394E-2</v>
      </c>
      <c r="P12" s="17">
        <v>0</v>
      </c>
      <c r="Q12" s="17"/>
      <c r="R12" s="17">
        <v>7.2538860366395896E-2</v>
      </c>
      <c r="S12" s="17">
        <v>3.4446716830030297E-2</v>
      </c>
      <c r="T12" s="17">
        <v>2.4880049860630499E-2</v>
      </c>
      <c r="U12" s="17">
        <v>3.5971241459771999E-2</v>
      </c>
      <c r="V12" s="17"/>
      <c r="W12" s="17">
        <v>6.5872981776652295E-2</v>
      </c>
      <c r="X12" s="17">
        <v>5.0502205782262097E-2</v>
      </c>
      <c r="Y12" s="17">
        <v>4.63822446714032E-2</v>
      </c>
      <c r="Z12" s="17">
        <v>6.3846351402846599E-2</v>
      </c>
      <c r="AA12" s="17">
        <v>4.6079067224560399E-2</v>
      </c>
      <c r="AB12" s="17">
        <v>1.6393380091562899E-2</v>
      </c>
      <c r="AC12" s="17">
        <v>1.3984874156226099E-2</v>
      </c>
      <c r="AD12" s="17">
        <v>1.08325182069198E-2</v>
      </c>
      <c r="AE12" s="17">
        <v>3.7468144674448901E-2</v>
      </c>
      <c r="AF12" s="17">
        <v>3.6636775483181602E-2</v>
      </c>
      <c r="AG12" s="17"/>
      <c r="AH12" s="17">
        <v>5.36890488660762E-2</v>
      </c>
      <c r="AI12" s="17">
        <v>9.3365095499114703E-2</v>
      </c>
      <c r="AJ12" s="17">
        <v>5.34268132158571E-2</v>
      </c>
      <c r="AK12" s="17">
        <v>3.8557294937732897E-2</v>
      </c>
      <c r="AL12" s="17">
        <v>2.1972979721063299E-2</v>
      </c>
      <c r="AM12" s="17">
        <v>3.3503210258332403E-2</v>
      </c>
      <c r="AN12" s="17">
        <v>5.0870255487630203E-2</v>
      </c>
      <c r="AO12" s="17"/>
      <c r="AP12" s="17">
        <v>3.1590568900597603E-2</v>
      </c>
      <c r="AQ12" s="17">
        <v>6.2753778229599405E-2</v>
      </c>
      <c r="AR12" s="17"/>
      <c r="AS12" s="17">
        <v>2.1589643738731901E-2</v>
      </c>
      <c r="AT12" s="17">
        <v>1.9231771307266901E-2</v>
      </c>
      <c r="AU12" s="17">
        <v>4.4094983796965401E-2</v>
      </c>
      <c r="AV12" s="17"/>
      <c r="AW12" s="17">
        <v>5.5384308788526499E-3</v>
      </c>
      <c r="AX12" s="17">
        <v>4.9322679328459802E-2</v>
      </c>
      <c r="AY12" s="17"/>
      <c r="AZ12" s="17">
        <v>5.8686516004584403E-2</v>
      </c>
      <c r="BA12" s="17">
        <v>3.5830023812111103E-2</v>
      </c>
      <c r="BB12" s="17"/>
      <c r="BC12" s="17">
        <v>5.0201025544146301E-2</v>
      </c>
      <c r="BD12" s="17">
        <v>3.5971241459771999E-2</v>
      </c>
      <c r="BE12" s="17"/>
      <c r="BF12" s="17">
        <v>2.6533747568509101E-2</v>
      </c>
      <c r="BG12" s="17">
        <v>5.21216969085724E-2</v>
      </c>
      <c r="BH12" s="17"/>
      <c r="BI12" s="17">
        <v>8.32206624084912E-2</v>
      </c>
      <c r="BJ12" s="17">
        <v>3.0710035135879901E-2</v>
      </c>
      <c r="BK12" s="17">
        <v>3.9498510591603399E-2</v>
      </c>
      <c r="BL12" s="17">
        <v>1.60020929155179E-2</v>
      </c>
    </row>
    <row r="13" spans="2:64" x14ac:dyDescent="0.25">
      <c r="B13" s="18" t="s">
        <v>240</v>
      </c>
      <c r="C13" s="17">
        <v>2.7652534336432898E-2</v>
      </c>
      <c r="D13" s="17">
        <v>1.90343478330703E-2</v>
      </c>
      <c r="E13" s="17">
        <v>2.98806992655649E-2</v>
      </c>
      <c r="F13" s="17">
        <v>0</v>
      </c>
      <c r="G13" s="17">
        <v>3.68449346167831E-2</v>
      </c>
      <c r="H13" s="17">
        <v>2.6712542978886099E-2</v>
      </c>
      <c r="I13" s="17">
        <v>0</v>
      </c>
      <c r="J13" s="17">
        <v>0</v>
      </c>
      <c r="K13" s="17">
        <v>0</v>
      </c>
      <c r="L13" s="17">
        <v>3.6876429871616698E-2</v>
      </c>
      <c r="M13" s="17">
        <v>4.2986913505395102E-2</v>
      </c>
      <c r="N13" s="17">
        <v>1.9538878136107201E-2</v>
      </c>
      <c r="O13" s="17">
        <v>8.6666153375791199E-2</v>
      </c>
      <c r="P13" s="17">
        <v>0</v>
      </c>
      <c r="Q13" s="17"/>
      <c r="R13" s="17">
        <v>6.4290726206320301E-2</v>
      </c>
      <c r="S13" s="17">
        <v>9.1810646475727307E-3</v>
      </c>
      <c r="T13" s="17">
        <v>6.2432286254367397E-3</v>
      </c>
      <c r="U13" s="17">
        <v>1.9907746041234301E-2</v>
      </c>
      <c r="V13" s="17"/>
      <c r="W13" s="17">
        <v>3.8134411584233301E-2</v>
      </c>
      <c r="X13" s="17">
        <v>7.1633364216004594E-2</v>
      </c>
      <c r="Y13" s="17">
        <v>4.5250352745511202E-2</v>
      </c>
      <c r="Z13" s="17">
        <v>0</v>
      </c>
      <c r="AA13" s="17">
        <v>2.00493130766294E-2</v>
      </c>
      <c r="AB13" s="17">
        <v>0</v>
      </c>
      <c r="AC13" s="17">
        <v>0</v>
      </c>
      <c r="AD13" s="17">
        <v>0</v>
      </c>
      <c r="AE13" s="17">
        <v>0</v>
      </c>
      <c r="AF13" s="17">
        <v>3.7843605770390497E-2</v>
      </c>
      <c r="AG13" s="17"/>
      <c r="AH13" s="17">
        <v>3.8042235466581198E-2</v>
      </c>
      <c r="AI13" s="17">
        <v>6.7323063890686E-2</v>
      </c>
      <c r="AJ13" s="17">
        <v>1.01696630673828E-2</v>
      </c>
      <c r="AK13" s="17">
        <v>2.1709714070100299E-2</v>
      </c>
      <c r="AL13" s="17">
        <v>3.0467570176071299E-2</v>
      </c>
      <c r="AM13" s="17">
        <v>2.3806739275055899E-2</v>
      </c>
      <c r="AN13" s="17">
        <v>0</v>
      </c>
      <c r="AO13" s="17"/>
      <c r="AP13" s="17">
        <v>1.03948346907233E-2</v>
      </c>
      <c r="AQ13" s="17">
        <v>5.5651936938428098E-2</v>
      </c>
      <c r="AR13" s="17"/>
      <c r="AS13" s="17">
        <v>0</v>
      </c>
      <c r="AT13" s="17">
        <v>7.4165556111697303E-3</v>
      </c>
      <c r="AU13" s="17">
        <v>1.07171732212533E-2</v>
      </c>
      <c r="AV13" s="17"/>
      <c r="AW13" s="17">
        <v>0</v>
      </c>
      <c r="AX13" s="17">
        <v>3.19159176777946E-2</v>
      </c>
      <c r="AY13" s="17"/>
      <c r="AZ13" s="17">
        <v>3.9043919954599597E-2</v>
      </c>
      <c r="BA13" s="17">
        <v>2.19287056535852E-2</v>
      </c>
      <c r="BB13" s="17"/>
      <c r="BC13" s="17">
        <v>3.45967536122316E-2</v>
      </c>
      <c r="BD13" s="17">
        <v>1.9907746041234301E-2</v>
      </c>
      <c r="BE13" s="17"/>
      <c r="BF13" s="17">
        <v>1.6430603103954701E-2</v>
      </c>
      <c r="BG13" s="17">
        <v>3.3381226371437402E-2</v>
      </c>
      <c r="BH13" s="17"/>
      <c r="BI13" s="17">
        <v>6.3323427577232499E-2</v>
      </c>
      <c r="BJ13" s="17">
        <v>2.91539086912114E-2</v>
      </c>
      <c r="BK13" s="17">
        <v>1.3177576725517901E-2</v>
      </c>
      <c r="BL13" s="17">
        <v>0</v>
      </c>
    </row>
    <row r="14" spans="2:64" x14ac:dyDescent="0.25">
      <c r="B14" s="18" t="s">
        <v>80</v>
      </c>
      <c r="C14" s="17">
        <v>5.3614889083490203E-3</v>
      </c>
      <c r="D14" s="17">
        <v>0</v>
      </c>
      <c r="E14" s="17">
        <v>3.5538251538014001E-2</v>
      </c>
      <c r="F14" s="17">
        <v>0</v>
      </c>
      <c r="G14" s="17">
        <v>0</v>
      </c>
      <c r="H14" s="17">
        <v>0</v>
      </c>
      <c r="I14" s="17">
        <v>0</v>
      </c>
      <c r="J14" s="17">
        <v>0</v>
      </c>
      <c r="K14" s="17">
        <v>4.5328105791255902E-2</v>
      </c>
      <c r="L14" s="17">
        <v>0</v>
      </c>
      <c r="M14" s="17">
        <v>1.2115643606815E-2</v>
      </c>
      <c r="N14" s="17">
        <v>0</v>
      </c>
      <c r="O14" s="17">
        <v>0</v>
      </c>
      <c r="P14" s="17">
        <v>0.35196951786603697</v>
      </c>
      <c r="Q14" s="17"/>
      <c r="R14" s="17">
        <v>1.3899913371889399E-2</v>
      </c>
      <c r="S14" s="17">
        <v>0</v>
      </c>
      <c r="T14" s="17">
        <v>6.6952079690863102E-3</v>
      </c>
      <c r="U14" s="17">
        <v>2.1962126248659501E-3</v>
      </c>
      <c r="V14" s="17"/>
      <c r="W14" s="17">
        <v>0</v>
      </c>
      <c r="X14" s="17">
        <v>3.5596233914172201E-2</v>
      </c>
      <c r="Y14" s="17">
        <v>2.2654892673502101E-2</v>
      </c>
      <c r="Z14" s="17">
        <v>1.0240257187542E-2</v>
      </c>
      <c r="AA14" s="17">
        <v>0</v>
      </c>
      <c r="AB14" s="17">
        <v>0</v>
      </c>
      <c r="AC14" s="17">
        <v>0</v>
      </c>
      <c r="AD14" s="17">
        <v>0</v>
      </c>
      <c r="AE14" s="17">
        <v>0</v>
      </c>
      <c r="AF14" s="17">
        <v>4.6952781598466097E-3</v>
      </c>
      <c r="AG14" s="17"/>
      <c r="AH14" s="17">
        <v>1.0797521351065801E-2</v>
      </c>
      <c r="AI14" s="17">
        <v>0</v>
      </c>
      <c r="AJ14" s="17">
        <v>0</v>
      </c>
      <c r="AK14" s="17">
        <v>1.40667896929991E-2</v>
      </c>
      <c r="AL14" s="17">
        <v>6.4452462013529898E-3</v>
      </c>
      <c r="AM14" s="17">
        <v>0</v>
      </c>
      <c r="AN14" s="17">
        <v>0</v>
      </c>
      <c r="AO14" s="17"/>
      <c r="AP14" s="17">
        <v>1.67819851700566E-3</v>
      </c>
      <c r="AQ14" s="17">
        <v>1.13373682366767E-2</v>
      </c>
      <c r="AR14" s="17"/>
      <c r="AS14" s="17">
        <v>5.7797614301216098E-3</v>
      </c>
      <c r="AT14" s="17">
        <v>0</v>
      </c>
      <c r="AU14" s="17">
        <v>0</v>
      </c>
      <c r="AV14" s="17"/>
      <c r="AW14" s="17">
        <v>0</v>
      </c>
      <c r="AX14" s="17">
        <v>6.1881069035985298E-3</v>
      </c>
      <c r="AY14" s="17"/>
      <c r="AZ14" s="17">
        <v>0</v>
      </c>
      <c r="BA14" s="17">
        <v>8.0554758406707096E-3</v>
      </c>
      <c r="BB14" s="17"/>
      <c r="BC14" s="17">
        <v>8.1995745658509003E-3</v>
      </c>
      <c r="BD14" s="17">
        <v>2.1962126248659501E-3</v>
      </c>
      <c r="BE14" s="17"/>
      <c r="BF14" s="17">
        <v>0</v>
      </c>
      <c r="BG14" s="17">
        <v>8.0984793753847602E-3</v>
      </c>
      <c r="BH14" s="17"/>
      <c r="BI14" s="17">
        <v>1.47522751760673E-2</v>
      </c>
      <c r="BJ14" s="17">
        <v>0</v>
      </c>
      <c r="BK14" s="17">
        <v>2.6094783800897502E-3</v>
      </c>
      <c r="BL14" s="17">
        <v>8.1114903329709102E-3</v>
      </c>
    </row>
    <row r="15" spans="2:64" x14ac:dyDescent="0.25">
      <c r="B15" s="18" t="s">
        <v>241</v>
      </c>
      <c r="C15" s="20">
        <v>0.82946795581683397</v>
      </c>
      <c r="D15" s="20">
        <v>0.87398862962350399</v>
      </c>
      <c r="E15" s="20">
        <v>0.84968534729948098</v>
      </c>
      <c r="F15" s="20">
        <v>0.77728462146289901</v>
      </c>
      <c r="G15" s="20">
        <v>0.76322577801728797</v>
      </c>
      <c r="H15" s="20">
        <v>0.79459146055528496</v>
      </c>
      <c r="I15" s="20">
        <v>0.87724331503198505</v>
      </c>
      <c r="J15" s="20">
        <v>0.92597883479774701</v>
      </c>
      <c r="K15" s="20">
        <v>0.81769509156537401</v>
      </c>
      <c r="L15" s="20">
        <v>0.83902805220160503</v>
      </c>
      <c r="M15" s="20">
        <v>0.73326330240664594</v>
      </c>
      <c r="N15" s="20">
        <v>0.82842838734998803</v>
      </c>
      <c r="O15" s="20">
        <v>0.79909601636281502</v>
      </c>
      <c r="P15" s="20">
        <v>0.64803048213396297</v>
      </c>
      <c r="Q15" s="20"/>
      <c r="R15" s="20">
        <v>0.76065864472432798</v>
      </c>
      <c r="S15" s="20">
        <v>0.79124859072170195</v>
      </c>
      <c r="T15" s="20">
        <v>0.80017099558314497</v>
      </c>
      <c r="U15" s="20">
        <v>0.88587081509416998</v>
      </c>
      <c r="V15" s="20"/>
      <c r="W15" s="20">
        <v>0.79465793192753997</v>
      </c>
      <c r="X15" s="20">
        <v>0.74431376535930605</v>
      </c>
      <c r="Y15" s="20">
        <v>0.80810787515964699</v>
      </c>
      <c r="Z15" s="20">
        <v>0.81260758405449296</v>
      </c>
      <c r="AA15" s="20">
        <v>0.69005374505374895</v>
      </c>
      <c r="AB15" s="20">
        <v>0.95748652480498397</v>
      </c>
      <c r="AC15" s="20">
        <v>0.913030687669945</v>
      </c>
      <c r="AD15" s="20">
        <v>0.96148358155380098</v>
      </c>
      <c r="AE15" s="20">
        <v>0.89484524941340304</v>
      </c>
      <c r="AF15" s="20">
        <v>0.86270419918668995</v>
      </c>
      <c r="AG15" s="20"/>
      <c r="AH15" s="20">
        <v>0.80528460525619205</v>
      </c>
      <c r="AI15" s="20">
        <v>0.72383009243390795</v>
      </c>
      <c r="AJ15" s="20">
        <v>0.84455958400523601</v>
      </c>
      <c r="AK15" s="20">
        <v>0.83502000293316503</v>
      </c>
      <c r="AL15" s="20">
        <v>0.84719808532357099</v>
      </c>
      <c r="AM15" s="20">
        <v>0.85954996951695894</v>
      </c>
      <c r="AN15" s="20">
        <v>0.87133227376391897</v>
      </c>
      <c r="AO15" s="20"/>
      <c r="AP15" s="20">
        <v>0.88212682990726998</v>
      </c>
      <c r="AQ15" s="20">
        <v>0.744032640189907</v>
      </c>
      <c r="AR15" s="20"/>
      <c r="AS15" s="20">
        <v>0.90234126042608098</v>
      </c>
      <c r="AT15" s="20">
        <v>0.94476588892129598</v>
      </c>
      <c r="AU15" s="20">
        <v>0.85243679937626704</v>
      </c>
      <c r="AV15" s="20"/>
      <c r="AW15" s="20">
        <v>0.92594551852830498</v>
      </c>
      <c r="AX15" s="20">
        <v>0.814593339672254</v>
      </c>
      <c r="AY15" s="20"/>
      <c r="AZ15" s="20">
        <v>0.78704246251104704</v>
      </c>
      <c r="BA15" s="20">
        <v>0.850785490277291</v>
      </c>
      <c r="BB15" s="20"/>
      <c r="BC15" s="20">
        <v>0.77889538912102696</v>
      </c>
      <c r="BD15" s="20">
        <v>0.88587081509416998</v>
      </c>
      <c r="BE15" s="20"/>
      <c r="BF15" s="20">
        <v>0.89765511545280097</v>
      </c>
      <c r="BG15" s="20">
        <v>0.79465904189606296</v>
      </c>
      <c r="BH15" s="20"/>
      <c r="BI15" s="20">
        <v>0.72084593234008199</v>
      </c>
      <c r="BJ15" s="20">
        <v>0.81145624883655598</v>
      </c>
      <c r="BK15" s="20">
        <v>0.87219776753044398</v>
      </c>
      <c r="BL15" s="20">
        <v>0.94934439649346603</v>
      </c>
    </row>
    <row r="16" spans="2:64" x14ac:dyDescent="0.25">
      <c r="B16" s="18" t="s">
        <v>242</v>
      </c>
      <c r="C16" s="20">
        <v>7.1126438225044802E-2</v>
      </c>
      <c r="D16" s="20">
        <v>4.5516488160679602E-2</v>
      </c>
      <c r="E16" s="20">
        <v>2.98806992655649E-2</v>
      </c>
      <c r="F16" s="20">
        <v>3.1202321916094799E-2</v>
      </c>
      <c r="G16" s="20">
        <v>0.135648596131869</v>
      </c>
      <c r="H16" s="20">
        <v>9.1866906498824993E-2</v>
      </c>
      <c r="I16" s="20">
        <v>1.2390583727458699E-2</v>
      </c>
      <c r="J16" s="20">
        <v>1.6048043475982599E-2</v>
      </c>
      <c r="K16" s="20">
        <v>2.6550416871431601E-2</v>
      </c>
      <c r="L16" s="20">
        <v>7.3752859743233506E-2</v>
      </c>
      <c r="M16" s="20">
        <v>0.149386602196837</v>
      </c>
      <c r="N16" s="20">
        <v>5.4558223354225298E-2</v>
      </c>
      <c r="O16" s="20">
        <v>0.15438907415648101</v>
      </c>
      <c r="P16" s="20">
        <v>0</v>
      </c>
      <c r="Q16" s="20"/>
      <c r="R16" s="20">
        <v>0.13682958657271599</v>
      </c>
      <c r="S16" s="20">
        <v>4.3627781477603003E-2</v>
      </c>
      <c r="T16" s="20">
        <v>3.1123278486067201E-2</v>
      </c>
      <c r="U16" s="20">
        <v>5.5878987501006297E-2</v>
      </c>
      <c r="V16" s="20"/>
      <c r="W16" s="20">
        <v>0.10400739336088601</v>
      </c>
      <c r="X16" s="20">
        <v>0.122135569998267</v>
      </c>
      <c r="Y16" s="20">
        <v>9.1632597416914402E-2</v>
      </c>
      <c r="Z16" s="20">
        <v>6.3846351402846599E-2</v>
      </c>
      <c r="AA16" s="20">
        <v>6.6128380301189796E-2</v>
      </c>
      <c r="AB16" s="20">
        <v>1.6393380091562899E-2</v>
      </c>
      <c r="AC16" s="20">
        <v>1.3984874156226099E-2</v>
      </c>
      <c r="AD16" s="20">
        <v>1.08325182069198E-2</v>
      </c>
      <c r="AE16" s="20">
        <v>3.7468144674448901E-2</v>
      </c>
      <c r="AF16" s="20">
        <v>7.4480381253572106E-2</v>
      </c>
      <c r="AG16" s="20"/>
      <c r="AH16" s="20">
        <v>9.1731284332657495E-2</v>
      </c>
      <c r="AI16" s="20">
        <v>0.16068815938980099</v>
      </c>
      <c r="AJ16" s="20">
        <v>6.3596476283239903E-2</v>
      </c>
      <c r="AK16" s="20">
        <v>6.0267009007833099E-2</v>
      </c>
      <c r="AL16" s="20">
        <v>5.2440549897134599E-2</v>
      </c>
      <c r="AM16" s="20">
        <v>5.7309949533388298E-2</v>
      </c>
      <c r="AN16" s="20">
        <v>5.0870255487630203E-2</v>
      </c>
      <c r="AO16" s="20"/>
      <c r="AP16" s="20">
        <v>4.1985403591320997E-2</v>
      </c>
      <c r="AQ16" s="20">
        <v>0.118405715168027</v>
      </c>
      <c r="AR16" s="20"/>
      <c r="AS16" s="20">
        <v>2.1589643738731901E-2</v>
      </c>
      <c r="AT16" s="20">
        <v>2.6648326918436702E-2</v>
      </c>
      <c r="AU16" s="20">
        <v>5.48121570182186E-2</v>
      </c>
      <c r="AV16" s="20"/>
      <c r="AW16" s="20">
        <v>5.5384308788526499E-3</v>
      </c>
      <c r="AX16" s="20">
        <v>8.1238597006254396E-2</v>
      </c>
      <c r="AY16" s="20"/>
      <c r="AZ16" s="20">
        <v>9.7730435959183903E-2</v>
      </c>
      <c r="BA16" s="20">
        <v>5.7758729465696303E-2</v>
      </c>
      <c r="BB16" s="20"/>
      <c r="BC16" s="20">
        <v>8.4797779156377998E-2</v>
      </c>
      <c r="BD16" s="20">
        <v>5.5878987501006297E-2</v>
      </c>
      <c r="BE16" s="20"/>
      <c r="BF16" s="20">
        <v>4.2964350672463798E-2</v>
      </c>
      <c r="BG16" s="20">
        <v>8.5502923280009704E-2</v>
      </c>
      <c r="BH16" s="20"/>
      <c r="BI16" s="20">
        <v>0.14654408998572399</v>
      </c>
      <c r="BJ16" s="20">
        <v>5.9863943827091301E-2</v>
      </c>
      <c r="BK16" s="20">
        <v>5.2676087317121402E-2</v>
      </c>
      <c r="BL16" s="20">
        <v>1.60020929155179E-2</v>
      </c>
    </row>
    <row r="17" spans="2:64" x14ac:dyDescent="0.25">
      <c r="B17" s="18" t="s">
        <v>185</v>
      </c>
      <c r="C17" s="21">
        <v>0.75834151759178903</v>
      </c>
      <c r="D17" s="21">
        <v>0.828472141462824</v>
      </c>
      <c r="E17" s="21">
        <v>0.81980464803391595</v>
      </c>
      <c r="F17" s="21">
        <v>0.74608229954680505</v>
      </c>
      <c r="G17" s="21">
        <v>0.627577181885419</v>
      </c>
      <c r="H17" s="21">
        <v>0.70272455405645995</v>
      </c>
      <c r="I17" s="21">
        <v>0.864852731304526</v>
      </c>
      <c r="J17" s="21">
        <v>0.90993079132176502</v>
      </c>
      <c r="K17" s="21">
        <v>0.79114467469394301</v>
      </c>
      <c r="L17" s="21">
        <v>0.76527519245837194</v>
      </c>
      <c r="M17" s="21">
        <v>0.58387670020980997</v>
      </c>
      <c r="N17" s="21">
        <v>0.77387016399576303</v>
      </c>
      <c r="O17" s="21">
        <v>0.64470694220633495</v>
      </c>
      <c r="P17" s="21">
        <v>0.64803048213396297</v>
      </c>
      <c r="Q17" s="21"/>
      <c r="R17" s="21">
        <v>0.62382905815161105</v>
      </c>
      <c r="S17" s="21">
        <v>0.74762080924409902</v>
      </c>
      <c r="T17" s="21">
        <v>0.76904771709707798</v>
      </c>
      <c r="U17" s="21">
        <v>0.82999182759316403</v>
      </c>
      <c r="V17" s="21"/>
      <c r="W17" s="21">
        <v>0.69065053856665404</v>
      </c>
      <c r="X17" s="21">
        <v>0.62217819536104002</v>
      </c>
      <c r="Y17" s="21">
        <v>0.71647527774273301</v>
      </c>
      <c r="Z17" s="21">
        <v>0.74876123265164596</v>
      </c>
      <c r="AA17" s="21">
        <v>0.623925364752559</v>
      </c>
      <c r="AB17" s="21">
        <v>0.94109314471342098</v>
      </c>
      <c r="AC17" s="21">
        <v>0.89904581351371904</v>
      </c>
      <c r="AD17" s="21">
        <v>0.95065106334688099</v>
      </c>
      <c r="AE17" s="21">
        <v>0.85737710473895401</v>
      </c>
      <c r="AF17" s="21">
        <v>0.78822381793311802</v>
      </c>
      <c r="AG17" s="21"/>
      <c r="AH17" s="21">
        <v>0.71355332092353496</v>
      </c>
      <c r="AI17" s="21">
        <v>0.56314193304410798</v>
      </c>
      <c r="AJ17" s="21">
        <v>0.78096310772199595</v>
      </c>
      <c r="AK17" s="21">
        <v>0.77475299392533203</v>
      </c>
      <c r="AL17" s="21">
        <v>0.79475753542643701</v>
      </c>
      <c r="AM17" s="21">
        <v>0.80224001998357097</v>
      </c>
      <c r="AN17" s="21">
        <v>0.82046201827628895</v>
      </c>
      <c r="AO17" s="21"/>
      <c r="AP17" s="21">
        <v>0.84014142631594901</v>
      </c>
      <c r="AQ17" s="21">
        <v>0.625626925021879</v>
      </c>
      <c r="AR17" s="21"/>
      <c r="AS17" s="21">
        <v>0.88075161668734903</v>
      </c>
      <c r="AT17" s="21">
        <v>0.91811756200285999</v>
      </c>
      <c r="AU17" s="21">
        <v>0.79762464235804797</v>
      </c>
      <c r="AV17" s="21"/>
      <c r="AW17" s="21">
        <v>0.920407087649453</v>
      </c>
      <c r="AX17" s="21">
        <v>0.73335474266599898</v>
      </c>
      <c r="AY17" s="21"/>
      <c r="AZ17" s="21">
        <v>0.68931202655186297</v>
      </c>
      <c r="BA17" s="21">
        <v>0.79302676081159496</v>
      </c>
      <c r="BB17" s="21"/>
      <c r="BC17" s="21">
        <v>0.69409760996464898</v>
      </c>
      <c r="BD17" s="21">
        <v>0.82999182759316403</v>
      </c>
      <c r="BE17" s="21"/>
      <c r="BF17" s="21">
        <v>0.85469076478033701</v>
      </c>
      <c r="BG17" s="21">
        <v>0.70915611861605399</v>
      </c>
      <c r="BH17" s="21"/>
      <c r="BI17" s="21">
        <v>0.57430184235435799</v>
      </c>
      <c r="BJ17" s="21">
        <v>0.75159230500946494</v>
      </c>
      <c r="BK17" s="21">
        <v>0.81952168021332295</v>
      </c>
      <c r="BL17" s="21">
        <v>0.93334230357794801</v>
      </c>
    </row>
    <row r="18" spans="2:64" x14ac:dyDescent="0.25">
      <c r="B18" s="16"/>
    </row>
    <row r="19" spans="2:64" x14ac:dyDescent="0.25">
      <c r="B19" t="s">
        <v>83</v>
      </c>
    </row>
    <row r="20" spans="2:64" x14ac:dyDescent="0.25">
      <c r="B20" t="s">
        <v>84</v>
      </c>
    </row>
    <row r="22" spans="2:64" x14ac:dyDescent="0.2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L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250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236</v>
      </c>
      <c r="C9" s="17">
        <v>0.51947297321459796</v>
      </c>
      <c r="D9" s="17">
        <v>0.46827442549897003</v>
      </c>
      <c r="E9" s="17">
        <v>0.407661364559956</v>
      </c>
      <c r="F9" s="17">
        <v>0.57597116823391403</v>
      </c>
      <c r="G9" s="17">
        <v>0.51842246730839203</v>
      </c>
      <c r="H9" s="17">
        <v>0.52888077075699602</v>
      </c>
      <c r="I9" s="17">
        <v>0.57497361685728499</v>
      </c>
      <c r="J9" s="17">
        <v>0.53205576819986</v>
      </c>
      <c r="K9" s="17">
        <v>0.54530051450560102</v>
      </c>
      <c r="L9" s="17">
        <v>0.44132255837755602</v>
      </c>
      <c r="M9" s="17">
        <v>0.60325450157305704</v>
      </c>
      <c r="N9" s="17">
        <v>0.53790438838302401</v>
      </c>
      <c r="O9" s="17">
        <v>0.55415241760240497</v>
      </c>
      <c r="P9" s="17">
        <v>0.64803048213396297</v>
      </c>
      <c r="Q9" s="17"/>
      <c r="R9" s="17">
        <v>0.55055697624991196</v>
      </c>
      <c r="S9" s="17">
        <v>0.49695792067913303</v>
      </c>
      <c r="T9" s="17">
        <v>0.495002700909074</v>
      </c>
      <c r="U9" s="17">
        <v>0.51677285251194105</v>
      </c>
      <c r="V9" s="17"/>
      <c r="W9" s="17">
        <v>0.56483063212458995</v>
      </c>
      <c r="X9" s="17">
        <v>0.51983344636668505</v>
      </c>
      <c r="Y9" s="17">
        <v>0.55671904857212295</v>
      </c>
      <c r="Z9" s="17">
        <v>0.42183761232654698</v>
      </c>
      <c r="AA9" s="17">
        <v>0.58750117560571302</v>
      </c>
      <c r="AB9" s="17">
        <v>0.54351411008309103</v>
      </c>
      <c r="AC9" s="17">
        <v>0.50962778783906604</v>
      </c>
      <c r="AD9" s="17">
        <v>0.56663829317354897</v>
      </c>
      <c r="AE9" s="17">
        <v>0.55204668991811301</v>
      </c>
      <c r="AF9" s="17">
        <v>0.49833825107656499</v>
      </c>
      <c r="AG9" s="17"/>
      <c r="AH9" s="17">
        <v>0.600429624370175</v>
      </c>
      <c r="AI9" s="17">
        <v>0.52887051578077804</v>
      </c>
      <c r="AJ9" s="17">
        <v>0.62265691213929597</v>
      </c>
      <c r="AK9" s="17">
        <v>0.45561316464357399</v>
      </c>
      <c r="AL9" s="17">
        <v>0.45594583117104798</v>
      </c>
      <c r="AM9" s="17">
        <v>0.53373841363015795</v>
      </c>
      <c r="AN9" s="17">
        <v>0.60309411178984895</v>
      </c>
      <c r="AO9" s="17"/>
      <c r="AP9" s="17">
        <v>0.53487428921687397</v>
      </c>
      <c r="AQ9" s="17">
        <v>0.49448542237056098</v>
      </c>
      <c r="AR9" s="17"/>
      <c r="AS9" s="17">
        <v>0.54201268919130996</v>
      </c>
      <c r="AT9" s="17">
        <v>0.56029742948703598</v>
      </c>
      <c r="AU9" s="17">
        <v>0.53633840524450804</v>
      </c>
      <c r="AV9" s="17"/>
      <c r="AW9" s="17">
        <v>0.49805807631035698</v>
      </c>
      <c r="AX9" s="17">
        <v>0.52277465665553302</v>
      </c>
      <c r="AY9" s="17"/>
      <c r="AZ9" s="17">
        <v>0.50879754300826596</v>
      </c>
      <c r="BA9" s="17">
        <v>0.52483705583500295</v>
      </c>
      <c r="BB9" s="17"/>
      <c r="BC9" s="17">
        <v>0.52189398583827296</v>
      </c>
      <c r="BD9" s="17">
        <v>0.51677285251194105</v>
      </c>
      <c r="BE9" s="17"/>
      <c r="BF9" s="17">
        <v>0.58755226647658298</v>
      </c>
      <c r="BG9" s="17">
        <v>0.48471912407943901</v>
      </c>
      <c r="BH9" s="17"/>
      <c r="BI9" s="17">
        <v>0.44279470867036702</v>
      </c>
      <c r="BJ9" s="17">
        <v>0.51063701918412996</v>
      </c>
      <c r="BK9" s="17">
        <v>0.55836479001189199</v>
      </c>
      <c r="BL9" s="17">
        <v>0.57942791750281997</v>
      </c>
    </row>
    <row r="10" spans="2:64" x14ac:dyDescent="0.25">
      <c r="B10" s="18" t="s">
        <v>237</v>
      </c>
      <c r="C10" s="17">
        <v>0.353682981158225</v>
      </c>
      <c r="D10" s="17">
        <v>0.40714503934864599</v>
      </c>
      <c r="E10" s="17">
        <v>0.51427611917399796</v>
      </c>
      <c r="F10" s="17">
        <v>0.21161442160608299</v>
      </c>
      <c r="G10" s="17">
        <v>0.38277387117652301</v>
      </c>
      <c r="H10" s="17">
        <v>0.35723515818166501</v>
      </c>
      <c r="I10" s="17">
        <v>0.36231780887471898</v>
      </c>
      <c r="J10" s="17">
        <v>0.36182697964592297</v>
      </c>
      <c r="K10" s="17">
        <v>0.24485167491873999</v>
      </c>
      <c r="L10" s="17">
        <v>0.435553392576422</v>
      </c>
      <c r="M10" s="17">
        <v>0.275395608976715</v>
      </c>
      <c r="N10" s="17">
        <v>0.32656003644354797</v>
      </c>
      <c r="O10" s="17">
        <v>0.30085007422437399</v>
      </c>
      <c r="P10" s="17">
        <v>0</v>
      </c>
      <c r="Q10" s="17"/>
      <c r="R10" s="17">
        <v>0.30633505612926798</v>
      </c>
      <c r="S10" s="17">
        <v>0.33319147072098299</v>
      </c>
      <c r="T10" s="17">
        <v>0.35090713638519699</v>
      </c>
      <c r="U10" s="17">
        <v>0.38598088599179903</v>
      </c>
      <c r="V10" s="17"/>
      <c r="W10" s="17">
        <v>0.27312074192221902</v>
      </c>
      <c r="X10" s="17">
        <v>0.36013459168864398</v>
      </c>
      <c r="Y10" s="17">
        <v>0.35793121301290298</v>
      </c>
      <c r="Z10" s="17">
        <v>0.42271106367041</v>
      </c>
      <c r="AA10" s="17">
        <v>0.225314851877322</v>
      </c>
      <c r="AB10" s="17">
        <v>0.361562930740079</v>
      </c>
      <c r="AC10" s="17">
        <v>0.35876675318866003</v>
      </c>
      <c r="AD10" s="17">
        <v>0.36315897887090198</v>
      </c>
      <c r="AE10" s="17">
        <v>0.40096906230863699</v>
      </c>
      <c r="AF10" s="17">
        <v>0.38635564835372099</v>
      </c>
      <c r="AG10" s="17"/>
      <c r="AH10" s="17">
        <v>0.296257376339011</v>
      </c>
      <c r="AI10" s="17">
        <v>0.29426896637476502</v>
      </c>
      <c r="AJ10" s="17">
        <v>0.26350497573641302</v>
      </c>
      <c r="AK10" s="17">
        <v>0.37909566749097501</v>
      </c>
      <c r="AL10" s="17">
        <v>0.436168691172511</v>
      </c>
      <c r="AM10" s="17">
        <v>0.38442803376641199</v>
      </c>
      <c r="AN10" s="17">
        <v>0.283797373219139</v>
      </c>
      <c r="AO10" s="17"/>
      <c r="AP10" s="17">
        <v>0.353697110238614</v>
      </c>
      <c r="AQ10" s="17">
        <v>0.35366005772008902</v>
      </c>
      <c r="AR10" s="17"/>
      <c r="AS10" s="17">
        <v>0.34446376973500398</v>
      </c>
      <c r="AT10" s="17">
        <v>0.35707781841389702</v>
      </c>
      <c r="AU10" s="17">
        <v>0.35186860424240002</v>
      </c>
      <c r="AV10" s="17"/>
      <c r="AW10" s="17">
        <v>0.37274738124340601</v>
      </c>
      <c r="AX10" s="17">
        <v>0.35074369014253298</v>
      </c>
      <c r="AY10" s="17"/>
      <c r="AZ10" s="17">
        <v>0.334510185580214</v>
      </c>
      <c r="BA10" s="17">
        <v>0.36331673432384398</v>
      </c>
      <c r="BB10" s="17"/>
      <c r="BC10" s="17">
        <v>0.32472367010097503</v>
      </c>
      <c r="BD10" s="17">
        <v>0.38598088599179903</v>
      </c>
      <c r="BE10" s="17"/>
      <c r="BF10" s="17">
        <v>0.34232704073256798</v>
      </c>
      <c r="BG10" s="17">
        <v>0.35948008364609002</v>
      </c>
      <c r="BH10" s="17"/>
      <c r="BI10" s="17">
        <v>0.36080290091291201</v>
      </c>
      <c r="BJ10" s="17">
        <v>0.34962398324015798</v>
      </c>
      <c r="BK10" s="17">
        <v>0.34948949353590703</v>
      </c>
      <c r="BL10" s="17">
        <v>0.364032414363469</v>
      </c>
    </row>
    <row r="11" spans="2:64" ht="30" x14ac:dyDescent="0.25">
      <c r="B11" s="18" t="s">
        <v>238</v>
      </c>
      <c r="C11" s="17">
        <v>9.0420792057400307E-2</v>
      </c>
      <c r="D11" s="17">
        <v>8.9047329651723697E-2</v>
      </c>
      <c r="E11" s="17">
        <v>0</v>
      </c>
      <c r="F11" s="17">
        <v>0.12794203393197701</v>
      </c>
      <c r="G11" s="17">
        <v>6.1958726898302799E-2</v>
      </c>
      <c r="H11" s="17">
        <v>8.6672255217011301E-2</v>
      </c>
      <c r="I11" s="17">
        <v>5.2286171247317499E-2</v>
      </c>
      <c r="J11" s="17">
        <v>9.0069208678235396E-2</v>
      </c>
      <c r="K11" s="17">
        <v>0.104640633809148</v>
      </c>
      <c r="L11" s="17">
        <v>0.110143064923985</v>
      </c>
      <c r="M11" s="17">
        <v>9.2407383181074304E-2</v>
      </c>
      <c r="N11" s="17">
        <v>0.11916135398913</v>
      </c>
      <c r="O11" s="17">
        <v>9.0765040256524501E-2</v>
      </c>
      <c r="P11" s="17">
        <v>0</v>
      </c>
      <c r="Q11" s="17"/>
      <c r="R11" s="17">
        <v>8.9654119903346499E-2</v>
      </c>
      <c r="S11" s="17">
        <v>0.13724162983128299</v>
      </c>
      <c r="T11" s="17">
        <v>0.102761972497164</v>
      </c>
      <c r="U11" s="17">
        <v>7.2611877427813901E-2</v>
      </c>
      <c r="V11" s="17"/>
      <c r="W11" s="17">
        <v>9.5293446100222903E-2</v>
      </c>
      <c r="X11" s="17">
        <v>8.5290194256440299E-2</v>
      </c>
      <c r="Y11" s="17">
        <v>2.2681881564029199E-2</v>
      </c>
      <c r="Z11" s="17">
        <v>0.104845219193427</v>
      </c>
      <c r="AA11" s="17">
        <v>0.174742302544351</v>
      </c>
      <c r="AB11" s="17">
        <v>8.1548017972643494E-2</v>
      </c>
      <c r="AC11" s="17">
        <v>0.13160545897227399</v>
      </c>
      <c r="AD11" s="17">
        <v>5.1875390006373701E-2</v>
      </c>
      <c r="AE11" s="17">
        <v>3.2869646589200302E-2</v>
      </c>
      <c r="AF11" s="17">
        <v>8.5912609170583396E-2</v>
      </c>
      <c r="AG11" s="17"/>
      <c r="AH11" s="17">
        <v>6.0055626941987801E-2</v>
      </c>
      <c r="AI11" s="17">
        <v>0.12096996638813901</v>
      </c>
      <c r="AJ11" s="17">
        <v>8.2236460719069801E-2</v>
      </c>
      <c r="AK11" s="17">
        <v>0.123264726446777</v>
      </c>
      <c r="AL11" s="17">
        <v>8.1472414163722001E-2</v>
      </c>
      <c r="AM11" s="17">
        <v>5.9548342612645903E-2</v>
      </c>
      <c r="AN11" s="17">
        <v>8.1285380450013198E-2</v>
      </c>
      <c r="AO11" s="17"/>
      <c r="AP11" s="17">
        <v>8.3257145969925006E-2</v>
      </c>
      <c r="AQ11" s="17">
        <v>0.102043303459219</v>
      </c>
      <c r="AR11" s="17"/>
      <c r="AS11" s="17">
        <v>7.0544527506422303E-2</v>
      </c>
      <c r="AT11" s="17">
        <v>7.6624456346036304E-2</v>
      </c>
      <c r="AU11" s="17">
        <v>8.8620969090595497E-2</v>
      </c>
      <c r="AV11" s="17"/>
      <c r="AW11" s="17">
        <v>8.7823215800038101E-2</v>
      </c>
      <c r="AX11" s="17">
        <v>9.0821278436291203E-2</v>
      </c>
      <c r="AY11" s="17"/>
      <c r="AZ11" s="17">
        <v>0.10304467574131899</v>
      </c>
      <c r="BA11" s="17">
        <v>8.4077670163281104E-2</v>
      </c>
      <c r="BB11" s="17"/>
      <c r="BC11" s="17">
        <v>0.10638882159392</v>
      </c>
      <c r="BD11" s="17">
        <v>7.2611877427813901E-2</v>
      </c>
      <c r="BE11" s="17"/>
      <c r="BF11" s="17">
        <v>4.5413619499653203E-2</v>
      </c>
      <c r="BG11" s="17">
        <v>0.113396537105937</v>
      </c>
      <c r="BH11" s="17"/>
      <c r="BI11" s="17">
        <v>0.127757159125681</v>
      </c>
      <c r="BJ11" s="17">
        <v>9.9042190623967005E-2</v>
      </c>
      <c r="BK11" s="17">
        <v>7.2822193588169604E-2</v>
      </c>
      <c r="BL11" s="17">
        <v>4.7579514585362602E-2</v>
      </c>
    </row>
    <row r="12" spans="2:64" x14ac:dyDescent="0.25">
      <c r="B12" s="18" t="s">
        <v>239</v>
      </c>
      <c r="C12" s="17">
        <v>1.9276352491080801E-2</v>
      </c>
      <c r="D12" s="17">
        <v>2.4529288750768301E-2</v>
      </c>
      <c r="E12" s="17">
        <v>0</v>
      </c>
      <c r="F12" s="17">
        <v>5.3270054311930999E-2</v>
      </c>
      <c r="G12" s="17">
        <v>0</v>
      </c>
      <c r="H12" s="17">
        <v>2.7211815844328E-2</v>
      </c>
      <c r="I12" s="17">
        <v>1.04224030206789E-2</v>
      </c>
      <c r="J12" s="17">
        <v>1.6048043475982599E-2</v>
      </c>
      <c r="K12" s="17">
        <v>4.8874110007038299E-2</v>
      </c>
      <c r="L12" s="17">
        <v>1.29809841220365E-2</v>
      </c>
      <c r="M12" s="17">
        <v>1.8755626291765099E-2</v>
      </c>
      <c r="N12" s="17">
        <v>7.4790740741914399E-3</v>
      </c>
      <c r="O12" s="17">
        <v>1.9669288702944099E-2</v>
      </c>
      <c r="P12" s="17">
        <v>0</v>
      </c>
      <c r="Q12" s="17"/>
      <c r="R12" s="17">
        <v>1.89166086073532E-2</v>
      </c>
      <c r="S12" s="17">
        <v>2.34388385563747E-2</v>
      </c>
      <c r="T12" s="17">
        <v>3.12425663013059E-2</v>
      </c>
      <c r="U12" s="17">
        <v>1.49306530678612E-2</v>
      </c>
      <c r="V12" s="17"/>
      <c r="W12" s="17">
        <v>3.5271744649051598E-2</v>
      </c>
      <c r="X12" s="17">
        <v>1.6149457688295999E-2</v>
      </c>
      <c r="Y12" s="17">
        <v>4.0012964177443502E-2</v>
      </c>
      <c r="Z12" s="17">
        <v>2.3729359836512198E-2</v>
      </c>
      <c r="AA12" s="17">
        <v>1.24416699726148E-2</v>
      </c>
      <c r="AB12" s="17">
        <v>1.33749412041861E-2</v>
      </c>
      <c r="AC12" s="17">
        <v>0</v>
      </c>
      <c r="AD12" s="17">
        <v>1.8327337949175002E-2</v>
      </c>
      <c r="AE12" s="17">
        <v>1.41146011840488E-2</v>
      </c>
      <c r="AF12" s="17">
        <v>1.25786803956654E-2</v>
      </c>
      <c r="AG12" s="17"/>
      <c r="AH12" s="17">
        <v>2.4543600706941601E-2</v>
      </c>
      <c r="AI12" s="17">
        <v>2.6419802297289401E-2</v>
      </c>
      <c r="AJ12" s="17">
        <v>2.0719479894311801E-2</v>
      </c>
      <c r="AK12" s="17">
        <v>1.30296402420279E-2</v>
      </c>
      <c r="AL12" s="17">
        <v>1.47653618988541E-2</v>
      </c>
      <c r="AM12" s="17">
        <v>1.5344784040798601E-2</v>
      </c>
      <c r="AN12" s="17">
        <v>3.1823134540998603E-2</v>
      </c>
      <c r="AO12" s="17"/>
      <c r="AP12" s="17">
        <v>1.9764830514715202E-2</v>
      </c>
      <c r="AQ12" s="17">
        <v>1.8483831290297899E-2</v>
      </c>
      <c r="AR12" s="17"/>
      <c r="AS12" s="17">
        <v>3.2360574511101303E-2</v>
      </c>
      <c r="AT12" s="17">
        <v>6.0002957530308799E-3</v>
      </c>
      <c r="AU12" s="17">
        <v>2.0053936283204701E-2</v>
      </c>
      <c r="AV12" s="17"/>
      <c r="AW12" s="17">
        <v>3.4864412399382802E-2</v>
      </c>
      <c r="AX12" s="17">
        <v>1.6873032993176999E-2</v>
      </c>
      <c r="AY12" s="17"/>
      <c r="AZ12" s="17">
        <v>2.55071882854805E-2</v>
      </c>
      <c r="BA12" s="17">
        <v>1.6145544893695699E-2</v>
      </c>
      <c r="BB12" s="17"/>
      <c r="BC12" s="17">
        <v>2.3172842433905601E-2</v>
      </c>
      <c r="BD12" s="17">
        <v>1.49306530678612E-2</v>
      </c>
      <c r="BE12" s="17"/>
      <c r="BF12" s="17">
        <v>1.95632940383513E-2</v>
      </c>
      <c r="BG12" s="17">
        <v>1.9129871486848301E-2</v>
      </c>
      <c r="BH12" s="17"/>
      <c r="BI12" s="17">
        <v>1.64984244940268E-2</v>
      </c>
      <c r="BJ12" s="17">
        <v>2.9312689655601201E-2</v>
      </c>
      <c r="BK12" s="17">
        <v>1.40435184554581E-2</v>
      </c>
      <c r="BL12" s="17">
        <v>8.9601535483479402E-3</v>
      </c>
    </row>
    <row r="13" spans="2:64" x14ac:dyDescent="0.25">
      <c r="B13" s="18" t="s">
        <v>240</v>
      </c>
      <c r="C13" s="17">
        <v>9.1980038212677792E-3</v>
      </c>
      <c r="D13" s="17">
        <v>3.6679722499640601E-3</v>
      </c>
      <c r="E13" s="17">
        <v>4.2524264728033001E-2</v>
      </c>
      <c r="F13" s="17">
        <v>0</v>
      </c>
      <c r="G13" s="17">
        <v>3.68449346167831E-2</v>
      </c>
      <c r="H13" s="17">
        <v>0</v>
      </c>
      <c r="I13" s="17">
        <v>0</v>
      </c>
      <c r="J13" s="17">
        <v>0</v>
      </c>
      <c r="K13" s="17">
        <v>1.8777688919824301E-2</v>
      </c>
      <c r="L13" s="17">
        <v>0</v>
      </c>
      <c r="M13" s="17">
        <v>1.01868799773889E-2</v>
      </c>
      <c r="N13" s="17">
        <v>0</v>
      </c>
      <c r="O13" s="17">
        <v>3.4563179213752702E-2</v>
      </c>
      <c r="P13" s="17">
        <v>0</v>
      </c>
      <c r="Q13" s="17"/>
      <c r="R13" s="17">
        <v>2.06386713837294E-2</v>
      </c>
      <c r="S13" s="17">
        <v>9.1701402122256904E-3</v>
      </c>
      <c r="T13" s="17">
        <v>6.6952079690863102E-3</v>
      </c>
      <c r="U13" s="17">
        <v>3.8302853208791099E-3</v>
      </c>
      <c r="V13" s="17"/>
      <c r="W13" s="17">
        <v>7.2675513027279101E-3</v>
      </c>
      <c r="X13" s="17">
        <v>1.85923099999349E-2</v>
      </c>
      <c r="Y13" s="17">
        <v>0</v>
      </c>
      <c r="Z13" s="17">
        <v>1.6636487785561899E-2</v>
      </c>
      <c r="AA13" s="17">
        <v>0</v>
      </c>
      <c r="AB13" s="17">
        <v>0</v>
      </c>
      <c r="AC13" s="17">
        <v>0</v>
      </c>
      <c r="AD13" s="17">
        <v>0</v>
      </c>
      <c r="AE13" s="17">
        <v>0</v>
      </c>
      <c r="AF13" s="17">
        <v>8.1887585971792999E-3</v>
      </c>
      <c r="AG13" s="17"/>
      <c r="AH13" s="17">
        <v>1.08986097417345E-2</v>
      </c>
      <c r="AI13" s="17">
        <v>2.9470749159027601E-2</v>
      </c>
      <c r="AJ13" s="17">
        <v>1.08821715109092E-2</v>
      </c>
      <c r="AK13" s="17">
        <v>5.60749997535504E-3</v>
      </c>
      <c r="AL13" s="17">
        <v>5.0027436829649099E-3</v>
      </c>
      <c r="AM13" s="17">
        <v>6.9404259499861697E-3</v>
      </c>
      <c r="AN13" s="17">
        <v>0</v>
      </c>
      <c r="AO13" s="17"/>
      <c r="AP13" s="17">
        <v>3.9185304582798897E-3</v>
      </c>
      <c r="AQ13" s="17">
        <v>1.7763577637680598E-2</v>
      </c>
      <c r="AR13" s="17"/>
      <c r="AS13" s="17">
        <v>0</v>
      </c>
      <c r="AT13" s="17">
        <v>0</v>
      </c>
      <c r="AU13" s="17">
        <v>0</v>
      </c>
      <c r="AV13" s="17"/>
      <c r="AW13" s="17">
        <v>0</v>
      </c>
      <c r="AX13" s="17">
        <v>1.06161239757633E-2</v>
      </c>
      <c r="AY13" s="17"/>
      <c r="AZ13" s="17">
        <v>1.95494363714892E-2</v>
      </c>
      <c r="BA13" s="17">
        <v>3.9967202789890103E-3</v>
      </c>
      <c r="BB13" s="17"/>
      <c r="BC13" s="17">
        <v>1.4010868015447099E-2</v>
      </c>
      <c r="BD13" s="17">
        <v>3.8302853208791099E-3</v>
      </c>
      <c r="BE13" s="17"/>
      <c r="BF13" s="17">
        <v>2.5718896264222001E-3</v>
      </c>
      <c r="BG13" s="17">
        <v>1.25805737929302E-2</v>
      </c>
      <c r="BH13" s="17"/>
      <c r="BI13" s="17">
        <v>3.2526144983699601E-2</v>
      </c>
      <c r="BJ13" s="17">
        <v>2.8131234050163198E-3</v>
      </c>
      <c r="BK13" s="17">
        <v>2.6705260284834E-3</v>
      </c>
      <c r="BL13" s="17">
        <v>0</v>
      </c>
    </row>
    <row r="14" spans="2:64" x14ac:dyDescent="0.25">
      <c r="B14" s="18" t="s">
        <v>80</v>
      </c>
      <c r="C14" s="17">
        <v>7.9488972574284795E-3</v>
      </c>
      <c r="D14" s="17">
        <v>7.3359444999281098E-3</v>
      </c>
      <c r="E14" s="17">
        <v>3.5538251538014001E-2</v>
      </c>
      <c r="F14" s="17">
        <v>3.1202321916094799E-2</v>
      </c>
      <c r="G14" s="17">
        <v>0</v>
      </c>
      <c r="H14" s="17">
        <v>0</v>
      </c>
      <c r="I14" s="17">
        <v>0</v>
      </c>
      <c r="J14" s="17">
        <v>0</v>
      </c>
      <c r="K14" s="17">
        <v>3.7555377839648602E-2</v>
      </c>
      <c r="L14" s="17">
        <v>0</v>
      </c>
      <c r="M14" s="17">
        <v>0</v>
      </c>
      <c r="N14" s="17">
        <v>8.8951471101066104E-3</v>
      </c>
      <c r="O14" s="17">
        <v>0</v>
      </c>
      <c r="P14" s="17">
        <v>0.35196951786603697</v>
      </c>
      <c r="Q14" s="17"/>
      <c r="R14" s="17">
        <v>1.3898567726390599E-2</v>
      </c>
      <c r="S14" s="17">
        <v>0</v>
      </c>
      <c r="T14" s="17">
        <v>1.33904159381726E-2</v>
      </c>
      <c r="U14" s="17">
        <v>5.8734456797066301E-3</v>
      </c>
      <c r="V14" s="17"/>
      <c r="W14" s="17">
        <v>2.4215883901188898E-2</v>
      </c>
      <c r="X14" s="17">
        <v>0</v>
      </c>
      <c r="Y14" s="17">
        <v>2.2654892673502101E-2</v>
      </c>
      <c r="Z14" s="17">
        <v>1.0240257187542E-2</v>
      </c>
      <c r="AA14" s="17">
        <v>0</v>
      </c>
      <c r="AB14" s="17">
        <v>0</v>
      </c>
      <c r="AC14" s="17">
        <v>0</v>
      </c>
      <c r="AD14" s="17">
        <v>0</v>
      </c>
      <c r="AE14" s="17">
        <v>0</v>
      </c>
      <c r="AF14" s="17">
        <v>8.6260524062867407E-3</v>
      </c>
      <c r="AG14" s="17"/>
      <c r="AH14" s="17">
        <v>7.8151619001502002E-3</v>
      </c>
      <c r="AI14" s="17">
        <v>0</v>
      </c>
      <c r="AJ14" s="17">
        <v>0</v>
      </c>
      <c r="AK14" s="17">
        <v>2.3389301201290701E-2</v>
      </c>
      <c r="AL14" s="17">
        <v>6.6449579108991503E-3</v>
      </c>
      <c r="AM14" s="17">
        <v>0</v>
      </c>
      <c r="AN14" s="17">
        <v>0</v>
      </c>
      <c r="AO14" s="17"/>
      <c r="AP14" s="17">
        <v>4.4880936015922399E-3</v>
      </c>
      <c r="AQ14" s="17">
        <v>1.3563807522152299E-2</v>
      </c>
      <c r="AR14" s="17"/>
      <c r="AS14" s="17">
        <v>1.0618439056162899E-2</v>
      </c>
      <c r="AT14" s="17">
        <v>0</v>
      </c>
      <c r="AU14" s="17">
        <v>3.11808513929159E-3</v>
      </c>
      <c r="AV14" s="17"/>
      <c r="AW14" s="17">
        <v>6.5069142468157804E-3</v>
      </c>
      <c r="AX14" s="17">
        <v>8.1712177967026307E-3</v>
      </c>
      <c r="AY14" s="17"/>
      <c r="AZ14" s="17">
        <v>8.5909710132318698E-3</v>
      </c>
      <c r="BA14" s="17">
        <v>7.6262745051875001E-3</v>
      </c>
      <c r="BB14" s="17"/>
      <c r="BC14" s="17">
        <v>9.8098120174791598E-3</v>
      </c>
      <c r="BD14" s="17">
        <v>5.8734456797066301E-3</v>
      </c>
      <c r="BE14" s="17"/>
      <c r="BF14" s="17">
        <v>2.5718896264222001E-3</v>
      </c>
      <c r="BG14" s="17">
        <v>1.06938098887547E-2</v>
      </c>
      <c r="BH14" s="17"/>
      <c r="BI14" s="17">
        <v>1.9620661813314101E-2</v>
      </c>
      <c r="BJ14" s="17">
        <v>8.5709938911274607E-3</v>
      </c>
      <c r="BK14" s="17">
        <v>2.6094783800897502E-3</v>
      </c>
      <c r="BL14" s="17">
        <v>0</v>
      </c>
    </row>
    <row r="15" spans="2:64" x14ac:dyDescent="0.25">
      <c r="B15" s="18" t="s">
        <v>241</v>
      </c>
      <c r="C15" s="20">
        <v>0.87315595437282301</v>
      </c>
      <c r="D15" s="20">
        <v>0.87541946484761601</v>
      </c>
      <c r="E15" s="20">
        <v>0.92193748373395301</v>
      </c>
      <c r="F15" s="20">
        <v>0.78758558983999705</v>
      </c>
      <c r="G15" s="20">
        <v>0.90119633848491398</v>
      </c>
      <c r="H15" s="20">
        <v>0.88611592893866098</v>
      </c>
      <c r="I15" s="20">
        <v>0.93729142573200397</v>
      </c>
      <c r="J15" s="20">
        <v>0.89388274784578203</v>
      </c>
      <c r="K15" s="20">
        <v>0.79015218942434096</v>
      </c>
      <c r="L15" s="20">
        <v>0.87687595095397797</v>
      </c>
      <c r="M15" s="20">
        <v>0.87865011054977205</v>
      </c>
      <c r="N15" s="20">
        <v>0.86446442482657204</v>
      </c>
      <c r="O15" s="20">
        <v>0.85500249182677901</v>
      </c>
      <c r="P15" s="20">
        <v>0.64803048213396297</v>
      </c>
      <c r="Q15" s="20"/>
      <c r="R15" s="20">
        <v>0.85689203237917999</v>
      </c>
      <c r="S15" s="20">
        <v>0.83014939140011601</v>
      </c>
      <c r="T15" s="20">
        <v>0.84590983729427105</v>
      </c>
      <c r="U15" s="20">
        <v>0.90275373850373897</v>
      </c>
      <c r="V15" s="20"/>
      <c r="W15" s="20">
        <v>0.83795137404680897</v>
      </c>
      <c r="X15" s="20">
        <v>0.87996803805532897</v>
      </c>
      <c r="Y15" s="20">
        <v>0.91465026158502505</v>
      </c>
      <c r="Z15" s="20">
        <v>0.84454867599695704</v>
      </c>
      <c r="AA15" s="20">
        <v>0.81281602748303405</v>
      </c>
      <c r="AB15" s="20">
        <v>0.90507704082317098</v>
      </c>
      <c r="AC15" s="20">
        <v>0.86839454102772595</v>
      </c>
      <c r="AD15" s="20">
        <v>0.92979727204445095</v>
      </c>
      <c r="AE15" s="20">
        <v>0.95301575222675095</v>
      </c>
      <c r="AF15" s="20">
        <v>0.88469389943028498</v>
      </c>
      <c r="AG15" s="20"/>
      <c r="AH15" s="20">
        <v>0.89668700070918606</v>
      </c>
      <c r="AI15" s="20">
        <v>0.823139482155544</v>
      </c>
      <c r="AJ15" s="20">
        <v>0.88616188787570904</v>
      </c>
      <c r="AK15" s="20">
        <v>0.83470883213454905</v>
      </c>
      <c r="AL15" s="20">
        <v>0.89211452234356003</v>
      </c>
      <c r="AM15" s="20">
        <v>0.91816644739656905</v>
      </c>
      <c r="AN15" s="20">
        <v>0.88689148500898796</v>
      </c>
      <c r="AO15" s="20"/>
      <c r="AP15" s="20">
        <v>0.88857139945548802</v>
      </c>
      <c r="AQ15" s="20">
        <v>0.84814548009065005</v>
      </c>
      <c r="AR15" s="20"/>
      <c r="AS15" s="20">
        <v>0.88647645892631299</v>
      </c>
      <c r="AT15" s="20">
        <v>0.91737524790093306</v>
      </c>
      <c r="AU15" s="20">
        <v>0.88820700948690801</v>
      </c>
      <c r="AV15" s="20"/>
      <c r="AW15" s="20">
        <v>0.87080545755376304</v>
      </c>
      <c r="AX15" s="20">
        <v>0.87351834679806595</v>
      </c>
      <c r="AY15" s="20"/>
      <c r="AZ15" s="20">
        <v>0.84330772858848002</v>
      </c>
      <c r="BA15" s="20">
        <v>0.88815379015884699</v>
      </c>
      <c r="BB15" s="20"/>
      <c r="BC15" s="20">
        <v>0.84661765593924798</v>
      </c>
      <c r="BD15" s="20">
        <v>0.90275373850373897</v>
      </c>
      <c r="BE15" s="20"/>
      <c r="BF15" s="20">
        <v>0.92987930720915102</v>
      </c>
      <c r="BG15" s="20">
        <v>0.84419920772553003</v>
      </c>
      <c r="BH15" s="20"/>
      <c r="BI15" s="20">
        <v>0.80359760958327897</v>
      </c>
      <c r="BJ15" s="20">
        <v>0.86026100242428805</v>
      </c>
      <c r="BK15" s="20">
        <v>0.90785428354779896</v>
      </c>
      <c r="BL15" s="20">
        <v>0.94346033186628997</v>
      </c>
    </row>
    <row r="16" spans="2:64" x14ac:dyDescent="0.25">
      <c r="B16" s="18" t="s">
        <v>242</v>
      </c>
      <c r="C16" s="20">
        <v>2.8474356312348501E-2</v>
      </c>
      <c r="D16" s="20">
        <v>2.8197261000732401E-2</v>
      </c>
      <c r="E16" s="20">
        <v>4.2524264728033001E-2</v>
      </c>
      <c r="F16" s="20">
        <v>5.3270054311930999E-2</v>
      </c>
      <c r="G16" s="20">
        <v>3.68449346167831E-2</v>
      </c>
      <c r="H16" s="20">
        <v>2.7211815844328E-2</v>
      </c>
      <c r="I16" s="20">
        <v>1.04224030206789E-2</v>
      </c>
      <c r="J16" s="20">
        <v>1.6048043475982599E-2</v>
      </c>
      <c r="K16" s="20">
        <v>6.76517989268626E-2</v>
      </c>
      <c r="L16" s="20">
        <v>1.29809841220365E-2</v>
      </c>
      <c r="M16" s="20">
        <v>2.89425062691539E-2</v>
      </c>
      <c r="N16" s="20">
        <v>7.4790740741914399E-3</v>
      </c>
      <c r="O16" s="20">
        <v>5.4232467916696801E-2</v>
      </c>
      <c r="P16" s="20">
        <v>0</v>
      </c>
      <c r="Q16" s="20"/>
      <c r="R16" s="20">
        <v>3.9555279991082597E-2</v>
      </c>
      <c r="S16" s="20">
        <v>3.2608978768600402E-2</v>
      </c>
      <c r="T16" s="20">
        <v>3.7937774270392202E-2</v>
      </c>
      <c r="U16" s="20">
        <v>1.8760938388740302E-2</v>
      </c>
      <c r="V16" s="20"/>
      <c r="W16" s="20">
        <v>4.25392959517795E-2</v>
      </c>
      <c r="X16" s="20">
        <v>3.4741767688230903E-2</v>
      </c>
      <c r="Y16" s="20">
        <v>4.0012964177443502E-2</v>
      </c>
      <c r="Z16" s="20">
        <v>4.0365847622074097E-2</v>
      </c>
      <c r="AA16" s="20">
        <v>1.24416699726148E-2</v>
      </c>
      <c r="AB16" s="20">
        <v>1.33749412041861E-2</v>
      </c>
      <c r="AC16" s="20">
        <v>0</v>
      </c>
      <c r="AD16" s="20">
        <v>1.8327337949175002E-2</v>
      </c>
      <c r="AE16" s="20">
        <v>1.41146011840488E-2</v>
      </c>
      <c r="AF16" s="20">
        <v>2.0767438992844701E-2</v>
      </c>
      <c r="AG16" s="20"/>
      <c r="AH16" s="20">
        <v>3.5442210448676098E-2</v>
      </c>
      <c r="AI16" s="20">
        <v>5.5890551456317002E-2</v>
      </c>
      <c r="AJ16" s="20">
        <v>3.16016514052209E-2</v>
      </c>
      <c r="AK16" s="20">
        <v>1.86371402173829E-2</v>
      </c>
      <c r="AL16" s="20">
        <v>1.9768105581819101E-2</v>
      </c>
      <c r="AM16" s="20">
        <v>2.2285209990784701E-2</v>
      </c>
      <c r="AN16" s="20">
        <v>3.1823134540998603E-2</v>
      </c>
      <c r="AO16" s="20"/>
      <c r="AP16" s="20">
        <v>2.3683360972995102E-2</v>
      </c>
      <c r="AQ16" s="20">
        <v>3.6247408927978501E-2</v>
      </c>
      <c r="AR16" s="20"/>
      <c r="AS16" s="20">
        <v>3.2360574511101303E-2</v>
      </c>
      <c r="AT16" s="20">
        <v>6.0002957530308799E-3</v>
      </c>
      <c r="AU16" s="20">
        <v>2.0053936283204701E-2</v>
      </c>
      <c r="AV16" s="20"/>
      <c r="AW16" s="20">
        <v>3.4864412399382802E-2</v>
      </c>
      <c r="AX16" s="20">
        <v>2.74891569689403E-2</v>
      </c>
      <c r="AY16" s="20"/>
      <c r="AZ16" s="20">
        <v>4.5056624656969697E-2</v>
      </c>
      <c r="BA16" s="20">
        <v>2.0142265172684699E-2</v>
      </c>
      <c r="BB16" s="20"/>
      <c r="BC16" s="20">
        <v>3.7183710449352703E-2</v>
      </c>
      <c r="BD16" s="20">
        <v>1.8760938388740302E-2</v>
      </c>
      <c r="BE16" s="20"/>
      <c r="BF16" s="20">
        <v>2.2135183664773499E-2</v>
      </c>
      <c r="BG16" s="20">
        <v>3.1710445279778503E-2</v>
      </c>
      <c r="BH16" s="20"/>
      <c r="BI16" s="20">
        <v>4.9024569477726397E-2</v>
      </c>
      <c r="BJ16" s="20">
        <v>3.21258130606175E-2</v>
      </c>
      <c r="BK16" s="20">
        <v>1.6714044483941499E-2</v>
      </c>
      <c r="BL16" s="20">
        <v>8.9601535483479402E-3</v>
      </c>
    </row>
    <row r="17" spans="2:64" x14ac:dyDescent="0.25">
      <c r="B17" s="18" t="s">
        <v>185</v>
      </c>
      <c r="C17" s="21">
        <v>0.84468159806047405</v>
      </c>
      <c r="D17" s="21">
        <v>0.84722220384688396</v>
      </c>
      <c r="E17" s="21">
        <v>0.87941321900591995</v>
      </c>
      <c r="F17" s="21">
        <v>0.73431553552806605</v>
      </c>
      <c r="G17" s="21">
        <v>0.86435140386813103</v>
      </c>
      <c r="H17" s="21">
        <v>0.85890411309433301</v>
      </c>
      <c r="I17" s="21">
        <v>0.92686902271132499</v>
      </c>
      <c r="J17" s="21">
        <v>0.87783470436979905</v>
      </c>
      <c r="K17" s="21">
        <v>0.72250039049747805</v>
      </c>
      <c r="L17" s="21">
        <v>0.863894966831942</v>
      </c>
      <c r="M17" s="21">
        <v>0.84970760428061798</v>
      </c>
      <c r="N17" s="21">
        <v>0.85698535075238003</v>
      </c>
      <c r="O17" s="21">
        <v>0.80077002391008201</v>
      </c>
      <c r="P17" s="21">
        <v>0.64803048213396297</v>
      </c>
      <c r="Q17" s="21"/>
      <c r="R17" s="21">
        <v>0.817336752388098</v>
      </c>
      <c r="S17" s="21">
        <v>0.79754041263151598</v>
      </c>
      <c r="T17" s="21">
        <v>0.80797206302387903</v>
      </c>
      <c r="U17" s="21">
        <v>0.88399280011499903</v>
      </c>
      <c r="V17" s="21"/>
      <c r="W17" s="21">
        <v>0.79541207809502901</v>
      </c>
      <c r="X17" s="21">
        <v>0.84522627036709796</v>
      </c>
      <c r="Y17" s="21">
        <v>0.874637297407582</v>
      </c>
      <c r="Z17" s="21">
        <v>0.80418282837488297</v>
      </c>
      <c r="AA17" s="21">
        <v>0.80037435751041996</v>
      </c>
      <c r="AB17" s="21">
        <v>0.89170209961898494</v>
      </c>
      <c r="AC17" s="21">
        <v>0.86839454102772595</v>
      </c>
      <c r="AD17" s="21">
        <v>0.91146993409527599</v>
      </c>
      <c r="AE17" s="21">
        <v>0.938901151042702</v>
      </c>
      <c r="AF17" s="21">
        <v>0.86392646043744104</v>
      </c>
      <c r="AG17" s="21"/>
      <c r="AH17" s="21">
        <v>0.86124479026051004</v>
      </c>
      <c r="AI17" s="21">
        <v>0.76724893069922695</v>
      </c>
      <c r="AJ17" s="21">
        <v>0.85456023647048795</v>
      </c>
      <c r="AK17" s="21">
        <v>0.816071691917166</v>
      </c>
      <c r="AL17" s="21">
        <v>0.87234641676174096</v>
      </c>
      <c r="AM17" s="21">
        <v>0.89588123740578496</v>
      </c>
      <c r="AN17" s="21">
        <v>0.85506835046799001</v>
      </c>
      <c r="AO17" s="21"/>
      <c r="AP17" s="21">
        <v>0.86488803848249296</v>
      </c>
      <c r="AQ17" s="21">
        <v>0.81189807116267199</v>
      </c>
      <c r="AR17" s="21"/>
      <c r="AS17" s="21">
        <v>0.85411588441521202</v>
      </c>
      <c r="AT17" s="21">
        <v>0.91137495214790198</v>
      </c>
      <c r="AU17" s="21">
        <v>0.86815307320370405</v>
      </c>
      <c r="AV17" s="21"/>
      <c r="AW17" s="21">
        <v>0.83594104515438095</v>
      </c>
      <c r="AX17" s="21">
        <v>0.846029189829126</v>
      </c>
      <c r="AY17" s="21"/>
      <c r="AZ17" s="21">
        <v>0.79825110393151</v>
      </c>
      <c r="BA17" s="21">
        <v>0.86801152498616196</v>
      </c>
      <c r="BB17" s="21"/>
      <c r="BC17" s="21">
        <v>0.809433945489895</v>
      </c>
      <c r="BD17" s="21">
        <v>0.88399280011499903</v>
      </c>
      <c r="BE17" s="21"/>
      <c r="BF17" s="21">
        <v>0.90774412354437795</v>
      </c>
      <c r="BG17" s="21">
        <v>0.81248876244575097</v>
      </c>
      <c r="BH17" s="21"/>
      <c r="BI17" s="21">
        <v>0.75457304010555304</v>
      </c>
      <c r="BJ17" s="21">
        <v>0.82813518936367003</v>
      </c>
      <c r="BK17" s="21">
        <v>0.89114023906385698</v>
      </c>
      <c r="BL17" s="21">
        <v>0.93450017831794197</v>
      </c>
    </row>
    <row r="18" spans="2:64" x14ac:dyDescent="0.25">
      <c r="B18" s="16"/>
    </row>
    <row r="19" spans="2:64" x14ac:dyDescent="0.25">
      <c r="B19" t="s">
        <v>83</v>
      </c>
    </row>
    <row r="20" spans="2:64" x14ac:dyDescent="0.25">
      <c r="B20" t="s">
        <v>84</v>
      </c>
    </row>
    <row r="22" spans="2:64" x14ac:dyDescent="0.2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L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251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236</v>
      </c>
      <c r="C9" s="17">
        <v>0.682341095522355</v>
      </c>
      <c r="D9" s="17">
        <v>0.68550524456572204</v>
      </c>
      <c r="E9" s="17">
        <v>0.72925139386452698</v>
      </c>
      <c r="F9" s="17">
        <v>0.76748422485491996</v>
      </c>
      <c r="G9" s="17">
        <v>0.63836366612624396</v>
      </c>
      <c r="H9" s="17">
        <v>0.63851331708069303</v>
      </c>
      <c r="I9" s="17">
        <v>0.73687023371445604</v>
      </c>
      <c r="J9" s="17">
        <v>0.68680650603280002</v>
      </c>
      <c r="K9" s="17">
        <v>0.60773310442703599</v>
      </c>
      <c r="L9" s="17">
        <v>0.62166826771184203</v>
      </c>
      <c r="M9" s="17">
        <v>0.699156680320696</v>
      </c>
      <c r="N9" s="17">
        <v>0.68221150062754599</v>
      </c>
      <c r="O9" s="17">
        <v>0.70487327540718603</v>
      </c>
      <c r="P9" s="17">
        <v>0.64803048213396297</v>
      </c>
      <c r="Q9" s="17"/>
      <c r="R9" s="17">
        <v>0.71864952647828595</v>
      </c>
      <c r="S9" s="17">
        <v>0.63245116898729403</v>
      </c>
      <c r="T9" s="17">
        <v>0.56672996625669103</v>
      </c>
      <c r="U9" s="17">
        <v>0.71004884843730098</v>
      </c>
      <c r="V9" s="17"/>
      <c r="W9" s="17">
        <v>0.71297076718913899</v>
      </c>
      <c r="X9" s="17">
        <v>0.66827457701954096</v>
      </c>
      <c r="Y9" s="17">
        <v>0.68648320527807105</v>
      </c>
      <c r="Z9" s="17">
        <v>0.57120488652583701</v>
      </c>
      <c r="AA9" s="17">
        <v>0.59598088158995699</v>
      </c>
      <c r="AB9" s="17">
        <v>0.63464168655331099</v>
      </c>
      <c r="AC9" s="17">
        <v>0.71292920498786905</v>
      </c>
      <c r="AD9" s="17">
        <v>0.661651277398282</v>
      </c>
      <c r="AE9" s="17">
        <v>0.76895614005577395</v>
      </c>
      <c r="AF9" s="17">
        <v>0.72496435831142902</v>
      </c>
      <c r="AG9" s="17"/>
      <c r="AH9" s="17">
        <v>0.67920055744329899</v>
      </c>
      <c r="AI9" s="17">
        <v>0.68786583558449299</v>
      </c>
      <c r="AJ9" s="17">
        <v>0.72942345521141405</v>
      </c>
      <c r="AK9" s="17">
        <v>0.69255598221060399</v>
      </c>
      <c r="AL9" s="17">
        <v>0.64794559881689695</v>
      </c>
      <c r="AM9" s="17">
        <v>0.66430656792628895</v>
      </c>
      <c r="AN9" s="17">
        <v>0.69802105807708603</v>
      </c>
      <c r="AO9" s="17"/>
      <c r="AP9" s="17">
        <v>0.68343375246961702</v>
      </c>
      <c r="AQ9" s="17">
        <v>0.68056833655677396</v>
      </c>
      <c r="AR9" s="17"/>
      <c r="AS9" s="17">
        <v>0.66687802807531604</v>
      </c>
      <c r="AT9" s="17">
        <v>0.77826808959651606</v>
      </c>
      <c r="AU9" s="17">
        <v>0.67029923188715401</v>
      </c>
      <c r="AV9" s="17"/>
      <c r="AW9" s="17">
        <v>0.66853566060029301</v>
      </c>
      <c r="AX9" s="17">
        <v>0.68446957534090902</v>
      </c>
      <c r="AY9" s="17"/>
      <c r="AZ9" s="17">
        <v>0.680135863359704</v>
      </c>
      <c r="BA9" s="17">
        <v>0.68344915836282305</v>
      </c>
      <c r="BB9" s="17"/>
      <c r="BC9" s="17">
        <v>0.65749745815652605</v>
      </c>
      <c r="BD9" s="17">
        <v>0.71004884843730098</v>
      </c>
      <c r="BE9" s="17"/>
      <c r="BF9" s="17">
        <v>0.73009941261386302</v>
      </c>
      <c r="BG9" s="17">
        <v>0.65796091665122602</v>
      </c>
      <c r="BH9" s="17"/>
      <c r="BI9" s="17">
        <v>0.61491486096486603</v>
      </c>
      <c r="BJ9" s="17">
        <v>0.70324878927759105</v>
      </c>
      <c r="BK9" s="17">
        <v>0.696516327405032</v>
      </c>
      <c r="BL9" s="17">
        <v>0.71091105783957698</v>
      </c>
    </row>
    <row r="10" spans="2:64" x14ac:dyDescent="0.25">
      <c r="B10" s="18" t="s">
        <v>237</v>
      </c>
      <c r="C10" s="17">
        <v>0.248415349587152</v>
      </c>
      <c r="D10" s="17">
        <v>0.27459909110040398</v>
      </c>
      <c r="E10" s="17">
        <v>0.23521035459745901</v>
      </c>
      <c r="F10" s="17">
        <v>0.110707409107032</v>
      </c>
      <c r="G10" s="17">
        <v>0.293812035807822</v>
      </c>
      <c r="H10" s="17">
        <v>0.25626451377883303</v>
      </c>
      <c r="I10" s="17">
        <v>0.24031677953740599</v>
      </c>
      <c r="J10" s="17">
        <v>0.23613382407571701</v>
      </c>
      <c r="K10" s="17">
        <v>0.26306282088120098</v>
      </c>
      <c r="L10" s="17">
        <v>0.32136008543976402</v>
      </c>
      <c r="M10" s="17">
        <v>0.24954618810007201</v>
      </c>
      <c r="N10" s="17">
        <v>0.255000822550913</v>
      </c>
      <c r="O10" s="17">
        <v>0.16121960562847601</v>
      </c>
      <c r="P10" s="17">
        <v>0</v>
      </c>
      <c r="Q10" s="17"/>
      <c r="R10" s="17">
        <v>0.20227859924493299</v>
      </c>
      <c r="S10" s="17">
        <v>0.27374087856611401</v>
      </c>
      <c r="T10" s="17">
        <v>0.32818506902934902</v>
      </c>
      <c r="U10" s="17">
        <v>0.243339654850389</v>
      </c>
      <c r="V10" s="17"/>
      <c r="W10" s="17">
        <v>0.21882953747540099</v>
      </c>
      <c r="X10" s="17">
        <v>0.26981833487881701</v>
      </c>
      <c r="Y10" s="17">
        <v>0.21109070439717201</v>
      </c>
      <c r="Z10" s="17">
        <v>0.34282475019754499</v>
      </c>
      <c r="AA10" s="17">
        <v>0.22582447608274001</v>
      </c>
      <c r="AB10" s="17">
        <v>0.23897267992538199</v>
      </c>
      <c r="AC10" s="17">
        <v>0.23222859388996001</v>
      </c>
      <c r="AD10" s="17">
        <v>0.29527028448773401</v>
      </c>
      <c r="AE10" s="17">
        <v>0.20814227313789799</v>
      </c>
      <c r="AF10" s="17">
        <v>0.23878464109671499</v>
      </c>
      <c r="AG10" s="17"/>
      <c r="AH10" s="17">
        <v>0.22958964710389501</v>
      </c>
      <c r="AI10" s="17">
        <v>0.25891995584028998</v>
      </c>
      <c r="AJ10" s="17">
        <v>0.20401120062219699</v>
      </c>
      <c r="AK10" s="17">
        <v>0.22516916458757899</v>
      </c>
      <c r="AL10" s="17">
        <v>0.29485506673682699</v>
      </c>
      <c r="AM10" s="17">
        <v>0.28107242884557199</v>
      </c>
      <c r="AN10" s="17">
        <v>0.22732037274672101</v>
      </c>
      <c r="AO10" s="17"/>
      <c r="AP10" s="17">
        <v>0.25096814714820898</v>
      </c>
      <c r="AQ10" s="17">
        <v>0.24427361528067901</v>
      </c>
      <c r="AR10" s="17"/>
      <c r="AS10" s="17">
        <v>0.269643482484347</v>
      </c>
      <c r="AT10" s="17">
        <v>0.18519472123404901</v>
      </c>
      <c r="AU10" s="17">
        <v>0.25682268145628501</v>
      </c>
      <c r="AV10" s="17"/>
      <c r="AW10" s="17">
        <v>0.28745980839754898</v>
      </c>
      <c r="AX10" s="17">
        <v>0.24239559410147099</v>
      </c>
      <c r="AY10" s="17"/>
      <c r="AZ10" s="17">
        <v>0.24560331865412</v>
      </c>
      <c r="BA10" s="17">
        <v>0.24982831056056301</v>
      </c>
      <c r="BB10" s="17"/>
      <c r="BC10" s="17">
        <v>0.25296637614664502</v>
      </c>
      <c r="BD10" s="17">
        <v>0.243339654850389</v>
      </c>
      <c r="BE10" s="17"/>
      <c r="BF10" s="17">
        <v>0.23071446473078699</v>
      </c>
      <c r="BG10" s="17">
        <v>0.25745148748431801</v>
      </c>
      <c r="BH10" s="17"/>
      <c r="BI10" s="17">
        <v>0.25884362437130598</v>
      </c>
      <c r="BJ10" s="17">
        <v>0.23010079186406299</v>
      </c>
      <c r="BK10" s="17">
        <v>0.25635597658078801</v>
      </c>
      <c r="BL10" s="17">
        <v>0.260641715071813</v>
      </c>
    </row>
    <row r="11" spans="2:64" ht="30" x14ac:dyDescent="0.25">
      <c r="B11" s="18" t="s">
        <v>238</v>
      </c>
      <c r="C11" s="17">
        <v>4.2421032163248301E-2</v>
      </c>
      <c r="D11" s="17">
        <v>2.21384416726936E-2</v>
      </c>
      <c r="E11" s="17">
        <v>0</v>
      </c>
      <c r="F11" s="17">
        <v>5.3270054311930999E-2</v>
      </c>
      <c r="G11" s="17">
        <v>3.0979363449151399E-2</v>
      </c>
      <c r="H11" s="17">
        <v>6.6780348599421196E-2</v>
      </c>
      <c r="I11" s="17">
        <v>2.2812986748137601E-2</v>
      </c>
      <c r="J11" s="17">
        <v>7.7059669891483301E-2</v>
      </c>
      <c r="K11" s="17">
        <v>9.1648696852113701E-2</v>
      </c>
      <c r="L11" s="17">
        <v>3.6876429871616698E-2</v>
      </c>
      <c r="M11" s="17">
        <v>3.91814879724166E-2</v>
      </c>
      <c r="N11" s="17">
        <v>4.0350454598966003E-2</v>
      </c>
      <c r="O11" s="17">
        <v>7.4037041569866194E-2</v>
      </c>
      <c r="P11" s="17">
        <v>0</v>
      </c>
      <c r="Q11" s="17"/>
      <c r="R11" s="17">
        <v>3.9823375985446302E-2</v>
      </c>
      <c r="S11" s="17">
        <v>6.7900286513941893E-2</v>
      </c>
      <c r="T11" s="17">
        <v>7.9526591860381607E-2</v>
      </c>
      <c r="U11" s="17">
        <v>2.57276383237212E-2</v>
      </c>
      <c r="V11" s="17"/>
      <c r="W11" s="17">
        <v>2.9335786904429999E-2</v>
      </c>
      <c r="X11" s="17">
        <v>4.5757630413346601E-2</v>
      </c>
      <c r="Y11" s="17">
        <v>5.5957424161333799E-2</v>
      </c>
      <c r="Z11" s="17">
        <v>6.1115500522775902E-2</v>
      </c>
      <c r="AA11" s="17">
        <v>0.141775030841651</v>
      </c>
      <c r="AB11" s="17">
        <v>8.5498028312326405E-2</v>
      </c>
      <c r="AC11" s="17">
        <v>2.3329521052285699E-2</v>
      </c>
      <c r="AD11" s="17">
        <v>3.02002924928878E-2</v>
      </c>
      <c r="AE11" s="17">
        <v>2.29015868063287E-2</v>
      </c>
      <c r="AF11" s="17">
        <v>1.5958530860400898E-2</v>
      </c>
      <c r="AG11" s="17"/>
      <c r="AH11" s="17">
        <v>5.7699445339323002E-2</v>
      </c>
      <c r="AI11" s="17">
        <v>5.3214208575216901E-2</v>
      </c>
      <c r="AJ11" s="17">
        <v>3.46825962671682E-2</v>
      </c>
      <c r="AK11" s="17">
        <v>5.3278052025171399E-2</v>
      </c>
      <c r="AL11" s="17">
        <v>3.87276238527961E-2</v>
      </c>
      <c r="AM11" s="17">
        <v>2.8840820758090701E-2</v>
      </c>
      <c r="AN11" s="17">
        <v>3.7224830399192797E-2</v>
      </c>
      <c r="AO11" s="17"/>
      <c r="AP11" s="17">
        <v>4.3945624157223202E-2</v>
      </c>
      <c r="AQ11" s="17">
        <v>3.9947488995883497E-2</v>
      </c>
      <c r="AR11" s="17"/>
      <c r="AS11" s="17">
        <v>4.7456174441503997E-2</v>
      </c>
      <c r="AT11" s="17">
        <v>3.11534242001585E-2</v>
      </c>
      <c r="AU11" s="17">
        <v>4.7155107450175003E-2</v>
      </c>
      <c r="AV11" s="17"/>
      <c r="AW11" s="17">
        <v>3.1959185876489597E-2</v>
      </c>
      <c r="AX11" s="17">
        <v>4.4034007691501703E-2</v>
      </c>
      <c r="AY11" s="17"/>
      <c r="AZ11" s="17">
        <v>4.3997890185296103E-2</v>
      </c>
      <c r="BA11" s="17">
        <v>4.1628708430393402E-2</v>
      </c>
      <c r="BB11" s="17"/>
      <c r="BC11" s="17">
        <v>5.7388850889915098E-2</v>
      </c>
      <c r="BD11" s="17">
        <v>2.57276383237212E-2</v>
      </c>
      <c r="BE11" s="17"/>
      <c r="BF11" s="17">
        <v>3.4425141182367003E-2</v>
      </c>
      <c r="BG11" s="17">
        <v>4.6502860506873203E-2</v>
      </c>
      <c r="BH11" s="17"/>
      <c r="BI11" s="17">
        <v>5.9970158222022299E-2</v>
      </c>
      <c r="BJ11" s="17">
        <v>4.2950068084045001E-2</v>
      </c>
      <c r="BK11" s="17">
        <v>3.3524173578613897E-2</v>
      </c>
      <c r="BL11" s="17">
        <v>2.84472270886101E-2</v>
      </c>
    </row>
    <row r="12" spans="2:64" x14ac:dyDescent="0.25">
      <c r="B12" s="18" t="s">
        <v>239</v>
      </c>
      <c r="C12" s="17">
        <v>1.2403666411182301E-2</v>
      </c>
      <c r="D12" s="17">
        <v>1.0421278161252901E-2</v>
      </c>
      <c r="E12" s="17">
        <v>0</v>
      </c>
      <c r="F12" s="17">
        <v>3.7335989810023E-2</v>
      </c>
      <c r="G12" s="17">
        <v>0</v>
      </c>
      <c r="H12" s="17">
        <v>2.2460009393449699E-2</v>
      </c>
      <c r="I12" s="17">
        <v>0</v>
      </c>
      <c r="J12" s="17">
        <v>0</v>
      </c>
      <c r="K12" s="17">
        <v>1.8777688919824301E-2</v>
      </c>
      <c r="L12" s="17">
        <v>1.0914461627543601E-2</v>
      </c>
      <c r="M12" s="17">
        <v>1.2115643606815E-2</v>
      </c>
      <c r="N12" s="17">
        <v>2.2437222222574299E-2</v>
      </c>
      <c r="O12" s="17">
        <v>1.15210597379176E-2</v>
      </c>
      <c r="P12" s="17">
        <v>0</v>
      </c>
      <c r="Q12" s="17"/>
      <c r="R12" s="17">
        <v>9.3308278348031796E-3</v>
      </c>
      <c r="S12" s="17">
        <v>9.2712115113810604E-3</v>
      </c>
      <c r="T12" s="17">
        <v>1.2458667924321799E-2</v>
      </c>
      <c r="U12" s="17">
        <v>1.50104127088822E-2</v>
      </c>
      <c r="V12" s="17"/>
      <c r="W12" s="17">
        <v>2.4606272884998601E-2</v>
      </c>
      <c r="X12" s="17">
        <v>0</v>
      </c>
      <c r="Y12" s="17">
        <v>0</v>
      </c>
      <c r="Z12" s="17">
        <v>1.4614605566300299E-2</v>
      </c>
      <c r="AA12" s="17">
        <v>2.4628558280863098E-2</v>
      </c>
      <c r="AB12" s="17">
        <v>1.6393380091562899E-2</v>
      </c>
      <c r="AC12" s="17">
        <v>1.6625796738707E-2</v>
      </c>
      <c r="AD12" s="17">
        <v>1.2878145621096701E-2</v>
      </c>
      <c r="AE12" s="17">
        <v>0</v>
      </c>
      <c r="AF12" s="17">
        <v>1.1666417325168399E-2</v>
      </c>
      <c r="AG12" s="17"/>
      <c r="AH12" s="17">
        <v>2.26117403717493E-2</v>
      </c>
      <c r="AI12" s="17">
        <v>0</v>
      </c>
      <c r="AJ12" s="17">
        <v>1.9713960022594599E-2</v>
      </c>
      <c r="AK12" s="17">
        <v>9.5365996466578798E-3</v>
      </c>
      <c r="AL12" s="17">
        <v>1.34689669105146E-2</v>
      </c>
      <c r="AM12" s="17">
        <v>5.5581681920377898E-3</v>
      </c>
      <c r="AN12" s="17">
        <v>2.6154296870875799E-2</v>
      </c>
      <c r="AO12" s="17"/>
      <c r="AP12" s="17">
        <v>1.33375783148931E-2</v>
      </c>
      <c r="AQ12" s="17">
        <v>1.08884601019049E-2</v>
      </c>
      <c r="AR12" s="17"/>
      <c r="AS12" s="17">
        <v>1.0242553568711401E-2</v>
      </c>
      <c r="AT12" s="17">
        <v>5.3837649692761802E-3</v>
      </c>
      <c r="AU12" s="17">
        <v>1.53420663840441E-2</v>
      </c>
      <c r="AV12" s="17"/>
      <c r="AW12" s="17">
        <v>1.20453451256684E-2</v>
      </c>
      <c r="AX12" s="17">
        <v>1.24589112932943E-2</v>
      </c>
      <c r="AY12" s="17"/>
      <c r="AZ12" s="17">
        <v>1.5864910877022201E-2</v>
      </c>
      <c r="BA12" s="17">
        <v>1.06644951623109E-2</v>
      </c>
      <c r="BB12" s="17"/>
      <c r="BC12" s="17">
        <v>1.0066376197733E-2</v>
      </c>
      <c r="BD12" s="17">
        <v>1.50104127088822E-2</v>
      </c>
      <c r="BE12" s="17"/>
      <c r="BF12" s="17">
        <v>2.1890918465612302E-3</v>
      </c>
      <c r="BG12" s="17">
        <v>1.76181121903498E-2</v>
      </c>
      <c r="BH12" s="17"/>
      <c r="BI12" s="17">
        <v>2.3625530652743601E-2</v>
      </c>
      <c r="BJ12" s="17">
        <v>1.4115629881748699E-2</v>
      </c>
      <c r="BK12" s="17">
        <v>8.3235180269931597E-3</v>
      </c>
      <c r="BL12" s="17">
        <v>0</v>
      </c>
    </row>
    <row r="13" spans="2:64" x14ac:dyDescent="0.25">
      <c r="B13" s="18" t="s">
        <v>240</v>
      </c>
      <c r="C13" s="17">
        <v>7.9493524101755305E-3</v>
      </c>
      <c r="D13" s="17">
        <v>7.3359444999281098E-3</v>
      </c>
      <c r="E13" s="17">
        <v>0</v>
      </c>
      <c r="F13" s="17">
        <v>0</v>
      </c>
      <c r="G13" s="17">
        <v>3.68449346167831E-2</v>
      </c>
      <c r="H13" s="17">
        <v>1.5981811147603098E-2</v>
      </c>
      <c r="I13" s="17">
        <v>0</v>
      </c>
      <c r="J13" s="17">
        <v>0</v>
      </c>
      <c r="K13" s="17">
        <v>0</v>
      </c>
      <c r="L13" s="17">
        <v>0</v>
      </c>
      <c r="M13" s="17">
        <v>0</v>
      </c>
      <c r="N13" s="17">
        <v>0</v>
      </c>
      <c r="O13" s="17">
        <v>3.4563179213752702E-2</v>
      </c>
      <c r="P13" s="17">
        <v>0</v>
      </c>
      <c r="Q13" s="17"/>
      <c r="R13" s="17">
        <v>2.06386713837294E-2</v>
      </c>
      <c r="S13" s="17">
        <v>6.9972279181047901E-3</v>
      </c>
      <c r="T13" s="17">
        <v>0</v>
      </c>
      <c r="U13" s="17">
        <v>3.67723305484068E-3</v>
      </c>
      <c r="V13" s="17"/>
      <c r="W13" s="17">
        <v>7.2675513027279101E-3</v>
      </c>
      <c r="X13" s="17">
        <v>1.6149457688295999E-2</v>
      </c>
      <c r="Y13" s="17">
        <v>2.3813773489921201E-2</v>
      </c>
      <c r="Z13" s="17">
        <v>0</v>
      </c>
      <c r="AA13" s="17">
        <v>0</v>
      </c>
      <c r="AB13" s="17">
        <v>0</v>
      </c>
      <c r="AC13" s="17">
        <v>1.4886883331178101E-2</v>
      </c>
      <c r="AD13" s="17">
        <v>0</v>
      </c>
      <c r="AE13" s="17">
        <v>0</v>
      </c>
      <c r="AF13" s="17">
        <v>3.9307742464401302E-3</v>
      </c>
      <c r="AG13" s="17"/>
      <c r="AH13" s="17">
        <v>1.08986097417345E-2</v>
      </c>
      <c r="AI13" s="17">
        <v>0</v>
      </c>
      <c r="AJ13" s="17">
        <v>1.2168787876626499E-2</v>
      </c>
      <c r="AK13" s="17">
        <v>0</v>
      </c>
      <c r="AL13" s="17">
        <v>5.0027436829649099E-3</v>
      </c>
      <c r="AM13" s="17">
        <v>1.1917258201116301E-2</v>
      </c>
      <c r="AN13" s="17">
        <v>1.12794419061245E-2</v>
      </c>
      <c r="AO13" s="17"/>
      <c r="AP13" s="17">
        <v>5.3234780005731799E-3</v>
      </c>
      <c r="AQ13" s="17">
        <v>1.2209648758247101E-2</v>
      </c>
      <c r="AR13" s="17"/>
      <c r="AS13" s="17">
        <v>0</v>
      </c>
      <c r="AT13" s="17">
        <v>0</v>
      </c>
      <c r="AU13" s="17">
        <v>7.4664010806398803E-3</v>
      </c>
      <c r="AV13" s="17"/>
      <c r="AW13" s="17">
        <v>0</v>
      </c>
      <c r="AX13" s="17">
        <v>9.1749593013132798E-3</v>
      </c>
      <c r="AY13" s="17"/>
      <c r="AZ13" s="17">
        <v>1.43980169238585E-2</v>
      </c>
      <c r="BA13" s="17">
        <v>4.70909243244146E-3</v>
      </c>
      <c r="BB13" s="17"/>
      <c r="BC13" s="17">
        <v>1.17798681641337E-2</v>
      </c>
      <c r="BD13" s="17">
        <v>3.67723305484068E-3</v>
      </c>
      <c r="BE13" s="17"/>
      <c r="BF13" s="17">
        <v>2.5718896264222001E-3</v>
      </c>
      <c r="BG13" s="17">
        <v>1.06944973927667E-2</v>
      </c>
      <c r="BH13" s="17"/>
      <c r="BI13" s="17">
        <v>2.1738397139370501E-2</v>
      </c>
      <c r="BJ13" s="17">
        <v>6.8937454397816397E-3</v>
      </c>
      <c r="BK13" s="17">
        <v>2.6705260284834E-3</v>
      </c>
      <c r="BL13" s="17">
        <v>0</v>
      </c>
    </row>
    <row r="14" spans="2:64" x14ac:dyDescent="0.25">
      <c r="B14" s="18" t="s">
        <v>80</v>
      </c>
      <c r="C14" s="17">
        <v>6.4695039058867802E-3</v>
      </c>
      <c r="D14" s="17">
        <v>0</v>
      </c>
      <c r="E14" s="17">
        <v>3.5538251538014001E-2</v>
      </c>
      <c r="F14" s="17">
        <v>3.1202321916094799E-2</v>
      </c>
      <c r="G14" s="17">
        <v>0</v>
      </c>
      <c r="H14" s="17">
        <v>0</v>
      </c>
      <c r="I14" s="17">
        <v>0</v>
      </c>
      <c r="J14" s="17">
        <v>0</v>
      </c>
      <c r="K14" s="17">
        <v>1.8777688919824301E-2</v>
      </c>
      <c r="L14" s="17">
        <v>9.1807553492337397E-3</v>
      </c>
      <c r="M14" s="17">
        <v>0</v>
      </c>
      <c r="N14" s="17">
        <v>0</v>
      </c>
      <c r="O14" s="17">
        <v>1.37858384428011E-2</v>
      </c>
      <c r="P14" s="17">
        <v>0.35196951786603697</v>
      </c>
      <c r="Q14" s="17"/>
      <c r="R14" s="17">
        <v>9.2789990728024494E-3</v>
      </c>
      <c r="S14" s="17">
        <v>9.6392265031641292E-3</v>
      </c>
      <c r="T14" s="17">
        <v>1.30997049292568E-2</v>
      </c>
      <c r="U14" s="17">
        <v>2.1962126248659501E-3</v>
      </c>
      <c r="V14" s="17"/>
      <c r="W14" s="17">
        <v>6.9900842433037501E-3</v>
      </c>
      <c r="X14" s="17">
        <v>0</v>
      </c>
      <c r="Y14" s="17">
        <v>2.2654892673502101E-2</v>
      </c>
      <c r="Z14" s="17">
        <v>1.0240257187542E-2</v>
      </c>
      <c r="AA14" s="17">
        <v>1.1791053204789501E-2</v>
      </c>
      <c r="AB14" s="17">
        <v>2.4494225117418101E-2</v>
      </c>
      <c r="AC14" s="17">
        <v>0</v>
      </c>
      <c r="AD14" s="17">
        <v>0</v>
      </c>
      <c r="AE14" s="17">
        <v>0</v>
      </c>
      <c r="AF14" s="17">
        <v>4.6952781598466097E-3</v>
      </c>
      <c r="AG14" s="17"/>
      <c r="AH14" s="17">
        <v>0</v>
      </c>
      <c r="AI14" s="17">
        <v>0</v>
      </c>
      <c r="AJ14" s="17">
        <v>0</v>
      </c>
      <c r="AK14" s="17">
        <v>1.94602015299878E-2</v>
      </c>
      <c r="AL14" s="17">
        <v>0</v>
      </c>
      <c r="AM14" s="17">
        <v>8.3047560768943606E-3</v>
      </c>
      <c r="AN14" s="17">
        <v>0</v>
      </c>
      <c r="AO14" s="17"/>
      <c r="AP14" s="17">
        <v>2.9914199094848702E-3</v>
      </c>
      <c r="AQ14" s="17">
        <v>1.21124503065111E-2</v>
      </c>
      <c r="AR14" s="17"/>
      <c r="AS14" s="17">
        <v>5.7797614301216098E-3</v>
      </c>
      <c r="AT14" s="17">
        <v>0</v>
      </c>
      <c r="AU14" s="17">
        <v>2.9145117417020599E-3</v>
      </c>
      <c r="AV14" s="17"/>
      <c r="AW14" s="17">
        <v>0</v>
      </c>
      <c r="AX14" s="17">
        <v>7.4669522715106003E-3</v>
      </c>
      <c r="AY14" s="17"/>
      <c r="AZ14" s="17">
        <v>0</v>
      </c>
      <c r="BA14" s="17">
        <v>9.7202350514688698E-3</v>
      </c>
      <c r="BB14" s="17"/>
      <c r="BC14" s="17">
        <v>1.03010704450476E-2</v>
      </c>
      <c r="BD14" s="17">
        <v>2.1962126248659501E-3</v>
      </c>
      <c r="BE14" s="17"/>
      <c r="BF14" s="17">
        <v>0</v>
      </c>
      <c r="BG14" s="17">
        <v>9.7721257744667802E-3</v>
      </c>
      <c r="BH14" s="17"/>
      <c r="BI14" s="17">
        <v>2.09074286496919E-2</v>
      </c>
      <c r="BJ14" s="17">
        <v>2.6909754527715199E-3</v>
      </c>
      <c r="BK14" s="17">
        <v>2.6094783800897502E-3</v>
      </c>
      <c r="BL14" s="17">
        <v>0</v>
      </c>
    </row>
    <row r="15" spans="2:64" x14ac:dyDescent="0.25">
      <c r="B15" s="18" t="s">
        <v>241</v>
      </c>
      <c r="C15" s="20">
        <v>0.93075644510950695</v>
      </c>
      <c r="D15" s="20">
        <v>0.96010433566612496</v>
      </c>
      <c r="E15" s="20">
        <v>0.96446174846198596</v>
      </c>
      <c r="F15" s="20">
        <v>0.87819163396195099</v>
      </c>
      <c r="G15" s="20">
        <v>0.93217570193406596</v>
      </c>
      <c r="H15" s="20">
        <v>0.894777830859526</v>
      </c>
      <c r="I15" s="20">
        <v>0.97718701325186197</v>
      </c>
      <c r="J15" s="20">
        <v>0.92294033010851695</v>
      </c>
      <c r="K15" s="20">
        <v>0.87079592530823802</v>
      </c>
      <c r="L15" s="20">
        <v>0.94302835315160605</v>
      </c>
      <c r="M15" s="20">
        <v>0.94870286842076801</v>
      </c>
      <c r="N15" s="20">
        <v>0.93721232317845904</v>
      </c>
      <c r="O15" s="20">
        <v>0.86609288103566195</v>
      </c>
      <c r="P15" s="20">
        <v>0.64803048213396297</v>
      </c>
      <c r="Q15" s="20"/>
      <c r="R15" s="20">
        <v>0.92092812572321903</v>
      </c>
      <c r="S15" s="20">
        <v>0.90619204755340799</v>
      </c>
      <c r="T15" s="20">
        <v>0.89491503528603999</v>
      </c>
      <c r="U15" s="20">
        <v>0.95338850328768998</v>
      </c>
      <c r="V15" s="20"/>
      <c r="W15" s="20">
        <v>0.93180030466454</v>
      </c>
      <c r="X15" s="20">
        <v>0.93809291189835697</v>
      </c>
      <c r="Y15" s="20">
        <v>0.89757390967524298</v>
      </c>
      <c r="Z15" s="20">
        <v>0.914029636723382</v>
      </c>
      <c r="AA15" s="20">
        <v>0.82180535767269602</v>
      </c>
      <c r="AB15" s="20">
        <v>0.87361436647869295</v>
      </c>
      <c r="AC15" s="20">
        <v>0.94515779887782903</v>
      </c>
      <c r="AD15" s="20">
        <v>0.95692156188601596</v>
      </c>
      <c r="AE15" s="20">
        <v>0.97709841319367097</v>
      </c>
      <c r="AF15" s="20">
        <v>0.96374899940814396</v>
      </c>
      <c r="AG15" s="20"/>
      <c r="AH15" s="20">
        <v>0.90879020454719295</v>
      </c>
      <c r="AI15" s="20">
        <v>0.94678579142478303</v>
      </c>
      <c r="AJ15" s="20">
        <v>0.93343465583361096</v>
      </c>
      <c r="AK15" s="20">
        <v>0.91772514679818296</v>
      </c>
      <c r="AL15" s="20">
        <v>0.94280066555372399</v>
      </c>
      <c r="AM15" s="20">
        <v>0.94537899677186099</v>
      </c>
      <c r="AN15" s="20">
        <v>0.92534143082380704</v>
      </c>
      <c r="AO15" s="20"/>
      <c r="AP15" s="20">
        <v>0.93440189961782605</v>
      </c>
      <c r="AQ15" s="20">
        <v>0.92484195183745299</v>
      </c>
      <c r="AR15" s="20"/>
      <c r="AS15" s="20">
        <v>0.93652151055966304</v>
      </c>
      <c r="AT15" s="20">
        <v>0.96346281083056495</v>
      </c>
      <c r="AU15" s="20">
        <v>0.92712191334343896</v>
      </c>
      <c r="AV15" s="20"/>
      <c r="AW15" s="20">
        <v>0.95599546899784205</v>
      </c>
      <c r="AX15" s="20">
        <v>0.92686516944237995</v>
      </c>
      <c r="AY15" s="20"/>
      <c r="AZ15" s="20">
        <v>0.92573918201382299</v>
      </c>
      <c r="BA15" s="20">
        <v>0.93327746892338503</v>
      </c>
      <c r="BB15" s="20"/>
      <c r="BC15" s="20">
        <v>0.91046383430317102</v>
      </c>
      <c r="BD15" s="20">
        <v>0.95338850328768998</v>
      </c>
      <c r="BE15" s="20"/>
      <c r="BF15" s="20">
        <v>0.96081387734464996</v>
      </c>
      <c r="BG15" s="20">
        <v>0.91541240413554403</v>
      </c>
      <c r="BH15" s="20"/>
      <c r="BI15" s="20">
        <v>0.87375848533617195</v>
      </c>
      <c r="BJ15" s="20">
        <v>0.93334958114165301</v>
      </c>
      <c r="BK15" s="20">
        <v>0.95287230398582001</v>
      </c>
      <c r="BL15" s="20">
        <v>0.97155277291138997</v>
      </c>
    </row>
    <row r="16" spans="2:64" x14ac:dyDescent="0.25">
      <c r="B16" s="18" t="s">
        <v>242</v>
      </c>
      <c r="C16" s="20">
        <v>2.0353018821357802E-2</v>
      </c>
      <c r="D16" s="20">
        <v>1.7757222661180998E-2</v>
      </c>
      <c r="E16" s="20">
        <v>0</v>
      </c>
      <c r="F16" s="20">
        <v>3.7335989810023E-2</v>
      </c>
      <c r="G16" s="20">
        <v>3.68449346167831E-2</v>
      </c>
      <c r="H16" s="20">
        <v>3.8441820541052801E-2</v>
      </c>
      <c r="I16" s="20">
        <v>0</v>
      </c>
      <c r="J16" s="20">
        <v>0</v>
      </c>
      <c r="K16" s="20">
        <v>1.8777688919824301E-2</v>
      </c>
      <c r="L16" s="20">
        <v>1.0914461627543601E-2</v>
      </c>
      <c r="M16" s="20">
        <v>1.2115643606815E-2</v>
      </c>
      <c r="N16" s="20">
        <v>2.2437222222574299E-2</v>
      </c>
      <c r="O16" s="20">
        <v>4.6084238951670201E-2</v>
      </c>
      <c r="P16" s="20">
        <v>0</v>
      </c>
      <c r="Q16" s="20"/>
      <c r="R16" s="20">
        <v>2.9969499218532598E-2</v>
      </c>
      <c r="S16" s="20">
        <v>1.6268439429485901E-2</v>
      </c>
      <c r="T16" s="20">
        <v>1.2458667924321799E-2</v>
      </c>
      <c r="U16" s="20">
        <v>1.86876457637229E-2</v>
      </c>
      <c r="V16" s="20"/>
      <c r="W16" s="20">
        <v>3.1873824187726503E-2</v>
      </c>
      <c r="X16" s="20">
        <v>1.6149457688295999E-2</v>
      </c>
      <c r="Y16" s="20">
        <v>2.3813773489921201E-2</v>
      </c>
      <c r="Z16" s="20">
        <v>1.4614605566300299E-2</v>
      </c>
      <c r="AA16" s="20">
        <v>2.4628558280863098E-2</v>
      </c>
      <c r="AB16" s="20">
        <v>1.6393380091562899E-2</v>
      </c>
      <c r="AC16" s="20">
        <v>3.1512680069885099E-2</v>
      </c>
      <c r="AD16" s="20">
        <v>1.2878145621096701E-2</v>
      </c>
      <c r="AE16" s="20">
        <v>0</v>
      </c>
      <c r="AF16" s="20">
        <v>1.55971915716085E-2</v>
      </c>
      <c r="AG16" s="20"/>
      <c r="AH16" s="20">
        <v>3.35103501134838E-2</v>
      </c>
      <c r="AI16" s="20">
        <v>0</v>
      </c>
      <c r="AJ16" s="20">
        <v>3.1882747899220999E-2</v>
      </c>
      <c r="AK16" s="20">
        <v>9.5365996466578798E-3</v>
      </c>
      <c r="AL16" s="20">
        <v>1.84717105934795E-2</v>
      </c>
      <c r="AM16" s="20">
        <v>1.7475426393154098E-2</v>
      </c>
      <c r="AN16" s="20">
        <v>3.7433738777000299E-2</v>
      </c>
      <c r="AO16" s="20"/>
      <c r="AP16" s="20">
        <v>1.8661056315466301E-2</v>
      </c>
      <c r="AQ16" s="20">
        <v>2.30981088601519E-2</v>
      </c>
      <c r="AR16" s="20"/>
      <c r="AS16" s="20">
        <v>1.0242553568711401E-2</v>
      </c>
      <c r="AT16" s="20">
        <v>5.3837649692761802E-3</v>
      </c>
      <c r="AU16" s="20">
        <v>2.2808467464683901E-2</v>
      </c>
      <c r="AV16" s="20"/>
      <c r="AW16" s="20">
        <v>1.20453451256684E-2</v>
      </c>
      <c r="AX16" s="20">
        <v>2.1633870594607599E-2</v>
      </c>
      <c r="AY16" s="20"/>
      <c r="AZ16" s="20">
        <v>3.02629278008806E-2</v>
      </c>
      <c r="BA16" s="20">
        <v>1.5373587594752399E-2</v>
      </c>
      <c r="BB16" s="20"/>
      <c r="BC16" s="20">
        <v>2.18462443618666E-2</v>
      </c>
      <c r="BD16" s="20">
        <v>1.86876457637229E-2</v>
      </c>
      <c r="BE16" s="20"/>
      <c r="BF16" s="20">
        <v>4.7609814729834303E-3</v>
      </c>
      <c r="BG16" s="20">
        <v>2.8312609583116401E-2</v>
      </c>
      <c r="BH16" s="20"/>
      <c r="BI16" s="20">
        <v>4.5363927792114199E-2</v>
      </c>
      <c r="BJ16" s="20">
        <v>2.1009375321530299E-2</v>
      </c>
      <c r="BK16" s="20">
        <v>1.09940440554766E-2</v>
      </c>
      <c r="BL16" s="20">
        <v>0</v>
      </c>
    </row>
    <row r="17" spans="2:64" x14ac:dyDescent="0.25">
      <c r="B17" s="18" t="s">
        <v>185</v>
      </c>
      <c r="C17" s="21">
        <v>0.91040342628814896</v>
      </c>
      <c r="D17" s="21">
        <v>0.942347113004944</v>
      </c>
      <c r="E17" s="21">
        <v>0.96446174846198596</v>
      </c>
      <c r="F17" s="21">
        <v>0.84085564415192804</v>
      </c>
      <c r="G17" s="21">
        <v>0.89533076731728201</v>
      </c>
      <c r="H17" s="21">
        <v>0.85633601031847295</v>
      </c>
      <c r="I17" s="21">
        <v>0.97718701325186197</v>
      </c>
      <c r="J17" s="21">
        <v>0.92294033010851695</v>
      </c>
      <c r="K17" s="21">
        <v>0.85201823638841301</v>
      </c>
      <c r="L17" s="21">
        <v>0.93211389152406199</v>
      </c>
      <c r="M17" s="21">
        <v>0.93658722481395296</v>
      </c>
      <c r="N17" s="21">
        <v>0.91477510095588499</v>
      </c>
      <c r="O17" s="21">
        <v>0.82000864208399205</v>
      </c>
      <c r="P17" s="21">
        <v>0.64803048213396297</v>
      </c>
      <c r="Q17" s="21"/>
      <c r="R17" s="21">
        <v>0.89095862650468605</v>
      </c>
      <c r="S17" s="21">
        <v>0.88992360812392202</v>
      </c>
      <c r="T17" s="21">
        <v>0.88245636736171795</v>
      </c>
      <c r="U17" s="21">
        <v>0.93470085752396703</v>
      </c>
      <c r="V17" s="21"/>
      <c r="W17" s="21">
        <v>0.89992648047681301</v>
      </c>
      <c r="X17" s="21">
        <v>0.92194345421006196</v>
      </c>
      <c r="Y17" s="21">
        <v>0.873760136185322</v>
      </c>
      <c r="Z17" s="21">
        <v>0.89941503115708099</v>
      </c>
      <c r="AA17" s="21">
        <v>0.79717679939183295</v>
      </c>
      <c r="AB17" s="21">
        <v>0.85722098638712996</v>
      </c>
      <c r="AC17" s="21">
        <v>0.91364511880794397</v>
      </c>
      <c r="AD17" s="21">
        <v>0.94404341626491906</v>
      </c>
      <c r="AE17" s="21">
        <v>0.97709841319367097</v>
      </c>
      <c r="AF17" s="21">
        <v>0.94815180783653497</v>
      </c>
      <c r="AG17" s="21"/>
      <c r="AH17" s="21">
        <v>0.87527985443370904</v>
      </c>
      <c r="AI17" s="21">
        <v>0.94678579142478303</v>
      </c>
      <c r="AJ17" s="21">
        <v>0.90155190793439</v>
      </c>
      <c r="AK17" s="21">
        <v>0.90818854715152497</v>
      </c>
      <c r="AL17" s="21">
        <v>0.92432895496024503</v>
      </c>
      <c r="AM17" s="21">
        <v>0.92790357037870697</v>
      </c>
      <c r="AN17" s="21">
        <v>0.88790769204680697</v>
      </c>
      <c r="AO17" s="21"/>
      <c r="AP17" s="21">
        <v>0.91574084330235905</v>
      </c>
      <c r="AQ17" s="21">
        <v>0.90174384297730104</v>
      </c>
      <c r="AR17" s="21"/>
      <c r="AS17" s="21">
        <v>0.92627895699095197</v>
      </c>
      <c r="AT17" s="21">
        <v>0.958079045861289</v>
      </c>
      <c r="AU17" s="21">
        <v>0.90431344587875495</v>
      </c>
      <c r="AV17" s="21"/>
      <c r="AW17" s="21">
        <v>0.94395012387217303</v>
      </c>
      <c r="AX17" s="21">
        <v>0.90523129884777198</v>
      </c>
      <c r="AY17" s="21"/>
      <c r="AZ17" s="21">
        <v>0.89547625421294297</v>
      </c>
      <c r="BA17" s="21">
        <v>0.91790388132863299</v>
      </c>
      <c r="BB17" s="21"/>
      <c r="BC17" s="21">
        <v>0.88861758994130402</v>
      </c>
      <c r="BD17" s="21">
        <v>0.93470085752396703</v>
      </c>
      <c r="BE17" s="21"/>
      <c r="BF17" s="21">
        <v>0.95605289587166598</v>
      </c>
      <c r="BG17" s="21">
        <v>0.88709979455242705</v>
      </c>
      <c r="BH17" s="21"/>
      <c r="BI17" s="21">
        <v>0.828394557544058</v>
      </c>
      <c r="BJ17" s="21">
        <v>0.91234020582012298</v>
      </c>
      <c r="BK17" s="21">
        <v>0.94187825993034302</v>
      </c>
      <c r="BL17" s="21">
        <v>0.97155277291138997</v>
      </c>
    </row>
    <row r="18" spans="2:64" x14ac:dyDescent="0.25">
      <c r="B18" s="16"/>
    </row>
    <row r="19" spans="2:64" x14ac:dyDescent="0.25">
      <c r="B19" t="s">
        <v>83</v>
      </c>
    </row>
    <row r="20" spans="2:64" x14ac:dyDescent="0.25">
      <c r="B20" t="s">
        <v>84</v>
      </c>
    </row>
    <row r="22" spans="2:64" x14ac:dyDescent="0.2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L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252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236</v>
      </c>
      <c r="C9" s="17">
        <v>0.44239931341067901</v>
      </c>
      <c r="D9" s="17">
        <v>0.41415016512854402</v>
      </c>
      <c r="E9" s="17">
        <v>0.58235199181271602</v>
      </c>
      <c r="F9" s="17">
        <v>0.39152594952695402</v>
      </c>
      <c r="G9" s="17">
        <v>0.460439995388842</v>
      </c>
      <c r="H9" s="17">
        <v>0.37816858036332401</v>
      </c>
      <c r="I9" s="17">
        <v>0.54691774221405498</v>
      </c>
      <c r="J9" s="17">
        <v>0.39822580906351202</v>
      </c>
      <c r="K9" s="17">
        <v>0.516198584137602</v>
      </c>
      <c r="L9" s="17">
        <v>0.38900998266470599</v>
      </c>
      <c r="M9" s="17">
        <v>0.45934356029808499</v>
      </c>
      <c r="N9" s="17">
        <v>0.47726400437199301</v>
      </c>
      <c r="O9" s="17">
        <v>0.42024529863806798</v>
      </c>
      <c r="P9" s="17">
        <v>0.35196951786603697</v>
      </c>
      <c r="Q9" s="17"/>
      <c r="R9" s="17">
        <v>0.42914729111067701</v>
      </c>
      <c r="S9" s="17">
        <v>0.43424235670978301</v>
      </c>
      <c r="T9" s="17">
        <v>0.29510651487065098</v>
      </c>
      <c r="U9" s="17">
        <v>0.491525778828444</v>
      </c>
      <c r="V9" s="17"/>
      <c r="W9" s="17">
        <v>0.44778835403687101</v>
      </c>
      <c r="X9" s="17">
        <v>0.32906852437129902</v>
      </c>
      <c r="Y9" s="17">
        <v>0.43084960892197399</v>
      </c>
      <c r="Z9" s="17">
        <v>0.37793756463188299</v>
      </c>
      <c r="AA9" s="17">
        <v>0.42999846529142499</v>
      </c>
      <c r="AB9" s="17">
        <v>0.43498979365152302</v>
      </c>
      <c r="AC9" s="17">
        <v>0.48294937130702398</v>
      </c>
      <c r="AD9" s="17">
        <v>0.46012873961718598</v>
      </c>
      <c r="AE9" s="17">
        <v>0.55847429546076399</v>
      </c>
      <c r="AF9" s="17">
        <v>0.47947320065872601</v>
      </c>
      <c r="AG9" s="17"/>
      <c r="AH9" s="17">
        <v>0.42923127474931499</v>
      </c>
      <c r="AI9" s="17">
        <v>0.44661211841107501</v>
      </c>
      <c r="AJ9" s="17">
        <v>0.41472079522042699</v>
      </c>
      <c r="AK9" s="17">
        <v>0.46005647981875197</v>
      </c>
      <c r="AL9" s="17">
        <v>0.41515450179797098</v>
      </c>
      <c r="AM9" s="17">
        <v>0.44542510711556399</v>
      </c>
      <c r="AN9" s="17">
        <v>0.52289710679457702</v>
      </c>
      <c r="AO9" s="17"/>
      <c r="AP9" s="17">
        <v>0.471866850804041</v>
      </c>
      <c r="AQ9" s="17">
        <v>0.39459030872845802</v>
      </c>
      <c r="AR9" s="17"/>
      <c r="AS9" s="17">
        <v>0.43543448095244303</v>
      </c>
      <c r="AT9" s="17">
        <v>0.58674732898522197</v>
      </c>
      <c r="AU9" s="17">
        <v>0.45177907243362903</v>
      </c>
      <c r="AV9" s="17"/>
      <c r="AW9" s="17">
        <v>0.47794721008998797</v>
      </c>
      <c r="AX9" s="17">
        <v>0.43691864720196399</v>
      </c>
      <c r="AY9" s="17"/>
      <c r="AZ9" s="17">
        <v>0.46802196805890001</v>
      </c>
      <c r="BA9" s="17">
        <v>0.429524700038597</v>
      </c>
      <c r="BB9" s="17"/>
      <c r="BC9" s="17">
        <v>0.39835098889838799</v>
      </c>
      <c r="BD9" s="17">
        <v>0.491525778828444</v>
      </c>
      <c r="BE9" s="17"/>
      <c r="BF9" s="17">
        <v>0.55404000391087604</v>
      </c>
      <c r="BG9" s="17">
        <v>0.38540777414693</v>
      </c>
      <c r="BH9" s="17"/>
      <c r="BI9" s="17">
        <v>0.361628421188397</v>
      </c>
      <c r="BJ9" s="17">
        <v>0.418496776996505</v>
      </c>
      <c r="BK9" s="17">
        <v>0.46851915438611702</v>
      </c>
      <c r="BL9" s="17">
        <v>0.56966821036415805</v>
      </c>
    </row>
    <row r="10" spans="2:64" x14ac:dyDescent="0.25">
      <c r="B10" s="18" t="s">
        <v>237</v>
      </c>
      <c r="C10" s="17">
        <v>0.34897744173189099</v>
      </c>
      <c r="D10" s="17">
        <v>0.388044771817594</v>
      </c>
      <c r="E10" s="17">
        <v>0.19625685241073701</v>
      </c>
      <c r="F10" s="17">
        <v>0.42726196222913798</v>
      </c>
      <c r="G10" s="17">
        <v>0.31002866003739499</v>
      </c>
      <c r="H10" s="17">
        <v>0.42915171233280502</v>
      </c>
      <c r="I10" s="17">
        <v>0.33032557281793001</v>
      </c>
      <c r="J10" s="17">
        <v>0.32012602337549101</v>
      </c>
      <c r="K10" s="17">
        <v>0.260395125372342</v>
      </c>
      <c r="L10" s="17">
        <v>0.321513493914446</v>
      </c>
      <c r="M10" s="17">
        <v>0.33656899056692202</v>
      </c>
      <c r="N10" s="17">
        <v>0.32168571986452499</v>
      </c>
      <c r="O10" s="17">
        <v>0.37898600267497301</v>
      </c>
      <c r="P10" s="17">
        <v>0.296060964267926</v>
      </c>
      <c r="Q10" s="17"/>
      <c r="R10" s="17">
        <v>0.25533000576100801</v>
      </c>
      <c r="S10" s="17">
        <v>0.39619378760290103</v>
      </c>
      <c r="T10" s="17">
        <v>0.412145630969112</v>
      </c>
      <c r="U10" s="17">
        <v>0.36650580186742998</v>
      </c>
      <c r="V10" s="17"/>
      <c r="W10" s="17">
        <v>0.29198682113437402</v>
      </c>
      <c r="X10" s="17">
        <v>0.33269730023373301</v>
      </c>
      <c r="Y10" s="17">
        <v>0.39913035767307398</v>
      </c>
      <c r="Z10" s="17">
        <v>0.446260110100829</v>
      </c>
      <c r="AA10" s="17">
        <v>0.240199069297899</v>
      </c>
      <c r="AB10" s="17">
        <v>0.46206529351064402</v>
      </c>
      <c r="AC10" s="17">
        <v>0.38995049311757302</v>
      </c>
      <c r="AD10" s="17">
        <v>0.40037568562340298</v>
      </c>
      <c r="AE10" s="17">
        <v>0.26730200381511099</v>
      </c>
      <c r="AF10" s="17">
        <v>0.363753049633118</v>
      </c>
      <c r="AG10" s="17"/>
      <c r="AH10" s="17">
        <v>0.33914031904950998</v>
      </c>
      <c r="AI10" s="17">
        <v>0.309215390037823</v>
      </c>
      <c r="AJ10" s="17">
        <v>0.36822194145161802</v>
      </c>
      <c r="AK10" s="17">
        <v>0.303802309256818</v>
      </c>
      <c r="AL10" s="17">
        <v>0.41330382727780701</v>
      </c>
      <c r="AM10" s="17">
        <v>0.411554545518447</v>
      </c>
      <c r="AN10" s="17">
        <v>0.28297684025268399</v>
      </c>
      <c r="AO10" s="17"/>
      <c r="AP10" s="17">
        <v>0.36586918639952698</v>
      </c>
      <c r="AQ10" s="17">
        <v>0.32157177531580899</v>
      </c>
      <c r="AR10" s="17"/>
      <c r="AS10" s="17">
        <v>0.41329637744509601</v>
      </c>
      <c r="AT10" s="17">
        <v>0.304067824860553</v>
      </c>
      <c r="AU10" s="17">
        <v>0.37280539577410599</v>
      </c>
      <c r="AV10" s="17"/>
      <c r="AW10" s="17">
        <v>0.41175183474311799</v>
      </c>
      <c r="AX10" s="17">
        <v>0.33929907742097398</v>
      </c>
      <c r="AY10" s="17"/>
      <c r="AZ10" s="17">
        <v>0.30176780298254302</v>
      </c>
      <c r="BA10" s="17">
        <v>0.37269886539693398</v>
      </c>
      <c r="BB10" s="17"/>
      <c r="BC10" s="17">
        <v>0.333260966124442</v>
      </c>
      <c r="BD10" s="17">
        <v>0.36650580186742998</v>
      </c>
      <c r="BE10" s="17"/>
      <c r="BF10" s="17">
        <v>0.30754560855780999</v>
      </c>
      <c r="BG10" s="17">
        <v>0.37012800911489802</v>
      </c>
      <c r="BH10" s="17"/>
      <c r="BI10" s="17">
        <v>0.32484563877196698</v>
      </c>
      <c r="BJ10" s="17">
        <v>0.35700266069907999</v>
      </c>
      <c r="BK10" s="17">
        <v>0.34098281205353598</v>
      </c>
      <c r="BL10" s="17">
        <v>0.396107417571259</v>
      </c>
    </row>
    <row r="11" spans="2:64" ht="30" x14ac:dyDescent="0.25">
      <c r="B11" s="18" t="s">
        <v>238</v>
      </c>
      <c r="C11" s="17">
        <v>0.12861951743488501</v>
      </c>
      <c r="D11" s="17">
        <v>0.139476449653854</v>
      </c>
      <c r="E11" s="17">
        <v>2.98806992655649E-2</v>
      </c>
      <c r="F11" s="17">
        <v>0.12794203393197701</v>
      </c>
      <c r="G11" s="17">
        <v>0.11899654072341299</v>
      </c>
      <c r="H11" s="17">
        <v>0.13406097891207799</v>
      </c>
      <c r="I11" s="17">
        <v>9.0386621095874697E-2</v>
      </c>
      <c r="J11" s="17">
        <v>0.224388523065358</v>
      </c>
      <c r="K11" s="17">
        <v>0.167073223730584</v>
      </c>
      <c r="L11" s="17">
        <v>0.204476385833888</v>
      </c>
      <c r="M11" s="17">
        <v>9.4284045084626705E-2</v>
      </c>
      <c r="N11" s="17">
        <v>9.9451155535069197E-2</v>
      </c>
      <c r="O11" s="17">
        <v>0.10633544207873501</v>
      </c>
      <c r="P11" s="17">
        <v>0</v>
      </c>
      <c r="Q11" s="17"/>
      <c r="R11" s="17">
        <v>0.168267311279274</v>
      </c>
      <c r="S11" s="17">
        <v>0.13358739616521401</v>
      </c>
      <c r="T11" s="17">
        <v>0.173976501346958</v>
      </c>
      <c r="U11" s="17">
        <v>9.3907168440650002E-2</v>
      </c>
      <c r="V11" s="17"/>
      <c r="W11" s="17">
        <v>0.134225515832923</v>
      </c>
      <c r="X11" s="17">
        <v>0.22384805567166999</v>
      </c>
      <c r="Y11" s="17">
        <v>0.100982896060046</v>
      </c>
      <c r="Z11" s="17">
        <v>0.117440020574222</v>
      </c>
      <c r="AA11" s="17">
        <v>0.217559215536723</v>
      </c>
      <c r="AB11" s="17">
        <v>5.9950110227628903E-2</v>
      </c>
      <c r="AC11" s="17">
        <v>8.3967286451245501E-2</v>
      </c>
      <c r="AD11" s="17">
        <v>8.7800365868390004E-2</v>
      </c>
      <c r="AE11" s="17">
        <v>0.12782703677795099</v>
      </c>
      <c r="AF11" s="17">
        <v>0.103575626510181</v>
      </c>
      <c r="AG11" s="17"/>
      <c r="AH11" s="17">
        <v>0.15199356773768799</v>
      </c>
      <c r="AI11" s="17">
        <v>0.17046615732526799</v>
      </c>
      <c r="AJ11" s="17">
        <v>0.13034926577082001</v>
      </c>
      <c r="AK11" s="17">
        <v>0.114521723478098</v>
      </c>
      <c r="AL11" s="17">
        <v>0.13573664236372901</v>
      </c>
      <c r="AM11" s="17">
        <v>8.8481836690209995E-2</v>
      </c>
      <c r="AN11" s="17">
        <v>0.128195036204996</v>
      </c>
      <c r="AO11" s="17"/>
      <c r="AP11" s="17">
        <v>0.115067127673929</v>
      </c>
      <c r="AQ11" s="17">
        <v>0.15060731563083499</v>
      </c>
      <c r="AR11" s="17"/>
      <c r="AS11" s="17">
        <v>9.4374387061416307E-2</v>
      </c>
      <c r="AT11" s="17">
        <v>7.0563537093641798E-2</v>
      </c>
      <c r="AU11" s="17">
        <v>0.13646023949678901</v>
      </c>
      <c r="AV11" s="17"/>
      <c r="AW11" s="17">
        <v>7.2835721375991605E-2</v>
      </c>
      <c r="AX11" s="17">
        <v>0.13722009284478801</v>
      </c>
      <c r="AY11" s="17"/>
      <c r="AZ11" s="17">
        <v>0.13245625354451801</v>
      </c>
      <c r="BA11" s="17">
        <v>0.12669167292773301</v>
      </c>
      <c r="BB11" s="17"/>
      <c r="BC11" s="17">
        <v>0.15974369459844401</v>
      </c>
      <c r="BD11" s="17">
        <v>9.3907168440650002E-2</v>
      </c>
      <c r="BE11" s="17"/>
      <c r="BF11" s="17">
        <v>8.6880598361482E-2</v>
      </c>
      <c r="BG11" s="17">
        <v>0.14992684932740999</v>
      </c>
      <c r="BH11" s="17"/>
      <c r="BI11" s="17">
        <v>0.18328334480313299</v>
      </c>
      <c r="BJ11" s="17">
        <v>0.141514399534207</v>
      </c>
      <c r="BK11" s="17">
        <v>0.119344495942613</v>
      </c>
      <c r="BL11" s="17">
        <v>2.7192870504344099E-2</v>
      </c>
    </row>
    <row r="12" spans="2:64" x14ac:dyDescent="0.25">
      <c r="B12" s="18" t="s">
        <v>239</v>
      </c>
      <c r="C12" s="17">
        <v>3.8301092983344401E-2</v>
      </c>
      <c r="D12" s="17">
        <v>4.3656724400151101E-2</v>
      </c>
      <c r="E12" s="17">
        <v>9.5299650069143801E-2</v>
      </c>
      <c r="F12" s="17">
        <v>0</v>
      </c>
      <c r="G12" s="17">
        <v>3.68449346167831E-2</v>
      </c>
      <c r="H12" s="17">
        <v>4.5262456902348903E-2</v>
      </c>
      <c r="I12" s="17">
        <v>3.2370063872140697E-2</v>
      </c>
      <c r="J12" s="17">
        <v>0</v>
      </c>
      <c r="K12" s="17">
        <v>1.8777688919824301E-2</v>
      </c>
      <c r="L12" s="17">
        <v>2.59619682440731E-2</v>
      </c>
      <c r="M12" s="17">
        <v>6.7981727446711299E-2</v>
      </c>
      <c r="N12" s="17">
        <v>3.6207357794537598E-2</v>
      </c>
      <c r="O12" s="17">
        <v>3.6827957918636203E-2</v>
      </c>
      <c r="P12" s="17">
        <v>0</v>
      </c>
      <c r="Q12" s="17"/>
      <c r="R12" s="17">
        <v>5.9121774360145297E-2</v>
      </c>
      <c r="S12" s="17">
        <v>2.7071328317721299E-2</v>
      </c>
      <c r="T12" s="17">
        <v>4.7814357392871799E-2</v>
      </c>
      <c r="U12" s="17">
        <v>2.8315640617038298E-2</v>
      </c>
      <c r="V12" s="17"/>
      <c r="W12" s="17">
        <v>3.8698665074967102E-2</v>
      </c>
      <c r="X12" s="17">
        <v>8.3332087408086203E-2</v>
      </c>
      <c r="Y12" s="17">
        <v>4.63822446714032E-2</v>
      </c>
      <c r="Z12" s="17">
        <v>1.0479823694402301E-2</v>
      </c>
      <c r="AA12" s="17">
        <v>9.2796511357380498E-2</v>
      </c>
      <c r="AB12" s="17">
        <v>1.33749412041861E-2</v>
      </c>
      <c r="AC12" s="17">
        <v>2.9147974967931398E-2</v>
      </c>
      <c r="AD12" s="17">
        <v>2.5214939745712001E-2</v>
      </c>
      <c r="AE12" s="17">
        <v>2.1756003869577802E-2</v>
      </c>
      <c r="AF12" s="17">
        <v>2.4043793030686701E-2</v>
      </c>
      <c r="AG12" s="17"/>
      <c r="AH12" s="17">
        <v>4.3178661675747E-2</v>
      </c>
      <c r="AI12" s="17">
        <v>5.29733322664157E-2</v>
      </c>
      <c r="AJ12" s="17">
        <v>3.98618923391032E-2</v>
      </c>
      <c r="AK12" s="17">
        <v>4.28687560350988E-2</v>
      </c>
      <c r="AL12" s="17">
        <v>5.0027436829649099E-3</v>
      </c>
      <c r="AM12" s="17">
        <v>2.0683607571519901E-2</v>
      </c>
      <c r="AN12" s="17">
        <v>6.5931016747743404E-2</v>
      </c>
      <c r="AO12" s="17"/>
      <c r="AP12" s="17">
        <v>2.6785723849326301E-2</v>
      </c>
      <c r="AQ12" s="17">
        <v>5.6983968633814899E-2</v>
      </c>
      <c r="AR12" s="17"/>
      <c r="AS12" s="17">
        <v>2.45551856272671E-2</v>
      </c>
      <c r="AT12" s="17">
        <v>3.2621013307552599E-2</v>
      </c>
      <c r="AU12" s="17">
        <v>2.4919890892262701E-2</v>
      </c>
      <c r="AV12" s="17"/>
      <c r="AW12" s="17">
        <v>1.75186694010229E-2</v>
      </c>
      <c r="AX12" s="17">
        <v>4.1505263617977801E-2</v>
      </c>
      <c r="AY12" s="17"/>
      <c r="AZ12" s="17">
        <v>4.4745836091309402E-2</v>
      </c>
      <c r="BA12" s="17">
        <v>3.50628033940492E-2</v>
      </c>
      <c r="BB12" s="17"/>
      <c r="BC12" s="17">
        <v>4.7254361705055002E-2</v>
      </c>
      <c r="BD12" s="17">
        <v>2.8315640617038298E-2</v>
      </c>
      <c r="BE12" s="17"/>
      <c r="BF12" s="17">
        <v>2.5791765399882399E-2</v>
      </c>
      <c r="BG12" s="17">
        <v>4.4686988940649597E-2</v>
      </c>
      <c r="BH12" s="17"/>
      <c r="BI12" s="17">
        <v>4.7184115983578197E-2</v>
      </c>
      <c r="BJ12" s="17">
        <v>4.0785090951873999E-2</v>
      </c>
      <c r="BK12" s="17">
        <v>4.3836696515171802E-2</v>
      </c>
      <c r="BL12" s="17">
        <v>0</v>
      </c>
    </row>
    <row r="13" spans="2:64" x14ac:dyDescent="0.25">
      <c r="B13" s="18" t="s">
        <v>240</v>
      </c>
      <c r="C13" s="17">
        <v>3.1235634451932701E-2</v>
      </c>
      <c r="D13" s="17">
        <v>1.1003916749892199E-2</v>
      </c>
      <c r="E13" s="17">
        <v>6.0672554903824498E-2</v>
      </c>
      <c r="F13" s="17">
        <v>2.20677323958362E-2</v>
      </c>
      <c r="G13" s="17">
        <v>3.68449346167831E-2</v>
      </c>
      <c r="H13" s="17">
        <v>1.3356271489442999E-2</v>
      </c>
      <c r="I13" s="17">
        <v>0</v>
      </c>
      <c r="J13" s="17">
        <v>3.8173096330426301E-2</v>
      </c>
      <c r="K13" s="17">
        <v>1.8777688919824301E-2</v>
      </c>
      <c r="L13" s="17">
        <v>3.51427235933068E-2</v>
      </c>
      <c r="M13" s="17">
        <v>4.18216766036551E-2</v>
      </c>
      <c r="N13" s="17">
        <v>5.9100700936103201E-2</v>
      </c>
      <c r="O13" s="17">
        <v>5.7605298689587803E-2</v>
      </c>
      <c r="P13" s="17">
        <v>0</v>
      </c>
      <c r="Q13" s="17"/>
      <c r="R13" s="17">
        <v>6.4415102296165594E-2</v>
      </c>
      <c r="S13" s="17">
        <v>8.9051312043806896E-3</v>
      </c>
      <c r="T13" s="17">
        <v>5.7825106811341703E-2</v>
      </c>
      <c r="U13" s="17">
        <v>1.3667665664836501E-2</v>
      </c>
      <c r="V13" s="17"/>
      <c r="W13" s="17">
        <v>6.5976125344848993E-2</v>
      </c>
      <c r="X13" s="17">
        <v>3.1054032315212001E-2</v>
      </c>
      <c r="Y13" s="17">
        <v>0</v>
      </c>
      <c r="Z13" s="17">
        <v>2.3791865123055402E-2</v>
      </c>
      <c r="AA13" s="17">
        <v>1.9446738516572099E-2</v>
      </c>
      <c r="AB13" s="17">
        <v>1.37729678943221E-2</v>
      </c>
      <c r="AC13" s="17">
        <v>0</v>
      </c>
      <c r="AD13" s="17">
        <v>2.6480269145309199E-2</v>
      </c>
      <c r="AE13" s="17">
        <v>2.4640660076595801E-2</v>
      </c>
      <c r="AF13" s="17">
        <v>2.00910800065991E-2</v>
      </c>
      <c r="AG13" s="17"/>
      <c r="AH13" s="17">
        <v>1.8312330104446699E-2</v>
      </c>
      <c r="AI13" s="17">
        <v>2.0733001959418199E-2</v>
      </c>
      <c r="AJ13" s="17">
        <v>4.6846105218032397E-2</v>
      </c>
      <c r="AK13" s="17">
        <v>5.2251380936494098E-2</v>
      </c>
      <c r="AL13" s="17">
        <v>2.5243114351678302E-2</v>
      </c>
      <c r="AM13" s="17">
        <v>2.3806739275055899E-2</v>
      </c>
      <c r="AN13" s="17">
        <v>0</v>
      </c>
      <c r="AO13" s="17"/>
      <c r="AP13" s="17">
        <v>1.25901241017941E-2</v>
      </c>
      <c r="AQ13" s="17">
        <v>6.1486662209446499E-2</v>
      </c>
      <c r="AR13" s="17"/>
      <c r="AS13" s="17">
        <v>9.9493738939447907E-3</v>
      </c>
      <c r="AT13" s="17">
        <v>6.0002957530308799E-3</v>
      </c>
      <c r="AU13" s="17">
        <v>1.1106243747355299E-2</v>
      </c>
      <c r="AV13" s="17"/>
      <c r="AW13" s="17">
        <v>1.34396501430642E-2</v>
      </c>
      <c r="AX13" s="17">
        <v>3.3979364994763998E-2</v>
      </c>
      <c r="AY13" s="17"/>
      <c r="AZ13" s="17">
        <v>3.7094446520420099E-2</v>
      </c>
      <c r="BA13" s="17">
        <v>2.8291757588389199E-2</v>
      </c>
      <c r="BB13" s="17"/>
      <c r="BC13" s="17">
        <v>4.6987624414474898E-2</v>
      </c>
      <c r="BD13" s="17">
        <v>1.3667665664836501E-2</v>
      </c>
      <c r="BE13" s="17"/>
      <c r="BF13" s="17">
        <v>2.1239704139178899E-2</v>
      </c>
      <c r="BG13" s="17">
        <v>3.6338464364078303E-2</v>
      </c>
      <c r="BH13" s="17"/>
      <c r="BI13" s="17">
        <v>6.4377826622086395E-2</v>
      </c>
      <c r="BJ13" s="17">
        <v>3.04774442427173E-2</v>
      </c>
      <c r="BK13" s="17">
        <v>1.9231092670645499E-2</v>
      </c>
      <c r="BL13" s="17">
        <v>7.0315015602386201E-3</v>
      </c>
    </row>
    <row r="14" spans="2:64" x14ac:dyDescent="0.25">
      <c r="B14" s="18" t="s">
        <v>80</v>
      </c>
      <c r="C14" s="17">
        <v>1.04669999872675E-2</v>
      </c>
      <c r="D14" s="17">
        <v>3.6679722499640601E-3</v>
      </c>
      <c r="E14" s="17">
        <v>3.5538251538014001E-2</v>
      </c>
      <c r="F14" s="17">
        <v>3.1202321916094799E-2</v>
      </c>
      <c r="G14" s="17">
        <v>3.68449346167831E-2</v>
      </c>
      <c r="H14" s="17">
        <v>0</v>
      </c>
      <c r="I14" s="17">
        <v>0</v>
      </c>
      <c r="J14" s="17">
        <v>1.9086548165213098E-2</v>
      </c>
      <c r="K14" s="17">
        <v>1.8777688919824301E-2</v>
      </c>
      <c r="L14" s="17">
        <v>2.3895445749580201E-2</v>
      </c>
      <c r="M14" s="17">
        <v>0</v>
      </c>
      <c r="N14" s="17">
        <v>6.2910614977718902E-3</v>
      </c>
      <c r="O14" s="17">
        <v>0</v>
      </c>
      <c r="P14" s="17">
        <v>0.35196951786603697</v>
      </c>
      <c r="Q14" s="17"/>
      <c r="R14" s="17">
        <v>2.37185151927293E-2</v>
      </c>
      <c r="S14" s="17">
        <v>0</v>
      </c>
      <c r="T14" s="17">
        <v>1.31318886090654E-2</v>
      </c>
      <c r="U14" s="17">
        <v>6.0779445816016497E-3</v>
      </c>
      <c r="V14" s="17"/>
      <c r="W14" s="17">
        <v>2.13245185760156E-2</v>
      </c>
      <c r="X14" s="17">
        <v>0</v>
      </c>
      <c r="Y14" s="17">
        <v>2.2654892673502101E-2</v>
      </c>
      <c r="Z14" s="17">
        <v>2.4090615875608401E-2</v>
      </c>
      <c r="AA14" s="17">
        <v>0</v>
      </c>
      <c r="AB14" s="17">
        <v>1.58468935116957E-2</v>
      </c>
      <c r="AC14" s="17">
        <v>1.3984874156226099E-2</v>
      </c>
      <c r="AD14" s="17">
        <v>0</v>
      </c>
      <c r="AE14" s="17">
        <v>0</v>
      </c>
      <c r="AF14" s="17">
        <v>9.0632501606885494E-3</v>
      </c>
      <c r="AG14" s="17"/>
      <c r="AH14" s="17">
        <v>1.8143846683292799E-2</v>
      </c>
      <c r="AI14" s="17">
        <v>0</v>
      </c>
      <c r="AJ14" s="17">
        <v>0</v>
      </c>
      <c r="AK14" s="17">
        <v>2.64993504747391E-2</v>
      </c>
      <c r="AL14" s="17">
        <v>5.5591705258498502E-3</v>
      </c>
      <c r="AM14" s="17">
        <v>1.00481638292033E-2</v>
      </c>
      <c r="AN14" s="17">
        <v>0</v>
      </c>
      <c r="AO14" s="17"/>
      <c r="AP14" s="17">
        <v>7.8209871713824895E-3</v>
      </c>
      <c r="AQ14" s="17">
        <v>1.4759969481636E-2</v>
      </c>
      <c r="AR14" s="17"/>
      <c r="AS14" s="17">
        <v>2.2390195019832901E-2</v>
      </c>
      <c r="AT14" s="17">
        <v>0</v>
      </c>
      <c r="AU14" s="17">
        <v>2.92915765585844E-3</v>
      </c>
      <c r="AV14" s="17"/>
      <c r="AW14" s="17">
        <v>6.5069142468157804E-3</v>
      </c>
      <c r="AX14" s="17">
        <v>1.10775539195327E-2</v>
      </c>
      <c r="AY14" s="17"/>
      <c r="AZ14" s="17">
        <v>1.59136928023101E-2</v>
      </c>
      <c r="BA14" s="17">
        <v>7.7302006542976504E-3</v>
      </c>
      <c r="BB14" s="17"/>
      <c r="BC14" s="17">
        <v>1.44023642591959E-2</v>
      </c>
      <c r="BD14" s="17">
        <v>6.0779445816016497E-3</v>
      </c>
      <c r="BE14" s="17"/>
      <c r="BF14" s="17">
        <v>4.50231963077064E-3</v>
      </c>
      <c r="BG14" s="17">
        <v>1.3511914106035E-2</v>
      </c>
      <c r="BH14" s="17"/>
      <c r="BI14" s="17">
        <v>1.8680652630838498E-2</v>
      </c>
      <c r="BJ14" s="17">
        <v>1.17236275756174E-2</v>
      </c>
      <c r="BK14" s="17">
        <v>8.0857484319159807E-3</v>
      </c>
      <c r="BL14" s="17">
        <v>0</v>
      </c>
    </row>
    <row r="15" spans="2:64" x14ac:dyDescent="0.25">
      <c r="B15" s="18" t="s">
        <v>241</v>
      </c>
      <c r="C15" s="20">
        <v>0.79137675514257</v>
      </c>
      <c r="D15" s="20">
        <v>0.80219493694613797</v>
      </c>
      <c r="E15" s="20">
        <v>0.778608844223453</v>
      </c>
      <c r="F15" s="20">
        <v>0.818787911756092</v>
      </c>
      <c r="G15" s="20">
        <v>0.77046865542623799</v>
      </c>
      <c r="H15" s="20">
        <v>0.80732029269613004</v>
      </c>
      <c r="I15" s="20">
        <v>0.87724331503198505</v>
      </c>
      <c r="J15" s="20">
        <v>0.71835183243900302</v>
      </c>
      <c r="K15" s="20">
        <v>0.776593709509944</v>
      </c>
      <c r="L15" s="20">
        <v>0.71052347657915205</v>
      </c>
      <c r="M15" s="20">
        <v>0.79591255086500701</v>
      </c>
      <c r="N15" s="20">
        <v>0.798949724236518</v>
      </c>
      <c r="O15" s="20">
        <v>0.79923130131304099</v>
      </c>
      <c r="P15" s="20">
        <v>0.64803048213396297</v>
      </c>
      <c r="Q15" s="20"/>
      <c r="R15" s="20">
        <v>0.68447729687168501</v>
      </c>
      <c r="S15" s="20">
        <v>0.83043614431268398</v>
      </c>
      <c r="T15" s="20">
        <v>0.70725214583976403</v>
      </c>
      <c r="U15" s="20">
        <v>0.85803158069587404</v>
      </c>
      <c r="V15" s="20"/>
      <c r="W15" s="20">
        <v>0.73977517517124503</v>
      </c>
      <c r="X15" s="20">
        <v>0.66176582460503197</v>
      </c>
      <c r="Y15" s="20">
        <v>0.82997996659504902</v>
      </c>
      <c r="Z15" s="20">
        <v>0.82419767473271199</v>
      </c>
      <c r="AA15" s="20">
        <v>0.67019753458932396</v>
      </c>
      <c r="AB15" s="20">
        <v>0.89705508716216698</v>
      </c>
      <c r="AC15" s="20">
        <v>0.87289986442459699</v>
      </c>
      <c r="AD15" s="20">
        <v>0.86050442524058901</v>
      </c>
      <c r="AE15" s="20">
        <v>0.82577629927587604</v>
      </c>
      <c r="AF15" s="20">
        <v>0.84322625029184495</v>
      </c>
      <c r="AG15" s="20"/>
      <c r="AH15" s="20">
        <v>0.76837159379882503</v>
      </c>
      <c r="AI15" s="20">
        <v>0.75582750844889801</v>
      </c>
      <c r="AJ15" s="20">
        <v>0.78294273667204495</v>
      </c>
      <c r="AK15" s="20">
        <v>0.76385878907557003</v>
      </c>
      <c r="AL15" s="20">
        <v>0.82845832907577799</v>
      </c>
      <c r="AM15" s="20">
        <v>0.85697965263401099</v>
      </c>
      <c r="AN15" s="20">
        <v>0.80587394704726101</v>
      </c>
      <c r="AO15" s="20"/>
      <c r="AP15" s="20">
        <v>0.83773603720356804</v>
      </c>
      <c r="AQ15" s="20">
        <v>0.71616208404426795</v>
      </c>
      <c r="AR15" s="20"/>
      <c r="AS15" s="20">
        <v>0.84873085839753903</v>
      </c>
      <c r="AT15" s="20">
        <v>0.89081515384577503</v>
      </c>
      <c r="AU15" s="20">
        <v>0.82458446820773401</v>
      </c>
      <c r="AV15" s="20"/>
      <c r="AW15" s="20">
        <v>0.88969904483310502</v>
      </c>
      <c r="AX15" s="20">
        <v>0.77621772462293803</v>
      </c>
      <c r="AY15" s="20"/>
      <c r="AZ15" s="20">
        <v>0.76978977104144197</v>
      </c>
      <c r="BA15" s="20">
        <v>0.80222356543553097</v>
      </c>
      <c r="BB15" s="20"/>
      <c r="BC15" s="20">
        <v>0.73161195502283005</v>
      </c>
      <c r="BD15" s="20">
        <v>0.85803158069587404</v>
      </c>
      <c r="BE15" s="20"/>
      <c r="BF15" s="20">
        <v>0.86158561246868604</v>
      </c>
      <c r="BG15" s="20">
        <v>0.75553578326182702</v>
      </c>
      <c r="BH15" s="20"/>
      <c r="BI15" s="20">
        <v>0.68647405996036404</v>
      </c>
      <c r="BJ15" s="20">
        <v>0.77549943769558405</v>
      </c>
      <c r="BK15" s="20">
        <v>0.809501966439653</v>
      </c>
      <c r="BL15" s="20">
        <v>0.96577562793541705</v>
      </c>
    </row>
    <row r="16" spans="2:64" x14ac:dyDescent="0.25">
      <c r="B16" s="18" t="s">
        <v>242</v>
      </c>
      <c r="C16" s="20">
        <v>6.9536727435277002E-2</v>
      </c>
      <c r="D16" s="20">
        <v>5.4660641150043203E-2</v>
      </c>
      <c r="E16" s="20">
        <v>0.15597220497296799</v>
      </c>
      <c r="F16" s="20">
        <v>2.20677323958362E-2</v>
      </c>
      <c r="G16" s="20">
        <v>7.3689869233566199E-2</v>
      </c>
      <c r="H16" s="20">
        <v>5.8618728391791899E-2</v>
      </c>
      <c r="I16" s="20">
        <v>3.2370063872140697E-2</v>
      </c>
      <c r="J16" s="20">
        <v>3.8173096330426301E-2</v>
      </c>
      <c r="K16" s="20">
        <v>3.7555377839648602E-2</v>
      </c>
      <c r="L16" s="20">
        <v>6.1104691837379897E-2</v>
      </c>
      <c r="M16" s="20">
        <v>0.109803404050366</v>
      </c>
      <c r="N16" s="20">
        <v>9.5308058730640799E-2</v>
      </c>
      <c r="O16" s="20">
        <v>9.4433256608224006E-2</v>
      </c>
      <c r="P16" s="20">
        <v>0</v>
      </c>
      <c r="Q16" s="20"/>
      <c r="R16" s="20">
        <v>0.123536876656311</v>
      </c>
      <c r="S16" s="20">
        <v>3.5976459522102003E-2</v>
      </c>
      <c r="T16" s="20">
        <v>0.105639464204214</v>
      </c>
      <c r="U16" s="20">
        <v>4.1983306281874799E-2</v>
      </c>
      <c r="V16" s="20"/>
      <c r="W16" s="20">
        <v>0.10467479041981601</v>
      </c>
      <c r="X16" s="20">
        <v>0.114386119723298</v>
      </c>
      <c r="Y16" s="20">
        <v>4.63822446714032E-2</v>
      </c>
      <c r="Z16" s="20">
        <v>3.4271688817457797E-2</v>
      </c>
      <c r="AA16" s="20">
        <v>0.112243249873953</v>
      </c>
      <c r="AB16" s="20">
        <v>2.7147909098508099E-2</v>
      </c>
      <c r="AC16" s="20">
        <v>2.9147974967931398E-2</v>
      </c>
      <c r="AD16" s="20">
        <v>5.1695208891021201E-2</v>
      </c>
      <c r="AE16" s="20">
        <v>4.6396663946173602E-2</v>
      </c>
      <c r="AF16" s="20">
        <v>4.4134873037285798E-2</v>
      </c>
      <c r="AG16" s="20"/>
      <c r="AH16" s="20">
        <v>6.1490991780193599E-2</v>
      </c>
      <c r="AI16" s="20">
        <v>7.3706334225833905E-2</v>
      </c>
      <c r="AJ16" s="20">
        <v>8.6707997557135499E-2</v>
      </c>
      <c r="AK16" s="20">
        <v>9.5120136971592897E-2</v>
      </c>
      <c r="AL16" s="20">
        <v>3.0245858034643198E-2</v>
      </c>
      <c r="AM16" s="20">
        <v>4.4490346846575803E-2</v>
      </c>
      <c r="AN16" s="20">
        <v>6.5931016747743404E-2</v>
      </c>
      <c r="AO16" s="20"/>
      <c r="AP16" s="20">
        <v>3.9375847951120299E-2</v>
      </c>
      <c r="AQ16" s="20">
        <v>0.118470630843261</v>
      </c>
      <c r="AR16" s="20"/>
      <c r="AS16" s="20">
        <v>3.4504559521211897E-2</v>
      </c>
      <c r="AT16" s="20">
        <v>3.8621309060583503E-2</v>
      </c>
      <c r="AU16" s="20">
        <v>3.6026134639617999E-2</v>
      </c>
      <c r="AV16" s="20"/>
      <c r="AW16" s="20">
        <v>3.09583195440871E-2</v>
      </c>
      <c r="AX16" s="20">
        <v>7.54846286127418E-2</v>
      </c>
      <c r="AY16" s="20"/>
      <c r="AZ16" s="20">
        <v>8.1840282611729501E-2</v>
      </c>
      <c r="BA16" s="20">
        <v>6.3354560982438399E-2</v>
      </c>
      <c r="BB16" s="20"/>
      <c r="BC16" s="20">
        <v>9.42419861195299E-2</v>
      </c>
      <c r="BD16" s="20">
        <v>4.1983306281874799E-2</v>
      </c>
      <c r="BE16" s="20"/>
      <c r="BF16" s="20">
        <v>4.7031469539061302E-2</v>
      </c>
      <c r="BG16" s="20">
        <v>8.1025453304727907E-2</v>
      </c>
      <c r="BH16" s="20"/>
      <c r="BI16" s="20">
        <v>0.111561942605665</v>
      </c>
      <c r="BJ16" s="20">
        <v>7.1262535194591303E-2</v>
      </c>
      <c r="BK16" s="20">
        <v>6.3067789185817305E-2</v>
      </c>
      <c r="BL16" s="20">
        <v>7.0315015602386201E-3</v>
      </c>
    </row>
    <row r="17" spans="2:64" x14ac:dyDescent="0.25">
      <c r="B17" s="18" t="s">
        <v>185</v>
      </c>
      <c r="C17" s="21">
        <v>0.72184002770729305</v>
      </c>
      <c r="D17" s="21">
        <v>0.74753429579609498</v>
      </c>
      <c r="E17" s="21">
        <v>0.62263663925048496</v>
      </c>
      <c r="F17" s="21">
        <v>0.79672017936025596</v>
      </c>
      <c r="G17" s="21">
        <v>0.69677878619267097</v>
      </c>
      <c r="H17" s="21">
        <v>0.74870156430433799</v>
      </c>
      <c r="I17" s="21">
        <v>0.84487325115984402</v>
      </c>
      <c r="J17" s="21">
        <v>0.68017873610857604</v>
      </c>
      <c r="K17" s="21">
        <v>0.73903833167029498</v>
      </c>
      <c r="L17" s="21">
        <v>0.64941878474177195</v>
      </c>
      <c r="M17" s="21">
        <v>0.68610914681464097</v>
      </c>
      <c r="N17" s="21">
        <v>0.70364166550587703</v>
      </c>
      <c r="O17" s="21">
        <v>0.70479804470481699</v>
      </c>
      <c r="P17" s="21">
        <v>0.64803048213396297</v>
      </c>
      <c r="Q17" s="21"/>
      <c r="R17" s="21">
        <v>0.56094042021537505</v>
      </c>
      <c r="S17" s="21">
        <v>0.79445968479058204</v>
      </c>
      <c r="T17" s="21">
        <v>0.60161268163555004</v>
      </c>
      <c r="U17" s="21">
        <v>0.81604827441399896</v>
      </c>
      <c r="V17" s="21"/>
      <c r="W17" s="21">
        <v>0.63510038475142905</v>
      </c>
      <c r="X17" s="21">
        <v>0.54737970488173404</v>
      </c>
      <c r="Y17" s="21">
        <v>0.78359772192364596</v>
      </c>
      <c r="Z17" s="21">
        <v>0.78992598591525398</v>
      </c>
      <c r="AA17" s="21">
        <v>0.55795428471537201</v>
      </c>
      <c r="AB17" s="21">
        <v>0.86990717806365903</v>
      </c>
      <c r="AC17" s="21">
        <v>0.84375188945666602</v>
      </c>
      <c r="AD17" s="21">
        <v>0.80880921634956704</v>
      </c>
      <c r="AE17" s="21">
        <v>0.779379635329702</v>
      </c>
      <c r="AF17" s="21">
        <v>0.79909137725455903</v>
      </c>
      <c r="AG17" s="21"/>
      <c r="AH17" s="21">
        <v>0.70688060201863201</v>
      </c>
      <c r="AI17" s="21">
        <v>0.68212117422306395</v>
      </c>
      <c r="AJ17" s="21">
        <v>0.69623473911490896</v>
      </c>
      <c r="AK17" s="21">
        <v>0.66873865210397698</v>
      </c>
      <c r="AL17" s="21">
        <v>0.79821247104113402</v>
      </c>
      <c r="AM17" s="21">
        <v>0.81248930578743495</v>
      </c>
      <c r="AN17" s="21">
        <v>0.73994293029951796</v>
      </c>
      <c r="AO17" s="21"/>
      <c r="AP17" s="21">
        <v>0.798360189252448</v>
      </c>
      <c r="AQ17" s="21">
        <v>0.59769145320100603</v>
      </c>
      <c r="AR17" s="21"/>
      <c r="AS17" s="21">
        <v>0.81422629887632703</v>
      </c>
      <c r="AT17" s="21">
        <v>0.852193844785191</v>
      </c>
      <c r="AU17" s="21">
        <v>0.788558333568116</v>
      </c>
      <c r="AV17" s="21"/>
      <c r="AW17" s="21">
        <v>0.85874072528901801</v>
      </c>
      <c r="AX17" s="21">
        <v>0.70073309601019595</v>
      </c>
      <c r="AY17" s="21"/>
      <c r="AZ17" s="21">
        <v>0.68794948842971304</v>
      </c>
      <c r="BA17" s="21">
        <v>0.738869004453093</v>
      </c>
      <c r="BB17" s="21"/>
      <c r="BC17" s="21">
        <v>0.6373699689033</v>
      </c>
      <c r="BD17" s="21">
        <v>0.81604827441399896</v>
      </c>
      <c r="BE17" s="21"/>
      <c r="BF17" s="21">
        <v>0.81455414292962502</v>
      </c>
      <c r="BG17" s="21">
        <v>0.67451032995709903</v>
      </c>
      <c r="BH17" s="21"/>
      <c r="BI17" s="21">
        <v>0.57491211735470005</v>
      </c>
      <c r="BJ17" s="21">
        <v>0.70423690250099302</v>
      </c>
      <c r="BK17" s="21">
        <v>0.74643417725383598</v>
      </c>
      <c r="BL17" s="21">
        <v>0.95874412637517903</v>
      </c>
    </row>
    <row r="18" spans="2:64" x14ac:dyDescent="0.25">
      <c r="B18" s="16"/>
    </row>
    <row r="19" spans="2:64" x14ac:dyDescent="0.25">
      <c r="B19" t="s">
        <v>83</v>
      </c>
    </row>
    <row r="20" spans="2:64" x14ac:dyDescent="0.25">
      <c r="B20" t="s">
        <v>84</v>
      </c>
    </row>
    <row r="22" spans="2:64" x14ac:dyDescent="0.2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L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253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236</v>
      </c>
      <c r="C9" s="17">
        <v>0.23647820491353999</v>
      </c>
      <c r="D9" s="17">
        <v>0.23448445604111001</v>
      </c>
      <c r="E9" s="17">
        <v>0.19192776105585799</v>
      </c>
      <c r="F9" s="17">
        <v>0.312020862336017</v>
      </c>
      <c r="G9" s="17">
        <v>0.26051070802291398</v>
      </c>
      <c r="H9" s="17">
        <v>0.31404153118973399</v>
      </c>
      <c r="I9" s="17">
        <v>0.19092860077149401</v>
      </c>
      <c r="J9" s="17">
        <v>0.29698273380634899</v>
      </c>
      <c r="K9" s="17">
        <v>0.21662805325766399</v>
      </c>
      <c r="L9" s="17">
        <v>0.21745736995592399</v>
      </c>
      <c r="M9" s="17">
        <v>0.22667542144757</v>
      </c>
      <c r="N9" s="17">
        <v>0.189077106269188</v>
      </c>
      <c r="O9" s="17">
        <v>0.27135854900913597</v>
      </c>
      <c r="P9" s="17">
        <v>0</v>
      </c>
      <c r="Q9" s="17"/>
      <c r="R9" s="17">
        <v>0.27133872063645098</v>
      </c>
      <c r="S9" s="17">
        <v>0.19270355023260299</v>
      </c>
      <c r="T9" s="17">
        <v>0.18384749223919999</v>
      </c>
      <c r="U9" s="17">
        <v>0.24610486966748199</v>
      </c>
      <c r="V9" s="17"/>
      <c r="W9" s="17">
        <v>0.25829786687555301</v>
      </c>
      <c r="X9" s="17">
        <v>0.24782872463599101</v>
      </c>
      <c r="Y9" s="17">
        <v>0.211291795692926</v>
      </c>
      <c r="Z9" s="17">
        <v>0.207132404332455</v>
      </c>
      <c r="AA9" s="17">
        <v>0.211760472959441</v>
      </c>
      <c r="AB9" s="17">
        <v>0.215387319891608</v>
      </c>
      <c r="AC9" s="17">
        <v>0.15341518723292399</v>
      </c>
      <c r="AD9" s="17">
        <v>0.30564302170113</v>
      </c>
      <c r="AE9" s="17">
        <v>0.25383182443609897</v>
      </c>
      <c r="AF9" s="17">
        <v>0.26033039547628001</v>
      </c>
      <c r="AG9" s="17"/>
      <c r="AH9" s="17">
        <v>0.31265116122000802</v>
      </c>
      <c r="AI9" s="17">
        <v>0.18167081406264199</v>
      </c>
      <c r="AJ9" s="17">
        <v>0.22338538363691099</v>
      </c>
      <c r="AK9" s="17">
        <v>0.181000492702245</v>
      </c>
      <c r="AL9" s="17">
        <v>0.237788013608312</v>
      </c>
      <c r="AM9" s="17">
        <v>0.26798228224244802</v>
      </c>
      <c r="AN9" s="17">
        <v>0.31062983260683102</v>
      </c>
      <c r="AO9" s="17"/>
      <c r="AP9" s="17">
        <v>0.29030006974587202</v>
      </c>
      <c r="AQ9" s="17">
        <v>0.14915601869127099</v>
      </c>
      <c r="AR9" s="17"/>
      <c r="AS9" s="17">
        <v>0.30535688085511498</v>
      </c>
      <c r="AT9" s="17">
        <v>0.42502103743958197</v>
      </c>
      <c r="AU9" s="17">
        <v>0.234330595961002</v>
      </c>
      <c r="AV9" s="17"/>
      <c r="AW9" s="17">
        <v>0.43650815735890403</v>
      </c>
      <c r="AX9" s="17">
        <v>0.20563819738825001</v>
      </c>
      <c r="AY9" s="17"/>
      <c r="AZ9" s="17">
        <v>0.27597642680437401</v>
      </c>
      <c r="BA9" s="17">
        <v>0.216631536302858</v>
      </c>
      <c r="BB9" s="17"/>
      <c r="BC9" s="17">
        <v>0.22784663638023001</v>
      </c>
      <c r="BD9" s="17">
        <v>0.24610486966748199</v>
      </c>
      <c r="BE9" s="17"/>
      <c r="BF9" s="17">
        <v>0.32923801862728203</v>
      </c>
      <c r="BG9" s="17">
        <v>0.18912517850642099</v>
      </c>
      <c r="BH9" s="17"/>
      <c r="BI9" s="17">
        <v>0.16782398216585301</v>
      </c>
      <c r="BJ9" s="17">
        <v>0.19007075797881201</v>
      </c>
      <c r="BK9" s="17">
        <v>0.275814383330377</v>
      </c>
      <c r="BL9" s="17">
        <v>0.35477224808673602</v>
      </c>
    </row>
    <row r="10" spans="2:64" x14ac:dyDescent="0.25">
      <c r="B10" s="18" t="s">
        <v>237</v>
      </c>
      <c r="C10" s="17">
        <v>0.31555521145588</v>
      </c>
      <c r="D10" s="17">
        <v>0.34510162369138397</v>
      </c>
      <c r="E10" s="17">
        <v>0.549814370712012</v>
      </c>
      <c r="F10" s="17">
        <v>0.24881622994990801</v>
      </c>
      <c r="G10" s="17">
        <v>0.179300976978719</v>
      </c>
      <c r="H10" s="17">
        <v>0.38498820787682603</v>
      </c>
      <c r="I10" s="17">
        <v>0.43803121049050903</v>
      </c>
      <c r="J10" s="17">
        <v>0.21959642534896001</v>
      </c>
      <c r="K10" s="17">
        <v>0.30547045940540701</v>
      </c>
      <c r="L10" s="17">
        <v>0.25400098361135798</v>
      </c>
      <c r="M10" s="17">
        <v>0.31736046751388403</v>
      </c>
      <c r="N10" s="17">
        <v>0.314329583946512</v>
      </c>
      <c r="O10" s="17">
        <v>0.225619240432715</v>
      </c>
      <c r="P10" s="17">
        <v>0.35196951786603697</v>
      </c>
      <c r="Q10" s="17"/>
      <c r="R10" s="17">
        <v>0.23466492920454601</v>
      </c>
      <c r="S10" s="17">
        <v>0.40410906850936101</v>
      </c>
      <c r="T10" s="17">
        <v>0.33011942442223402</v>
      </c>
      <c r="U10" s="17">
        <v>0.32622445279622497</v>
      </c>
      <c r="V10" s="17"/>
      <c r="W10" s="17">
        <v>0.28625046692841499</v>
      </c>
      <c r="X10" s="17">
        <v>0.31248145688962198</v>
      </c>
      <c r="Y10" s="17">
        <v>0.34832713025748102</v>
      </c>
      <c r="Z10" s="17">
        <v>0.37225377240132201</v>
      </c>
      <c r="AA10" s="17">
        <v>0.289844556430156</v>
      </c>
      <c r="AB10" s="17">
        <v>0.499631494713355</v>
      </c>
      <c r="AC10" s="17">
        <v>0.42209291920536401</v>
      </c>
      <c r="AD10" s="17">
        <v>0.26413202987634499</v>
      </c>
      <c r="AE10" s="17">
        <v>0.383702427829544</v>
      </c>
      <c r="AF10" s="17">
        <v>0.28496852822540802</v>
      </c>
      <c r="AG10" s="17"/>
      <c r="AH10" s="17">
        <v>0.24702561742489099</v>
      </c>
      <c r="AI10" s="17">
        <v>0.35015298760374303</v>
      </c>
      <c r="AJ10" s="17">
        <v>0.35959933413752898</v>
      </c>
      <c r="AK10" s="17">
        <v>0.32761204955948803</v>
      </c>
      <c r="AL10" s="17">
        <v>0.36212803455183001</v>
      </c>
      <c r="AM10" s="17">
        <v>0.346072129332193</v>
      </c>
      <c r="AN10" s="17">
        <v>0.29874805585706798</v>
      </c>
      <c r="AO10" s="17"/>
      <c r="AP10" s="17">
        <v>0.37695889996840298</v>
      </c>
      <c r="AQ10" s="17">
        <v>0.21593205013048999</v>
      </c>
      <c r="AR10" s="17"/>
      <c r="AS10" s="17">
        <v>0.38051970808420799</v>
      </c>
      <c r="AT10" s="17">
        <v>0.34886604787799003</v>
      </c>
      <c r="AU10" s="17">
        <v>0.40625460324777202</v>
      </c>
      <c r="AV10" s="17"/>
      <c r="AW10" s="17">
        <v>0.383205898377871</v>
      </c>
      <c r="AX10" s="17">
        <v>0.30512503503350102</v>
      </c>
      <c r="AY10" s="17"/>
      <c r="AZ10" s="17">
        <v>0.27946735889935198</v>
      </c>
      <c r="BA10" s="17">
        <v>0.33368827204124202</v>
      </c>
      <c r="BB10" s="17"/>
      <c r="BC10" s="17">
        <v>0.30598883616583999</v>
      </c>
      <c r="BD10" s="17">
        <v>0.32622445279622497</v>
      </c>
      <c r="BE10" s="17"/>
      <c r="BF10" s="17">
        <v>0.38091916448687002</v>
      </c>
      <c r="BG10" s="17">
        <v>0.282187518378122</v>
      </c>
      <c r="BH10" s="17"/>
      <c r="BI10" s="17">
        <v>0.20809769555582799</v>
      </c>
      <c r="BJ10" s="17">
        <v>0.27526766351743598</v>
      </c>
      <c r="BK10" s="17">
        <v>0.361955558504162</v>
      </c>
      <c r="BL10" s="17">
        <v>0.47778016668762602</v>
      </c>
    </row>
    <row r="11" spans="2:64" ht="30" x14ac:dyDescent="0.25">
      <c r="B11" s="18" t="s">
        <v>238</v>
      </c>
      <c r="C11" s="17">
        <v>0.204221316512749</v>
      </c>
      <c r="D11" s="17">
        <v>0.228877667128801</v>
      </c>
      <c r="E11" s="17">
        <v>0</v>
      </c>
      <c r="F11" s="17">
        <v>0.27598543284903199</v>
      </c>
      <c r="G11" s="17">
        <v>0.36258099196819499</v>
      </c>
      <c r="H11" s="17">
        <v>0.17216036133768201</v>
      </c>
      <c r="I11" s="17">
        <v>0.16838265846429101</v>
      </c>
      <c r="J11" s="17">
        <v>0.21647584147907201</v>
      </c>
      <c r="K11" s="17">
        <v>0.24771695961448001</v>
      </c>
      <c r="L11" s="17">
        <v>0.19942867547363999</v>
      </c>
      <c r="M11" s="17">
        <v>0.15840824527248601</v>
      </c>
      <c r="N11" s="17">
        <v>0.17513565037927101</v>
      </c>
      <c r="O11" s="17">
        <v>0.23034596405598201</v>
      </c>
      <c r="P11" s="17">
        <v>0</v>
      </c>
      <c r="Q11" s="17"/>
      <c r="R11" s="17">
        <v>0.212710609206159</v>
      </c>
      <c r="S11" s="17">
        <v>0.20699959652924199</v>
      </c>
      <c r="T11" s="17">
        <v>0.22598746519327001</v>
      </c>
      <c r="U11" s="17">
        <v>0.19300838787260499</v>
      </c>
      <c r="V11" s="17"/>
      <c r="W11" s="17">
        <v>0.22623102610540899</v>
      </c>
      <c r="X11" s="17">
        <v>0.184881198402358</v>
      </c>
      <c r="Y11" s="17">
        <v>0.24897378509814799</v>
      </c>
      <c r="Z11" s="17">
        <v>0.18854551989254001</v>
      </c>
      <c r="AA11" s="17">
        <v>0.24015474356208699</v>
      </c>
      <c r="AB11" s="17">
        <v>0.10363130538177399</v>
      </c>
      <c r="AC11" s="17">
        <v>0.219718551371827</v>
      </c>
      <c r="AD11" s="17">
        <v>0.209038441687774</v>
      </c>
      <c r="AE11" s="17">
        <v>0.17818485609936199</v>
      </c>
      <c r="AF11" s="17">
        <v>0.196883181872197</v>
      </c>
      <c r="AG11" s="17"/>
      <c r="AH11" s="17">
        <v>0.180271709931493</v>
      </c>
      <c r="AI11" s="17">
        <v>0.21518741114493201</v>
      </c>
      <c r="AJ11" s="17">
        <v>0.25433839587321799</v>
      </c>
      <c r="AK11" s="17">
        <v>0.18997047321720201</v>
      </c>
      <c r="AL11" s="17">
        <v>0.17599266723750001</v>
      </c>
      <c r="AM11" s="17">
        <v>0.21608176454563999</v>
      </c>
      <c r="AN11" s="17">
        <v>0.18108118154363201</v>
      </c>
      <c r="AO11" s="17"/>
      <c r="AP11" s="17">
        <v>0.18802962169307399</v>
      </c>
      <c r="AQ11" s="17">
        <v>0.23049120133934101</v>
      </c>
      <c r="AR11" s="17"/>
      <c r="AS11" s="17">
        <v>0.15528413955454001</v>
      </c>
      <c r="AT11" s="17">
        <v>0.15529020226585299</v>
      </c>
      <c r="AU11" s="17">
        <v>0.21326577375584499</v>
      </c>
      <c r="AV11" s="17"/>
      <c r="AW11" s="17">
        <v>0.113755622772523</v>
      </c>
      <c r="AX11" s="17">
        <v>0.218169041049109</v>
      </c>
      <c r="AY11" s="17"/>
      <c r="AZ11" s="17">
        <v>0.18329236661340401</v>
      </c>
      <c r="BA11" s="17">
        <v>0.21473748440936599</v>
      </c>
      <c r="BB11" s="17"/>
      <c r="BC11" s="17">
        <v>0.214275178830626</v>
      </c>
      <c r="BD11" s="17">
        <v>0.19300838787260499</v>
      </c>
      <c r="BE11" s="17"/>
      <c r="BF11" s="17">
        <v>0.15533975441932901</v>
      </c>
      <c r="BG11" s="17">
        <v>0.22917490156170101</v>
      </c>
      <c r="BH11" s="17"/>
      <c r="BI11" s="17">
        <v>0.247714446435922</v>
      </c>
      <c r="BJ11" s="17">
        <v>0.23324226380778401</v>
      </c>
      <c r="BK11" s="17">
        <v>0.19305976582536</v>
      </c>
      <c r="BL11" s="17">
        <v>9.3097248498839005E-2</v>
      </c>
    </row>
    <row r="12" spans="2:64" x14ac:dyDescent="0.25">
      <c r="B12" s="18" t="s">
        <v>239</v>
      </c>
      <c r="C12" s="17">
        <v>0.120726497447216</v>
      </c>
      <c r="D12" s="17">
        <v>0.13145972397278</v>
      </c>
      <c r="E12" s="17">
        <v>0</v>
      </c>
      <c r="F12" s="17">
        <v>0.100772831032854</v>
      </c>
      <c r="G12" s="17">
        <v>0.123917453796606</v>
      </c>
      <c r="H12" s="17">
        <v>5.6492461599073701E-2</v>
      </c>
      <c r="I12" s="17">
        <v>0.15037135902638801</v>
      </c>
      <c r="J12" s="17">
        <v>0.112194261532679</v>
      </c>
      <c r="K12" s="17">
        <v>0.11397238998772</v>
      </c>
      <c r="L12" s="17">
        <v>0.160970967297422</v>
      </c>
      <c r="M12" s="17">
        <v>9.6160706988178996E-2</v>
      </c>
      <c r="N12" s="17">
        <v>0.16582263475601899</v>
      </c>
      <c r="O12" s="17">
        <v>9.3410944694001796E-2</v>
      </c>
      <c r="P12" s="17">
        <v>0.296060964267926</v>
      </c>
      <c r="Q12" s="17"/>
      <c r="R12" s="17">
        <v>8.5812409099358902E-2</v>
      </c>
      <c r="S12" s="17">
        <v>9.7433278599549297E-2</v>
      </c>
      <c r="T12" s="17">
        <v>0.14196329553640399</v>
      </c>
      <c r="U12" s="17">
        <v>0.14089939583783401</v>
      </c>
      <c r="V12" s="17"/>
      <c r="W12" s="17">
        <v>0.10095044497382701</v>
      </c>
      <c r="X12" s="17">
        <v>0.111194206230483</v>
      </c>
      <c r="Y12" s="17">
        <v>5.54308107028555E-2</v>
      </c>
      <c r="Z12" s="17">
        <v>0.10304805094632701</v>
      </c>
      <c r="AA12" s="17">
        <v>0.12149035497484199</v>
      </c>
      <c r="AB12" s="17">
        <v>7.58708182640985E-2</v>
      </c>
      <c r="AC12" s="17">
        <v>0.158044569733087</v>
      </c>
      <c r="AD12" s="17">
        <v>0.16139086574025299</v>
      </c>
      <c r="AE12" s="17">
        <v>3.41083146618852E-2</v>
      </c>
      <c r="AF12" s="17">
        <v>0.16621948738276701</v>
      </c>
      <c r="AG12" s="17"/>
      <c r="AH12" s="17">
        <v>0.112040967717964</v>
      </c>
      <c r="AI12" s="17">
        <v>0.14255755488656999</v>
      </c>
      <c r="AJ12" s="17">
        <v>7.79232223695938E-2</v>
      </c>
      <c r="AK12" s="17">
        <v>0.139813625822788</v>
      </c>
      <c r="AL12" s="17">
        <v>0.104416487503237</v>
      </c>
      <c r="AM12" s="17">
        <v>9.11507706174918E-2</v>
      </c>
      <c r="AN12" s="17">
        <v>0.151529231986995</v>
      </c>
      <c r="AO12" s="17"/>
      <c r="AP12" s="17">
        <v>0.102645597782894</v>
      </c>
      <c r="AQ12" s="17">
        <v>0.15006148411987499</v>
      </c>
      <c r="AR12" s="17"/>
      <c r="AS12" s="17">
        <v>9.7676882743953405E-2</v>
      </c>
      <c r="AT12" s="17">
        <v>4.4487747247992898E-2</v>
      </c>
      <c r="AU12" s="17">
        <v>0.119320908133419</v>
      </c>
      <c r="AV12" s="17"/>
      <c r="AW12" s="17">
        <v>4.0561505717816498E-2</v>
      </c>
      <c r="AX12" s="17">
        <v>0.13308609118793199</v>
      </c>
      <c r="AY12" s="17"/>
      <c r="AZ12" s="17">
        <v>0.143599093726752</v>
      </c>
      <c r="BA12" s="17">
        <v>0.109233705698755</v>
      </c>
      <c r="BB12" s="17"/>
      <c r="BC12" s="17">
        <v>0.102638846176012</v>
      </c>
      <c r="BD12" s="17">
        <v>0.14089939583783401</v>
      </c>
      <c r="BE12" s="17"/>
      <c r="BF12" s="17">
        <v>7.3107377694363193E-2</v>
      </c>
      <c r="BG12" s="17">
        <v>0.14503561736523701</v>
      </c>
      <c r="BH12" s="17"/>
      <c r="BI12" s="17">
        <v>0.12576398601432801</v>
      </c>
      <c r="BJ12" s="17">
        <v>0.16105363633419401</v>
      </c>
      <c r="BK12" s="17">
        <v>0.107557083272716</v>
      </c>
      <c r="BL12" s="17">
        <v>5.9207344833589803E-2</v>
      </c>
    </row>
    <row r="13" spans="2:64" x14ac:dyDescent="0.25">
      <c r="B13" s="18" t="s">
        <v>240</v>
      </c>
      <c r="C13" s="17">
        <v>0.103881554604147</v>
      </c>
      <c r="D13" s="17">
        <v>5.6408556915961E-2</v>
      </c>
      <c r="E13" s="17">
        <v>0.16770461406274201</v>
      </c>
      <c r="F13" s="17">
        <v>3.1202321916094799E-2</v>
      </c>
      <c r="G13" s="17">
        <v>7.3689869233566199E-2</v>
      </c>
      <c r="H13" s="17">
        <v>5.8961166507241397E-2</v>
      </c>
      <c r="I13" s="17">
        <v>3.7549578997727498E-2</v>
      </c>
      <c r="J13" s="17">
        <v>0.135664189667727</v>
      </c>
      <c r="K13" s="17">
        <v>5.98790709752553E-2</v>
      </c>
      <c r="L13" s="17">
        <v>0.14169479122769199</v>
      </c>
      <c r="M13" s="17">
        <v>0.189279515171066</v>
      </c>
      <c r="N13" s="17">
        <v>0.13240917062746599</v>
      </c>
      <c r="O13" s="17">
        <v>0.16774424207024799</v>
      </c>
      <c r="P13" s="17">
        <v>0</v>
      </c>
      <c r="Q13" s="17"/>
      <c r="R13" s="17">
        <v>0.16529763849235801</v>
      </c>
      <c r="S13" s="17">
        <v>8.0438282551881998E-2</v>
      </c>
      <c r="T13" s="17">
        <v>7.8694315708432994E-2</v>
      </c>
      <c r="U13" s="17">
        <v>8.5634010108919106E-2</v>
      </c>
      <c r="V13" s="17"/>
      <c r="W13" s="17">
        <v>0.10975887615141</v>
      </c>
      <c r="X13" s="17">
        <v>0.126438039794563</v>
      </c>
      <c r="Y13" s="17">
        <v>8.6316665482106106E-2</v>
      </c>
      <c r="Z13" s="17">
        <v>9.3556475561262398E-2</v>
      </c>
      <c r="AA13" s="17">
        <v>0.12267850243202701</v>
      </c>
      <c r="AB13" s="17">
        <v>5.2529209682444802E-2</v>
      </c>
      <c r="AC13" s="17">
        <v>3.2743898300571998E-2</v>
      </c>
      <c r="AD13" s="17">
        <v>5.97956409944983E-2</v>
      </c>
      <c r="AE13" s="17">
        <v>0.12660812977726801</v>
      </c>
      <c r="AF13" s="17">
        <v>8.6903128883501504E-2</v>
      </c>
      <c r="AG13" s="17"/>
      <c r="AH13" s="17">
        <v>0.12693382078123</v>
      </c>
      <c r="AI13" s="17">
        <v>0.11043123230211301</v>
      </c>
      <c r="AJ13" s="17">
        <v>8.4753663982748098E-2</v>
      </c>
      <c r="AK13" s="17">
        <v>0.119554529055238</v>
      </c>
      <c r="AL13" s="17">
        <v>0.103647137775165</v>
      </c>
      <c r="AM13" s="17">
        <v>6.3989607765239001E-2</v>
      </c>
      <c r="AN13" s="17">
        <v>4.5156486456009899E-2</v>
      </c>
      <c r="AO13" s="17"/>
      <c r="AP13" s="17">
        <v>3.6127770744703497E-2</v>
      </c>
      <c r="AQ13" s="17">
        <v>0.213807298534959</v>
      </c>
      <c r="AR13" s="17"/>
      <c r="AS13" s="17">
        <v>5.5382627332063297E-2</v>
      </c>
      <c r="AT13" s="17">
        <v>2.63349651685819E-2</v>
      </c>
      <c r="AU13" s="17">
        <v>2.0420801040264398E-2</v>
      </c>
      <c r="AV13" s="17"/>
      <c r="AW13" s="17">
        <v>2.59688157728847E-2</v>
      </c>
      <c r="AX13" s="17">
        <v>0.115893902867483</v>
      </c>
      <c r="AY13" s="17"/>
      <c r="AZ13" s="17">
        <v>0.104306474419501</v>
      </c>
      <c r="BA13" s="17">
        <v>0.103668045176185</v>
      </c>
      <c r="BB13" s="17"/>
      <c r="BC13" s="17">
        <v>0.120242873389106</v>
      </c>
      <c r="BD13" s="17">
        <v>8.5634010108919106E-2</v>
      </c>
      <c r="BE13" s="17"/>
      <c r="BF13" s="17">
        <v>5.6013697705956399E-2</v>
      </c>
      <c r="BG13" s="17">
        <v>0.12831765253279601</v>
      </c>
      <c r="BH13" s="17"/>
      <c r="BI13" s="17">
        <v>0.21177682757460201</v>
      </c>
      <c r="BJ13" s="17">
        <v>0.115776115114662</v>
      </c>
      <c r="BK13" s="17">
        <v>5.6495014147477401E-2</v>
      </c>
      <c r="BL13" s="17">
        <v>7.0315015602386201E-3</v>
      </c>
    </row>
    <row r="14" spans="2:64" x14ac:dyDescent="0.25">
      <c r="B14" s="18" t="s">
        <v>80</v>
      </c>
      <c r="C14" s="17">
        <v>1.9137215066468101E-2</v>
      </c>
      <c r="D14" s="17">
        <v>3.6679722499640601E-3</v>
      </c>
      <c r="E14" s="17">
        <v>9.0553254169389405E-2</v>
      </c>
      <c r="F14" s="17">
        <v>3.1202321916094799E-2</v>
      </c>
      <c r="G14" s="17">
        <v>0</v>
      </c>
      <c r="H14" s="17">
        <v>1.3356271489442999E-2</v>
      </c>
      <c r="I14" s="17">
        <v>1.4736592249589901E-2</v>
      </c>
      <c r="J14" s="17">
        <v>1.9086548165213098E-2</v>
      </c>
      <c r="K14" s="17">
        <v>5.6333066759472902E-2</v>
      </c>
      <c r="L14" s="17">
        <v>2.6447212433964501E-2</v>
      </c>
      <c r="M14" s="17">
        <v>1.2115643606815E-2</v>
      </c>
      <c r="N14" s="17">
        <v>2.3225854021544302E-2</v>
      </c>
      <c r="O14" s="17">
        <v>1.15210597379176E-2</v>
      </c>
      <c r="P14" s="17">
        <v>0.35196951786603697</v>
      </c>
      <c r="Q14" s="17"/>
      <c r="R14" s="17">
        <v>3.0175693361126899E-2</v>
      </c>
      <c r="S14" s="17">
        <v>1.8316223577362199E-2</v>
      </c>
      <c r="T14" s="17">
        <v>3.9388006900459599E-2</v>
      </c>
      <c r="U14" s="17">
        <v>8.1288837169337293E-3</v>
      </c>
      <c r="V14" s="17"/>
      <c r="W14" s="17">
        <v>1.8511318965386998E-2</v>
      </c>
      <c r="X14" s="17">
        <v>1.7176374046983099E-2</v>
      </c>
      <c r="Y14" s="17">
        <v>4.9659812766483097E-2</v>
      </c>
      <c r="Z14" s="17">
        <v>3.5463776866093803E-2</v>
      </c>
      <c r="AA14" s="17">
        <v>1.40713696414459E-2</v>
      </c>
      <c r="AB14" s="17">
        <v>5.2949852066720302E-2</v>
      </c>
      <c r="AC14" s="17">
        <v>1.3984874156226099E-2</v>
      </c>
      <c r="AD14" s="17">
        <v>0</v>
      </c>
      <c r="AE14" s="17">
        <v>2.3564447195841502E-2</v>
      </c>
      <c r="AF14" s="17">
        <v>4.6952781598466097E-3</v>
      </c>
      <c r="AG14" s="17"/>
      <c r="AH14" s="17">
        <v>2.1076722924414499E-2</v>
      </c>
      <c r="AI14" s="17">
        <v>0</v>
      </c>
      <c r="AJ14" s="17">
        <v>0</v>
      </c>
      <c r="AK14" s="17">
        <v>4.2048829643039902E-2</v>
      </c>
      <c r="AL14" s="17">
        <v>1.6027659323956101E-2</v>
      </c>
      <c r="AM14" s="17">
        <v>1.47234454969878E-2</v>
      </c>
      <c r="AN14" s="17">
        <v>1.2855211549464E-2</v>
      </c>
      <c r="AO14" s="17"/>
      <c r="AP14" s="17">
        <v>5.93804006505341E-3</v>
      </c>
      <c r="AQ14" s="17">
        <v>4.0551947184064102E-2</v>
      </c>
      <c r="AR14" s="17"/>
      <c r="AS14" s="17">
        <v>5.7797614301216098E-3</v>
      </c>
      <c r="AT14" s="17">
        <v>0</v>
      </c>
      <c r="AU14" s="17">
        <v>6.4073178616970003E-3</v>
      </c>
      <c r="AV14" s="17"/>
      <c r="AW14" s="17">
        <v>0</v>
      </c>
      <c r="AX14" s="17">
        <v>2.20877324737258E-2</v>
      </c>
      <c r="AY14" s="17"/>
      <c r="AZ14" s="17">
        <v>1.3358279536617199E-2</v>
      </c>
      <c r="BA14" s="17">
        <v>2.20409563715942E-2</v>
      </c>
      <c r="BB14" s="17"/>
      <c r="BC14" s="17">
        <v>2.90076290581853E-2</v>
      </c>
      <c r="BD14" s="17">
        <v>8.1288837169337293E-3</v>
      </c>
      <c r="BE14" s="17"/>
      <c r="BF14" s="17">
        <v>5.3819870661985696E-3</v>
      </c>
      <c r="BG14" s="17">
        <v>2.6159131655722801E-2</v>
      </c>
      <c r="BH14" s="17"/>
      <c r="BI14" s="17">
        <v>3.88230622534659E-2</v>
      </c>
      <c r="BJ14" s="17">
        <v>2.4589563247111802E-2</v>
      </c>
      <c r="BK14" s="17">
        <v>5.1181949199077103E-3</v>
      </c>
      <c r="BL14" s="17">
        <v>8.1114903329709102E-3</v>
      </c>
    </row>
    <row r="15" spans="2:64" x14ac:dyDescent="0.25">
      <c r="B15" s="18" t="s">
        <v>241</v>
      </c>
      <c r="C15" s="20">
        <v>0.55203341636941905</v>
      </c>
      <c r="D15" s="20">
        <v>0.57958607973249399</v>
      </c>
      <c r="E15" s="20">
        <v>0.74174213176786896</v>
      </c>
      <c r="F15" s="20">
        <v>0.56083709228592504</v>
      </c>
      <c r="G15" s="20">
        <v>0.43981168500163298</v>
      </c>
      <c r="H15" s="20">
        <v>0.69902973906655996</v>
      </c>
      <c r="I15" s="20">
        <v>0.62895981126200295</v>
      </c>
      <c r="J15" s="20">
        <v>0.51657915915530905</v>
      </c>
      <c r="K15" s="20">
        <v>0.52209851266307095</v>
      </c>
      <c r="L15" s="20">
        <v>0.471458353567282</v>
      </c>
      <c r="M15" s="20">
        <v>0.54403588896145505</v>
      </c>
      <c r="N15" s="20">
        <v>0.50340669021569995</v>
      </c>
      <c r="O15" s="20">
        <v>0.496977789441851</v>
      </c>
      <c r="P15" s="20">
        <v>0.35196951786603697</v>
      </c>
      <c r="Q15" s="20"/>
      <c r="R15" s="20">
        <v>0.50600364984099699</v>
      </c>
      <c r="S15" s="20">
        <v>0.59681261874196401</v>
      </c>
      <c r="T15" s="20">
        <v>0.51396691666143302</v>
      </c>
      <c r="U15" s="20">
        <v>0.57232932246370705</v>
      </c>
      <c r="V15" s="20"/>
      <c r="W15" s="20">
        <v>0.54454833380396805</v>
      </c>
      <c r="X15" s="20">
        <v>0.56031018152561296</v>
      </c>
      <c r="Y15" s="20">
        <v>0.55961892595040696</v>
      </c>
      <c r="Z15" s="20">
        <v>0.57938617673377601</v>
      </c>
      <c r="AA15" s="20">
        <v>0.50160502938959795</v>
      </c>
      <c r="AB15" s="20">
        <v>0.71501881460496197</v>
      </c>
      <c r="AC15" s="20">
        <v>0.57550810643828798</v>
      </c>
      <c r="AD15" s="20">
        <v>0.56977505157747499</v>
      </c>
      <c r="AE15" s="20">
        <v>0.63753425226564298</v>
      </c>
      <c r="AF15" s="20">
        <v>0.54529892370168798</v>
      </c>
      <c r="AG15" s="20"/>
      <c r="AH15" s="20">
        <v>0.55967677864489895</v>
      </c>
      <c r="AI15" s="20">
        <v>0.53182380166638599</v>
      </c>
      <c r="AJ15" s="20">
        <v>0.58298471777444005</v>
      </c>
      <c r="AK15" s="20">
        <v>0.50861254226173302</v>
      </c>
      <c r="AL15" s="20">
        <v>0.59991604816014199</v>
      </c>
      <c r="AM15" s="20">
        <v>0.61405441157464202</v>
      </c>
      <c r="AN15" s="20">
        <v>0.60937788846389895</v>
      </c>
      <c r="AO15" s="20"/>
      <c r="AP15" s="20">
        <v>0.66725896971427501</v>
      </c>
      <c r="AQ15" s="20">
        <v>0.36508806882176098</v>
      </c>
      <c r="AR15" s="20"/>
      <c r="AS15" s="20">
        <v>0.68587658893932202</v>
      </c>
      <c r="AT15" s="20">
        <v>0.773887085317573</v>
      </c>
      <c r="AU15" s="20">
        <v>0.64058519920877499</v>
      </c>
      <c r="AV15" s="20"/>
      <c r="AW15" s="20">
        <v>0.81971405573677603</v>
      </c>
      <c r="AX15" s="20">
        <v>0.51076323242175103</v>
      </c>
      <c r="AY15" s="20"/>
      <c r="AZ15" s="20">
        <v>0.55544378570372599</v>
      </c>
      <c r="BA15" s="20">
        <v>0.55031980834409899</v>
      </c>
      <c r="BB15" s="20"/>
      <c r="BC15" s="20">
        <v>0.533835472546071</v>
      </c>
      <c r="BD15" s="20">
        <v>0.57232932246370705</v>
      </c>
      <c r="BE15" s="20"/>
      <c r="BF15" s="20">
        <v>0.71015718311415299</v>
      </c>
      <c r="BG15" s="20">
        <v>0.47131269688454303</v>
      </c>
      <c r="BH15" s="20"/>
      <c r="BI15" s="20">
        <v>0.375921677721681</v>
      </c>
      <c r="BJ15" s="20">
        <v>0.46533842149624799</v>
      </c>
      <c r="BK15" s="20">
        <v>0.63776994183453894</v>
      </c>
      <c r="BL15" s="20">
        <v>0.83255241477436204</v>
      </c>
    </row>
    <row r="16" spans="2:64" x14ac:dyDescent="0.25">
      <c r="B16" s="18" t="s">
        <v>242</v>
      </c>
      <c r="C16" s="20">
        <v>0.224608052051364</v>
      </c>
      <c r="D16" s="20">
        <v>0.187868280888741</v>
      </c>
      <c r="E16" s="20">
        <v>0.16770461406274201</v>
      </c>
      <c r="F16" s="20">
        <v>0.13197515294894799</v>
      </c>
      <c r="G16" s="20">
        <v>0.19760732303017201</v>
      </c>
      <c r="H16" s="20">
        <v>0.115453628106315</v>
      </c>
      <c r="I16" s="20">
        <v>0.187920938024116</v>
      </c>
      <c r="J16" s="20">
        <v>0.247858451200406</v>
      </c>
      <c r="K16" s="20">
        <v>0.17385146096297599</v>
      </c>
      <c r="L16" s="20">
        <v>0.30266575852511401</v>
      </c>
      <c r="M16" s="20">
        <v>0.28544022215924503</v>
      </c>
      <c r="N16" s="20">
        <v>0.29823180538348498</v>
      </c>
      <c r="O16" s="20">
        <v>0.26115518676424998</v>
      </c>
      <c r="P16" s="20">
        <v>0.296060964267926</v>
      </c>
      <c r="Q16" s="20"/>
      <c r="R16" s="20">
        <v>0.25111004759171701</v>
      </c>
      <c r="S16" s="20">
        <v>0.17787156115143099</v>
      </c>
      <c r="T16" s="20">
        <v>0.22065761124483799</v>
      </c>
      <c r="U16" s="20">
        <v>0.226533405946753</v>
      </c>
      <c r="V16" s="20"/>
      <c r="W16" s="20">
        <v>0.21070932112523599</v>
      </c>
      <c r="X16" s="20">
        <v>0.23763224602504601</v>
      </c>
      <c r="Y16" s="20">
        <v>0.141747476184962</v>
      </c>
      <c r="Z16" s="20">
        <v>0.19660452650759</v>
      </c>
      <c r="AA16" s="20">
        <v>0.244168857406869</v>
      </c>
      <c r="AB16" s="20">
        <v>0.12840002794654301</v>
      </c>
      <c r="AC16" s="20">
        <v>0.19078846803365901</v>
      </c>
      <c r="AD16" s="20">
        <v>0.22118650673475099</v>
      </c>
      <c r="AE16" s="20">
        <v>0.16071644443915301</v>
      </c>
      <c r="AF16" s="20">
        <v>0.25312261626626797</v>
      </c>
      <c r="AG16" s="20"/>
      <c r="AH16" s="20">
        <v>0.23897478849919401</v>
      </c>
      <c r="AI16" s="20">
        <v>0.25298878718868201</v>
      </c>
      <c r="AJ16" s="20">
        <v>0.16267688635234201</v>
      </c>
      <c r="AK16" s="20">
        <v>0.259368154878026</v>
      </c>
      <c r="AL16" s="20">
        <v>0.208063625278402</v>
      </c>
      <c r="AM16" s="20">
        <v>0.15514037838273101</v>
      </c>
      <c r="AN16" s="20">
        <v>0.196685718443005</v>
      </c>
      <c r="AO16" s="20"/>
      <c r="AP16" s="20">
        <v>0.138773368527598</v>
      </c>
      <c r="AQ16" s="20">
        <v>0.36386878265483402</v>
      </c>
      <c r="AR16" s="20"/>
      <c r="AS16" s="20">
        <v>0.15305951007601701</v>
      </c>
      <c r="AT16" s="20">
        <v>7.0822712416574798E-2</v>
      </c>
      <c r="AU16" s="20">
        <v>0.139741709173683</v>
      </c>
      <c r="AV16" s="20"/>
      <c r="AW16" s="20">
        <v>6.6530321490701302E-2</v>
      </c>
      <c r="AX16" s="20">
        <v>0.24897999405541499</v>
      </c>
      <c r="AY16" s="20"/>
      <c r="AZ16" s="20">
        <v>0.247905568146253</v>
      </c>
      <c r="BA16" s="20">
        <v>0.21290175087494001</v>
      </c>
      <c r="BB16" s="20"/>
      <c r="BC16" s="20">
        <v>0.22288171956511801</v>
      </c>
      <c r="BD16" s="20">
        <v>0.226533405946753</v>
      </c>
      <c r="BE16" s="20"/>
      <c r="BF16" s="20">
        <v>0.12912107540032</v>
      </c>
      <c r="BG16" s="20">
        <v>0.27335326989803299</v>
      </c>
      <c r="BH16" s="20"/>
      <c r="BI16" s="20">
        <v>0.33754081358893101</v>
      </c>
      <c r="BJ16" s="20">
        <v>0.27682975144885602</v>
      </c>
      <c r="BK16" s="20">
        <v>0.164052097420194</v>
      </c>
      <c r="BL16" s="20">
        <v>6.6238846393828404E-2</v>
      </c>
    </row>
    <row r="17" spans="2:64" x14ac:dyDescent="0.25">
      <c r="B17" s="18" t="s">
        <v>185</v>
      </c>
      <c r="C17" s="21">
        <v>0.32742536431805602</v>
      </c>
      <c r="D17" s="21">
        <v>0.39171779884375302</v>
      </c>
      <c r="E17" s="21">
        <v>0.57403751770512701</v>
      </c>
      <c r="F17" s="21">
        <v>0.42886193933697703</v>
      </c>
      <c r="G17" s="21">
        <v>0.242204361971461</v>
      </c>
      <c r="H17" s="21">
        <v>0.58357611096024498</v>
      </c>
      <c r="I17" s="21">
        <v>0.44103887323788699</v>
      </c>
      <c r="J17" s="21">
        <v>0.26872070795490299</v>
      </c>
      <c r="K17" s="21">
        <v>0.34824705170009501</v>
      </c>
      <c r="L17" s="21">
        <v>0.16879259504216901</v>
      </c>
      <c r="M17" s="21">
        <v>0.25859566680221002</v>
      </c>
      <c r="N17" s="21">
        <v>0.20517488483221499</v>
      </c>
      <c r="O17" s="21">
        <v>0.235822602677601</v>
      </c>
      <c r="P17" s="21">
        <v>5.5908553598111602E-2</v>
      </c>
      <c r="Q17" s="21"/>
      <c r="R17" s="21">
        <v>0.25489360224928098</v>
      </c>
      <c r="S17" s="21">
        <v>0.41894105759053302</v>
      </c>
      <c r="T17" s="21">
        <v>0.293309305416596</v>
      </c>
      <c r="U17" s="21">
        <v>0.34579591651695402</v>
      </c>
      <c r="V17" s="21"/>
      <c r="W17" s="21">
        <v>0.33383901267873201</v>
      </c>
      <c r="X17" s="21">
        <v>0.322677935500568</v>
      </c>
      <c r="Y17" s="21">
        <v>0.41787144976544499</v>
      </c>
      <c r="Z17" s="21">
        <v>0.38278165022618699</v>
      </c>
      <c r="AA17" s="21">
        <v>0.257436171982728</v>
      </c>
      <c r="AB17" s="21">
        <v>0.58661878665841904</v>
      </c>
      <c r="AC17" s="21">
        <v>0.38471963840462903</v>
      </c>
      <c r="AD17" s="21">
        <v>0.348588544842724</v>
      </c>
      <c r="AE17" s="21">
        <v>0.47681780782649003</v>
      </c>
      <c r="AF17" s="21">
        <v>0.29217630743542</v>
      </c>
      <c r="AG17" s="21"/>
      <c r="AH17" s="21">
        <v>0.320701990145705</v>
      </c>
      <c r="AI17" s="21">
        <v>0.27883501447770298</v>
      </c>
      <c r="AJ17" s="21">
        <v>0.42030783142209799</v>
      </c>
      <c r="AK17" s="21">
        <v>0.24924438738370699</v>
      </c>
      <c r="AL17" s="21">
        <v>0.39185242288173999</v>
      </c>
      <c r="AM17" s="21">
        <v>0.45891403319191099</v>
      </c>
      <c r="AN17" s="21">
        <v>0.41269217002089398</v>
      </c>
      <c r="AO17" s="21"/>
      <c r="AP17" s="21">
        <v>0.52848560118667798</v>
      </c>
      <c r="AQ17" s="21">
        <v>1.2192861669271199E-3</v>
      </c>
      <c r="AR17" s="21"/>
      <c r="AS17" s="21">
        <v>0.53281707886330498</v>
      </c>
      <c r="AT17" s="21">
        <v>0.70306437290099799</v>
      </c>
      <c r="AU17" s="21">
        <v>0.50084349003509099</v>
      </c>
      <c r="AV17" s="21"/>
      <c r="AW17" s="21">
        <v>0.75318373424607399</v>
      </c>
      <c r="AX17" s="21">
        <v>0.26178323836633499</v>
      </c>
      <c r="AY17" s="21"/>
      <c r="AZ17" s="21">
        <v>0.30753821755747202</v>
      </c>
      <c r="BA17" s="21">
        <v>0.33741805746915898</v>
      </c>
      <c r="BB17" s="21"/>
      <c r="BC17" s="21">
        <v>0.31095375298095301</v>
      </c>
      <c r="BD17" s="21">
        <v>0.34579591651695402</v>
      </c>
      <c r="BE17" s="21"/>
      <c r="BF17" s="21">
        <v>0.58103610771383296</v>
      </c>
      <c r="BG17" s="21">
        <v>0.19795942698651001</v>
      </c>
      <c r="BH17" s="21"/>
      <c r="BI17" s="21">
        <v>3.8380864132750103E-2</v>
      </c>
      <c r="BJ17" s="21">
        <v>0.188508670047392</v>
      </c>
      <c r="BK17" s="21">
        <v>0.473717844414345</v>
      </c>
      <c r="BL17" s="21">
        <v>0.76631356838053299</v>
      </c>
    </row>
    <row r="18" spans="2:64" x14ac:dyDescent="0.25">
      <c r="B18" s="16"/>
    </row>
    <row r="19" spans="2:64" x14ac:dyDescent="0.25">
      <c r="B19" t="s">
        <v>83</v>
      </c>
    </row>
    <row r="20" spans="2:64" x14ac:dyDescent="0.25">
      <c r="B20" t="s">
        <v>84</v>
      </c>
    </row>
    <row r="22" spans="2:64" x14ac:dyDescent="0.2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L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254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236</v>
      </c>
      <c r="C9" s="17">
        <v>0.239693076330248</v>
      </c>
      <c r="D9" s="17">
        <v>0.28180882317883299</v>
      </c>
      <c r="E9" s="17">
        <v>0.24709559124635899</v>
      </c>
      <c r="F9" s="17">
        <v>0.21344660755064401</v>
      </c>
      <c r="G9" s="17">
        <v>0.31400491501614902</v>
      </c>
      <c r="H9" s="17">
        <v>0.18477431971392499</v>
      </c>
      <c r="I9" s="17">
        <v>0.22772252413851901</v>
      </c>
      <c r="J9" s="17">
        <v>0.21384605453640501</v>
      </c>
      <c r="K9" s="17">
        <v>0.171299947466408</v>
      </c>
      <c r="L9" s="17">
        <v>0.22852425955717601</v>
      </c>
      <c r="M9" s="17">
        <v>0.20701308649460501</v>
      </c>
      <c r="N9" s="17">
        <v>0.22663366720217001</v>
      </c>
      <c r="O9" s="17">
        <v>0.25791764094158398</v>
      </c>
      <c r="P9" s="17">
        <v>0.35196951786603697</v>
      </c>
      <c r="Q9" s="17"/>
      <c r="R9" s="17">
        <v>0.16481473695167301</v>
      </c>
      <c r="S9" s="17">
        <v>0.224145182354032</v>
      </c>
      <c r="T9" s="17">
        <v>0.244738845229414</v>
      </c>
      <c r="U9" s="17">
        <v>0.28287277031716102</v>
      </c>
      <c r="V9" s="17"/>
      <c r="W9" s="17">
        <v>0.17708266749207799</v>
      </c>
      <c r="X9" s="17">
        <v>0.18052693634877501</v>
      </c>
      <c r="Y9" s="17">
        <v>0.31493339211411298</v>
      </c>
      <c r="Z9" s="17">
        <v>0.21354082608741201</v>
      </c>
      <c r="AA9" s="17">
        <v>0.24395408123284901</v>
      </c>
      <c r="AB9" s="17">
        <v>0.32727243493574198</v>
      </c>
      <c r="AC9" s="17">
        <v>0.29657212095185498</v>
      </c>
      <c r="AD9" s="17">
        <v>0.27886039963461501</v>
      </c>
      <c r="AE9" s="17">
        <v>0.32574551708168797</v>
      </c>
      <c r="AF9" s="17">
        <v>0.26653706610147598</v>
      </c>
      <c r="AG9" s="17"/>
      <c r="AH9" s="17">
        <v>0.26281120490996301</v>
      </c>
      <c r="AI9" s="17">
        <v>0.30544586236799598</v>
      </c>
      <c r="AJ9" s="17">
        <v>0.289921940316065</v>
      </c>
      <c r="AK9" s="17">
        <v>0.19275092148003201</v>
      </c>
      <c r="AL9" s="17">
        <v>0.25241062599309499</v>
      </c>
      <c r="AM9" s="17">
        <v>0.27387939764095698</v>
      </c>
      <c r="AN9" s="17">
        <v>0.264778978255308</v>
      </c>
      <c r="AO9" s="17"/>
      <c r="AP9" s="17">
        <v>0.30317315516833598</v>
      </c>
      <c r="AQ9" s="17">
        <v>0.136701117895285</v>
      </c>
      <c r="AR9" s="17"/>
      <c r="AS9" s="17">
        <v>0.26695246266710598</v>
      </c>
      <c r="AT9" s="17">
        <v>0.46506844719767398</v>
      </c>
      <c r="AU9" s="17">
        <v>0.26660718614962697</v>
      </c>
      <c r="AV9" s="17"/>
      <c r="AW9" s="17">
        <v>0.42758954403726901</v>
      </c>
      <c r="AX9" s="17">
        <v>0.210723772447408</v>
      </c>
      <c r="AY9" s="17"/>
      <c r="AZ9" s="17">
        <v>0.27849318988777999</v>
      </c>
      <c r="BA9" s="17">
        <v>0.22019718616178799</v>
      </c>
      <c r="BB9" s="17"/>
      <c r="BC9" s="17">
        <v>0.20097681296990599</v>
      </c>
      <c r="BD9" s="17">
        <v>0.28287277031716102</v>
      </c>
      <c r="BE9" s="17"/>
      <c r="BF9" s="17">
        <v>0.35239373649678302</v>
      </c>
      <c r="BG9" s="17">
        <v>0.18216043236187199</v>
      </c>
      <c r="BH9" s="17"/>
      <c r="BI9" s="17">
        <v>0.137959360660839</v>
      </c>
      <c r="BJ9" s="17">
        <v>0.16366912222670901</v>
      </c>
      <c r="BK9" s="17">
        <v>0.29820014404326201</v>
      </c>
      <c r="BL9" s="17">
        <v>0.440147574853473</v>
      </c>
    </row>
    <row r="10" spans="2:64" x14ac:dyDescent="0.25">
      <c r="B10" s="18" t="s">
        <v>237</v>
      </c>
      <c r="C10" s="17">
        <v>0.26634310600130001</v>
      </c>
      <c r="D10" s="17">
        <v>0.29959917044520101</v>
      </c>
      <c r="E10" s="17">
        <v>0.34091395283880699</v>
      </c>
      <c r="F10" s="17">
        <v>0.33212222732109498</v>
      </c>
      <c r="G10" s="17">
        <v>0.18914280312510401</v>
      </c>
      <c r="H10" s="17">
        <v>0.35164063190210099</v>
      </c>
      <c r="I10" s="17">
        <v>0.26602664565850498</v>
      </c>
      <c r="J10" s="17">
        <v>0.22956745944648099</v>
      </c>
      <c r="K10" s="17">
        <v>0.26238210136115903</v>
      </c>
      <c r="L10" s="17">
        <v>0.241838059895396</v>
      </c>
      <c r="M10" s="17">
        <v>0.241521418754609</v>
      </c>
      <c r="N10" s="17">
        <v>0.24334039926644699</v>
      </c>
      <c r="O10" s="17">
        <v>0.219341315000883</v>
      </c>
      <c r="P10" s="17">
        <v>0</v>
      </c>
      <c r="Q10" s="17"/>
      <c r="R10" s="17">
        <v>0.166967528921383</v>
      </c>
      <c r="S10" s="17">
        <v>0.25317188145545499</v>
      </c>
      <c r="T10" s="17">
        <v>0.27576298832412899</v>
      </c>
      <c r="U10" s="17">
        <v>0.320543212528553</v>
      </c>
      <c r="V10" s="17"/>
      <c r="W10" s="17">
        <v>0.16443279347547601</v>
      </c>
      <c r="X10" s="17">
        <v>0.24152111691738601</v>
      </c>
      <c r="Y10" s="17">
        <v>0.171347127248938</v>
      </c>
      <c r="Z10" s="17">
        <v>0.37774760974932298</v>
      </c>
      <c r="AA10" s="17">
        <v>0.26204583707895901</v>
      </c>
      <c r="AB10" s="17">
        <v>0.27730094556474599</v>
      </c>
      <c r="AC10" s="17">
        <v>0.34095551446461903</v>
      </c>
      <c r="AD10" s="17">
        <v>0.295175106177819</v>
      </c>
      <c r="AE10" s="17">
        <v>0.28777470143538603</v>
      </c>
      <c r="AF10" s="17">
        <v>0.29981118266426099</v>
      </c>
      <c r="AG10" s="17"/>
      <c r="AH10" s="17">
        <v>0.20729330696172599</v>
      </c>
      <c r="AI10" s="17">
        <v>0.29834964806682901</v>
      </c>
      <c r="AJ10" s="17">
        <v>0.3265962877063</v>
      </c>
      <c r="AK10" s="17">
        <v>0.21412534746512099</v>
      </c>
      <c r="AL10" s="17">
        <v>0.25138143568312199</v>
      </c>
      <c r="AM10" s="17">
        <v>0.36028930425821498</v>
      </c>
      <c r="AN10" s="17">
        <v>0.27938312730584602</v>
      </c>
      <c r="AO10" s="17"/>
      <c r="AP10" s="17">
        <v>0.33993872437428202</v>
      </c>
      <c r="AQ10" s="17">
        <v>0.14693939688180399</v>
      </c>
      <c r="AR10" s="17"/>
      <c r="AS10" s="17">
        <v>0.366969596745852</v>
      </c>
      <c r="AT10" s="17">
        <v>0.28596803080453598</v>
      </c>
      <c r="AU10" s="17">
        <v>0.365725404965625</v>
      </c>
      <c r="AV10" s="17"/>
      <c r="AW10" s="17">
        <v>0.34023509556695403</v>
      </c>
      <c r="AX10" s="17">
        <v>0.25495066458737797</v>
      </c>
      <c r="AY10" s="17"/>
      <c r="AZ10" s="17">
        <v>0.19645655688897401</v>
      </c>
      <c r="BA10" s="17">
        <v>0.30145899512688901</v>
      </c>
      <c r="BB10" s="17"/>
      <c r="BC10" s="17">
        <v>0.21774559627592299</v>
      </c>
      <c r="BD10" s="17">
        <v>0.320543212528553</v>
      </c>
      <c r="BE10" s="17"/>
      <c r="BF10" s="17">
        <v>0.32986198570818998</v>
      </c>
      <c r="BG10" s="17">
        <v>0.233917305779308</v>
      </c>
      <c r="BH10" s="17"/>
      <c r="BI10" s="17">
        <v>0.184998110277168</v>
      </c>
      <c r="BJ10" s="17">
        <v>0.19400607720348401</v>
      </c>
      <c r="BK10" s="17">
        <v>0.32183787347672999</v>
      </c>
      <c r="BL10" s="17">
        <v>0.43067593868541698</v>
      </c>
    </row>
    <row r="11" spans="2:64" ht="30" x14ac:dyDescent="0.25">
      <c r="B11" s="18" t="s">
        <v>238</v>
      </c>
      <c r="C11" s="17">
        <v>0.19197023753412801</v>
      </c>
      <c r="D11" s="17">
        <v>0.17421702597875799</v>
      </c>
      <c r="E11" s="17">
        <v>0.12518034933470901</v>
      </c>
      <c r="F11" s="17">
        <v>0.23981582189584799</v>
      </c>
      <c r="G11" s="17">
        <v>0.15584147534019599</v>
      </c>
      <c r="H11" s="17">
        <v>0.181606537357138</v>
      </c>
      <c r="I11" s="17">
        <v>0.18922746450564901</v>
      </c>
      <c r="J11" s="17">
        <v>0.23988580599557799</v>
      </c>
      <c r="K11" s="17">
        <v>0.27525986175551398</v>
      </c>
      <c r="L11" s="17">
        <v>0.199913919663531</v>
      </c>
      <c r="M11" s="17">
        <v>0.16864722697574799</v>
      </c>
      <c r="N11" s="17">
        <v>0.20208673269209901</v>
      </c>
      <c r="O11" s="17">
        <v>0.19834294912592099</v>
      </c>
      <c r="P11" s="17">
        <v>0.296060964267926</v>
      </c>
      <c r="Q11" s="17"/>
      <c r="R11" s="17">
        <v>0.15204364770870599</v>
      </c>
      <c r="S11" s="17">
        <v>0.29096346254897199</v>
      </c>
      <c r="T11" s="17">
        <v>0.235301551769832</v>
      </c>
      <c r="U11" s="17">
        <v>0.16994166592878601</v>
      </c>
      <c r="V11" s="17"/>
      <c r="W11" s="17">
        <v>0.17748462571663301</v>
      </c>
      <c r="X11" s="17">
        <v>0.158836526925383</v>
      </c>
      <c r="Y11" s="17">
        <v>0.19608869223866901</v>
      </c>
      <c r="Z11" s="17">
        <v>0.141516033658353</v>
      </c>
      <c r="AA11" s="17">
        <v>0.29738678367509802</v>
      </c>
      <c r="AB11" s="17">
        <v>0.17449990549450101</v>
      </c>
      <c r="AC11" s="17">
        <v>0.20249736087977599</v>
      </c>
      <c r="AD11" s="17">
        <v>0.182733273056013</v>
      </c>
      <c r="AE11" s="17">
        <v>0.220343052057274</v>
      </c>
      <c r="AF11" s="17">
        <v>0.18557792758745001</v>
      </c>
      <c r="AG11" s="17"/>
      <c r="AH11" s="17">
        <v>0.18996414162238101</v>
      </c>
      <c r="AI11" s="17">
        <v>0.20774841639129199</v>
      </c>
      <c r="AJ11" s="17">
        <v>0.143814612833774</v>
      </c>
      <c r="AK11" s="17">
        <v>0.240941027998236</v>
      </c>
      <c r="AL11" s="17">
        <v>0.222751970257863</v>
      </c>
      <c r="AM11" s="17">
        <v>0.14277228745604101</v>
      </c>
      <c r="AN11" s="17">
        <v>0.15287265729751301</v>
      </c>
      <c r="AO11" s="17"/>
      <c r="AP11" s="17">
        <v>0.188945894515306</v>
      </c>
      <c r="AQ11" s="17">
        <v>0.19687702114544101</v>
      </c>
      <c r="AR11" s="17"/>
      <c r="AS11" s="17">
        <v>0.17058327744158799</v>
      </c>
      <c r="AT11" s="17">
        <v>0.147060342889866</v>
      </c>
      <c r="AU11" s="17">
        <v>0.20626618790665199</v>
      </c>
      <c r="AV11" s="17"/>
      <c r="AW11" s="17">
        <v>0.14466265172707801</v>
      </c>
      <c r="AX11" s="17">
        <v>0.199263976718969</v>
      </c>
      <c r="AY11" s="17"/>
      <c r="AZ11" s="17">
        <v>0.16619476844410799</v>
      </c>
      <c r="BA11" s="17">
        <v>0.20492163556739401</v>
      </c>
      <c r="BB11" s="17"/>
      <c r="BC11" s="17">
        <v>0.21172174341518099</v>
      </c>
      <c r="BD11" s="17">
        <v>0.16994166592878601</v>
      </c>
      <c r="BE11" s="17"/>
      <c r="BF11" s="17">
        <v>0.157063976519632</v>
      </c>
      <c r="BG11" s="17">
        <v>0.20978956072395299</v>
      </c>
      <c r="BH11" s="17"/>
      <c r="BI11" s="17">
        <v>0.16891442188956099</v>
      </c>
      <c r="BJ11" s="17">
        <v>0.26112736079503501</v>
      </c>
      <c r="BK11" s="17">
        <v>0.189465461392021</v>
      </c>
      <c r="BL11" s="17">
        <v>8.5449703874428504E-2</v>
      </c>
    </row>
    <row r="12" spans="2:64" x14ac:dyDescent="0.25">
      <c r="B12" s="18" t="s">
        <v>239</v>
      </c>
      <c r="C12" s="17">
        <v>0.115623634989745</v>
      </c>
      <c r="D12" s="17">
        <v>0.111199806238913</v>
      </c>
      <c r="E12" s="17">
        <v>5.97613985311298E-2</v>
      </c>
      <c r="F12" s="17">
        <v>0.121008377484129</v>
      </c>
      <c r="G12" s="17">
        <v>9.3882748441893302E-2</v>
      </c>
      <c r="H12" s="17">
        <v>0.122488536099904</v>
      </c>
      <c r="I12" s="17">
        <v>0.17521589925081099</v>
      </c>
      <c r="J12" s="17">
        <v>0.13056733246726099</v>
      </c>
      <c r="K12" s="17">
        <v>9.5194701067896098E-2</v>
      </c>
      <c r="L12" s="17">
        <v>0.101295125790935</v>
      </c>
      <c r="M12" s="17">
        <v>0.18451619438966799</v>
      </c>
      <c r="N12" s="17">
        <v>7.8705777086847201E-2</v>
      </c>
      <c r="O12" s="17">
        <v>0.106040056499927</v>
      </c>
      <c r="P12" s="17">
        <v>0</v>
      </c>
      <c r="Q12" s="17"/>
      <c r="R12" s="17">
        <v>0.13929675255333801</v>
      </c>
      <c r="S12" s="17">
        <v>8.3743140350213796E-2</v>
      </c>
      <c r="T12" s="17">
        <v>0.117732756774772</v>
      </c>
      <c r="U12" s="17">
        <v>0.11268996295302</v>
      </c>
      <c r="V12" s="17"/>
      <c r="W12" s="17">
        <v>0.17980328214640201</v>
      </c>
      <c r="X12" s="17">
        <v>0.128161896257243</v>
      </c>
      <c r="Y12" s="17">
        <v>5.99613615184744E-2</v>
      </c>
      <c r="Z12" s="17">
        <v>4.8722593974646199E-2</v>
      </c>
      <c r="AA12" s="17">
        <v>6.5294026072482497E-2</v>
      </c>
      <c r="AB12" s="17">
        <v>7.3757304100949994E-2</v>
      </c>
      <c r="AC12" s="17">
        <v>6.9620901985665395E-2</v>
      </c>
      <c r="AD12" s="17">
        <v>0.15287543904479101</v>
      </c>
      <c r="AE12" s="17">
        <v>6.1797307659553498E-2</v>
      </c>
      <c r="AF12" s="17">
        <v>0.11559029231104299</v>
      </c>
      <c r="AG12" s="17"/>
      <c r="AH12" s="17">
        <v>9.1517978697673599E-2</v>
      </c>
      <c r="AI12" s="17">
        <v>8.6147809231744102E-2</v>
      </c>
      <c r="AJ12" s="17">
        <v>0.11125400356476101</v>
      </c>
      <c r="AK12" s="17">
        <v>0.126452966133066</v>
      </c>
      <c r="AL12" s="17">
        <v>9.5428899264085598E-2</v>
      </c>
      <c r="AM12" s="17">
        <v>8.8618370437601998E-2</v>
      </c>
      <c r="AN12" s="17">
        <v>0.14278277146165599</v>
      </c>
      <c r="AO12" s="17"/>
      <c r="AP12" s="17">
        <v>8.2039215801994095E-2</v>
      </c>
      <c r="AQ12" s="17">
        <v>0.17011199052360601</v>
      </c>
      <c r="AR12" s="17"/>
      <c r="AS12" s="17">
        <v>0.11235546001836801</v>
      </c>
      <c r="AT12" s="17">
        <v>4.6994663693730801E-2</v>
      </c>
      <c r="AU12" s="17">
        <v>7.5759867219377802E-2</v>
      </c>
      <c r="AV12" s="17"/>
      <c r="AW12" s="17">
        <v>4.1302853911349503E-2</v>
      </c>
      <c r="AX12" s="17">
        <v>0.12708218617031999</v>
      </c>
      <c r="AY12" s="17"/>
      <c r="AZ12" s="17">
        <v>0.138661421729811</v>
      </c>
      <c r="BA12" s="17">
        <v>0.104047840002889</v>
      </c>
      <c r="BB12" s="17"/>
      <c r="BC12" s="17">
        <v>0.11825405704000599</v>
      </c>
      <c r="BD12" s="17">
        <v>0.11268996295302</v>
      </c>
      <c r="BE12" s="17"/>
      <c r="BF12" s="17">
        <v>6.0780906344988603E-2</v>
      </c>
      <c r="BG12" s="17">
        <v>0.143620340392451</v>
      </c>
      <c r="BH12" s="17"/>
      <c r="BI12" s="17">
        <v>0.13774127192160501</v>
      </c>
      <c r="BJ12" s="17">
        <v>0.17623515432134099</v>
      </c>
      <c r="BK12" s="17">
        <v>8.7664957942940602E-2</v>
      </c>
      <c r="BL12" s="17">
        <v>1.5991655108586598E-2</v>
      </c>
    </row>
    <row r="13" spans="2:64" x14ac:dyDescent="0.25">
      <c r="B13" s="18" t="s">
        <v>240</v>
      </c>
      <c r="C13" s="17">
        <v>0.15669060913505201</v>
      </c>
      <c r="D13" s="17">
        <v>0.121476770825153</v>
      </c>
      <c r="E13" s="17">
        <v>0.130837901607158</v>
      </c>
      <c r="F13" s="17">
        <v>6.2404643832189702E-2</v>
      </c>
      <c r="G13" s="17">
        <v>0.21028312345987399</v>
      </c>
      <c r="H13" s="17">
        <v>0.11679562080044199</v>
      </c>
      <c r="I13" s="17">
        <v>0.12941688271905799</v>
      </c>
      <c r="J13" s="17">
        <v>0.167046799389062</v>
      </c>
      <c r="K13" s="17">
        <v>0.13953032158955</v>
      </c>
      <c r="L13" s="17">
        <v>0.20453318934338199</v>
      </c>
      <c r="M13" s="17">
        <v>0.19830207338537001</v>
      </c>
      <c r="N13" s="17">
        <v>0.186968065864525</v>
      </c>
      <c r="O13" s="17">
        <v>0.19305114025096701</v>
      </c>
      <c r="P13" s="17">
        <v>0</v>
      </c>
      <c r="Q13" s="17"/>
      <c r="R13" s="17">
        <v>0.32327762162447399</v>
      </c>
      <c r="S13" s="17">
        <v>0.12215881422248499</v>
      </c>
      <c r="T13" s="17">
        <v>8.0639170361415005E-2</v>
      </c>
      <c r="U13" s="17">
        <v>0.10002197066471499</v>
      </c>
      <c r="V13" s="17"/>
      <c r="W13" s="17">
        <v>0.26782813663891802</v>
      </c>
      <c r="X13" s="17">
        <v>0.26160071277918601</v>
      </c>
      <c r="Y13" s="17">
        <v>0.166995878404743</v>
      </c>
      <c r="Z13" s="17">
        <v>0.16565074495441601</v>
      </c>
      <c r="AA13" s="17">
        <v>0.13131927194061099</v>
      </c>
      <c r="AB13" s="17">
        <v>7.6438911665401704E-2</v>
      </c>
      <c r="AC13" s="17">
        <v>5.9743430823151401E-2</v>
      </c>
      <c r="AD13" s="17">
        <v>9.0355782086762093E-2</v>
      </c>
      <c r="AE13" s="17">
        <v>9.2925297470455595E-2</v>
      </c>
      <c r="AF13" s="17">
        <v>0.11934311413688201</v>
      </c>
      <c r="AG13" s="17"/>
      <c r="AH13" s="17">
        <v>0.24841336780825601</v>
      </c>
      <c r="AI13" s="17">
        <v>0.102308263942138</v>
      </c>
      <c r="AJ13" s="17">
        <v>0.115069537912439</v>
      </c>
      <c r="AK13" s="17">
        <v>0.17255640280630899</v>
      </c>
      <c r="AL13" s="17">
        <v>0.14354817009196899</v>
      </c>
      <c r="AM13" s="17">
        <v>0.10625025552718</v>
      </c>
      <c r="AN13" s="17">
        <v>0.120486688910279</v>
      </c>
      <c r="AO13" s="17"/>
      <c r="AP13" s="17">
        <v>6.8666222042942898E-2</v>
      </c>
      <c r="AQ13" s="17">
        <v>0.29950397960639202</v>
      </c>
      <c r="AR13" s="17"/>
      <c r="AS13" s="17">
        <v>7.7359441696963405E-2</v>
      </c>
      <c r="AT13" s="17">
        <v>3.3857449814924903E-2</v>
      </c>
      <c r="AU13" s="17">
        <v>7.0887714211664898E-2</v>
      </c>
      <c r="AV13" s="17"/>
      <c r="AW13" s="17">
        <v>4.6209854757349497E-2</v>
      </c>
      <c r="AX13" s="17">
        <v>0.173724194629398</v>
      </c>
      <c r="AY13" s="17"/>
      <c r="AZ13" s="17">
        <v>0.18177964286749701</v>
      </c>
      <c r="BA13" s="17">
        <v>0.14408412422476299</v>
      </c>
      <c r="BB13" s="17"/>
      <c r="BC13" s="17">
        <v>0.207501481763158</v>
      </c>
      <c r="BD13" s="17">
        <v>0.10002197066471499</v>
      </c>
      <c r="BE13" s="17"/>
      <c r="BF13" s="17">
        <v>7.19352293016709E-2</v>
      </c>
      <c r="BG13" s="17">
        <v>0.199957446127426</v>
      </c>
      <c r="BH13" s="17"/>
      <c r="BI13" s="17">
        <v>0.32090039789436597</v>
      </c>
      <c r="BJ13" s="17">
        <v>0.166987160123057</v>
      </c>
      <c r="BK13" s="17">
        <v>8.1833681697239799E-2</v>
      </c>
      <c r="BL13" s="17">
        <v>2.77351274780946E-2</v>
      </c>
    </row>
    <row r="14" spans="2:64" x14ac:dyDescent="0.25">
      <c r="B14" s="18" t="s">
        <v>80</v>
      </c>
      <c r="C14" s="17">
        <v>2.96793360095273E-2</v>
      </c>
      <c r="D14" s="17">
        <v>1.1698403333142199E-2</v>
      </c>
      <c r="E14" s="17">
        <v>9.6210806441838506E-2</v>
      </c>
      <c r="F14" s="17">
        <v>3.1202321916094799E-2</v>
      </c>
      <c r="G14" s="17">
        <v>3.68449346167831E-2</v>
      </c>
      <c r="H14" s="17">
        <v>4.2694354126489198E-2</v>
      </c>
      <c r="I14" s="17">
        <v>1.2390583727458699E-2</v>
      </c>
      <c r="J14" s="17">
        <v>1.9086548165213098E-2</v>
      </c>
      <c r="K14" s="17">
        <v>5.6333066759472902E-2</v>
      </c>
      <c r="L14" s="17">
        <v>2.3895445749580201E-2</v>
      </c>
      <c r="M14" s="17">
        <v>0</v>
      </c>
      <c r="N14" s="17">
        <v>6.22653578879123E-2</v>
      </c>
      <c r="O14" s="17">
        <v>2.5306898180718702E-2</v>
      </c>
      <c r="P14" s="17">
        <v>0.35196951786603697</v>
      </c>
      <c r="Q14" s="17"/>
      <c r="R14" s="17">
        <v>5.3599712240424299E-2</v>
      </c>
      <c r="S14" s="17">
        <v>2.58175190688416E-2</v>
      </c>
      <c r="T14" s="17">
        <v>4.5824687540438697E-2</v>
      </c>
      <c r="U14" s="17">
        <v>1.3930417607765099E-2</v>
      </c>
      <c r="V14" s="17"/>
      <c r="W14" s="17">
        <v>3.3368494530493897E-2</v>
      </c>
      <c r="X14" s="17">
        <v>2.9352810772025999E-2</v>
      </c>
      <c r="Y14" s="17">
        <v>9.0673548475062704E-2</v>
      </c>
      <c r="Z14" s="17">
        <v>5.2822191575849803E-2</v>
      </c>
      <c r="AA14" s="17">
        <v>0</v>
      </c>
      <c r="AB14" s="17">
        <v>7.0730498238659595E-2</v>
      </c>
      <c r="AC14" s="17">
        <v>3.0610670894933099E-2</v>
      </c>
      <c r="AD14" s="17">
        <v>0</v>
      </c>
      <c r="AE14" s="17">
        <v>1.14141242956425E-2</v>
      </c>
      <c r="AF14" s="17">
        <v>1.3140417198888201E-2</v>
      </c>
      <c r="AG14" s="17"/>
      <c r="AH14" s="17">
        <v>0</v>
      </c>
      <c r="AI14" s="17">
        <v>0</v>
      </c>
      <c r="AJ14" s="17">
        <v>1.3343617666660699E-2</v>
      </c>
      <c r="AK14" s="17">
        <v>5.3173334117235398E-2</v>
      </c>
      <c r="AL14" s="17">
        <v>3.4478898709864599E-2</v>
      </c>
      <c r="AM14" s="17">
        <v>2.81903846800052E-2</v>
      </c>
      <c r="AN14" s="17">
        <v>3.9695776769397097E-2</v>
      </c>
      <c r="AO14" s="17"/>
      <c r="AP14" s="17">
        <v>1.7236788097139799E-2</v>
      </c>
      <c r="AQ14" s="17">
        <v>4.9866493947471897E-2</v>
      </c>
      <c r="AR14" s="17"/>
      <c r="AS14" s="17">
        <v>5.7797614301216098E-3</v>
      </c>
      <c r="AT14" s="17">
        <v>2.10510655992684E-2</v>
      </c>
      <c r="AU14" s="17">
        <v>1.47536395470531E-2</v>
      </c>
      <c r="AV14" s="17"/>
      <c r="AW14" s="17">
        <v>0</v>
      </c>
      <c r="AX14" s="17">
        <v>3.4255205446527902E-2</v>
      </c>
      <c r="AY14" s="17"/>
      <c r="AZ14" s="17">
        <v>3.8414420181828501E-2</v>
      </c>
      <c r="BA14" s="17">
        <v>2.5290218916276402E-2</v>
      </c>
      <c r="BB14" s="17"/>
      <c r="BC14" s="17">
        <v>4.3800308535825803E-2</v>
      </c>
      <c r="BD14" s="17">
        <v>1.3930417607765099E-2</v>
      </c>
      <c r="BE14" s="17"/>
      <c r="BF14" s="17">
        <v>2.79641656287355E-2</v>
      </c>
      <c r="BG14" s="17">
        <v>3.0554914614988701E-2</v>
      </c>
      <c r="BH14" s="17"/>
      <c r="BI14" s="17">
        <v>4.94864373564608E-2</v>
      </c>
      <c r="BJ14" s="17">
        <v>3.7975125330374601E-2</v>
      </c>
      <c r="BK14" s="17">
        <v>2.09978814478065E-2</v>
      </c>
      <c r="BL14" s="17">
        <v>0</v>
      </c>
    </row>
    <row r="15" spans="2:64" x14ac:dyDescent="0.25">
      <c r="B15" s="18" t="s">
        <v>241</v>
      </c>
      <c r="C15" s="20">
        <v>0.50603618233154801</v>
      </c>
      <c r="D15" s="20">
        <v>0.58140799362403295</v>
      </c>
      <c r="E15" s="20">
        <v>0.58800954408516504</v>
      </c>
      <c r="F15" s="20">
        <v>0.54556883487173802</v>
      </c>
      <c r="G15" s="20">
        <v>0.50314771814125303</v>
      </c>
      <c r="H15" s="20">
        <v>0.53641495161602704</v>
      </c>
      <c r="I15" s="20">
        <v>0.49374916979702399</v>
      </c>
      <c r="J15" s="20">
        <v>0.44341351398288598</v>
      </c>
      <c r="K15" s="20">
        <v>0.433682048827567</v>
      </c>
      <c r="L15" s="20">
        <v>0.47036231945257201</v>
      </c>
      <c r="M15" s="20">
        <v>0.44853450524921401</v>
      </c>
      <c r="N15" s="20">
        <v>0.469974066468617</v>
      </c>
      <c r="O15" s="20">
        <v>0.47725895594246698</v>
      </c>
      <c r="P15" s="20">
        <v>0.35196951786603697</v>
      </c>
      <c r="Q15" s="20"/>
      <c r="R15" s="20">
        <v>0.33178226587305598</v>
      </c>
      <c r="S15" s="20">
        <v>0.47731706380948802</v>
      </c>
      <c r="T15" s="20">
        <v>0.52050183355354296</v>
      </c>
      <c r="U15" s="20">
        <v>0.60341598284571396</v>
      </c>
      <c r="V15" s="20"/>
      <c r="W15" s="20">
        <v>0.34151546096755397</v>
      </c>
      <c r="X15" s="20">
        <v>0.42204805326616202</v>
      </c>
      <c r="Y15" s="20">
        <v>0.486280519363051</v>
      </c>
      <c r="Z15" s="20">
        <v>0.59128843583673496</v>
      </c>
      <c r="AA15" s="20">
        <v>0.50599991831180902</v>
      </c>
      <c r="AB15" s="20">
        <v>0.60457338050048803</v>
      </c>
      <c r="AC15" s="20">
        <v>0.63752763541647395</v>
      </c>
      <c r="AD15" s="20">
        <v>0.57403550581243301</v>
      </c>
      <c r="AE15" s="20">
        <v>0.61352021851707395</v>
      </c>
      <c r="AF15" s="20">
        <v>0.56634824876573697</v>
      </c>
      <c r="AG15" s="20"/>
      <c r="AH15" s="20">
        <v>0.47010451187169</v>
      </c>
      <c r="AI15" s="20">
        <v>0.60379551043482504</v>
      </c>
      <c r="AJ15" s="20">
        <v>0.616518228022365</v>
      </c>
      <c r="AK15" s="20">
        <v>0.406876268945153</v>
      </c>
      <c r="AL15" s="20">
        <v>0.50379206167621704</v>
      </c>
      <c r="AM15" s="20">
        <v>0.63416870189917196</v>
      </c>
      <c r="AN15" s="20">
        <v>0.54416210556115496</v>
      </c>
      <c r="AO15" s="20"/>
      <c r="AP15" s="20">
        <v>0.64311187954261795</v>
      </c>
      <c r="AQ15" s="20">
        <v>0.28364051477709001</v>
      </c>
      <c r="AR15" s="20"/>
      <c r="AS15" s="20">
        <v>0.63392205941295798</v>
      </c>
      <c r="AT15" s="20">
        <v>0.75103647800220996</v>
      </c>
      <c r="AU15" s="20">
        <v>0.63233259111525297</v>
      </c>
      <c r="AV15" s="20"/>
      <c r="AW15" s="20">
        <v>0.76782463960422298</v>
      </c>
      <c r="AX15" s="20">
        <v>0.465674437034786</v>
      </c>
      <c r="AY15" s="20"/>
      <c r="AZ15" s="20">
        <v>0.474949746776755</v>
      </c>
      <c r="BA15" s="20">
        <v>0.52165618128867797</v>
      </c>
      <c r="BB15" s="20"/>
      <c r="BC15" s="20">
        <v>0.41872240924582899</v>
      </c>
      <c r="BD15" s="20">
        <v>0.60341598284571396</v>
      </c>
      <c r="BE15" s="20"/>
      <c r="BF15" s="20">
        <v>0.68225572220497299</v>
      </c>
      <c r="BG15" s="20">
        <v>0.41607773814118099</v>
      </c>
      <c r="BH15" s="20"/>
      <c r="BI15" s="20">
        <v>0.32295747093800697</v>
      </c>
      <c r="BJ15" s="20">
        <v>0.35767519943019299</v>
      </c>
      <c r="BK15" s="20">
        <v>0.62003801751999199</v>
      </c>
      <c r="BL15" s="20">
        <v>0.87082351353888998</v>
      </c>
    </row>
    <row r="16" spans="2:64" x14ac:dyDescent="0.25">
      <c r="B16" s="18" t="s">
        <v>242</v>
      </c>
      <c r="C16" s="20">
        <v>0.27231424412479699</v>
      </c>
      <c r="D16" s="20">
        <v>0.232676577064067</v>
      </c>
      <c r="E16" s="20">
        <v>0.19059930013828799</v>
      </c>
      <c r="F16" s="20">
        <v>0.18341302131631901</v>
      </c>
      <c r="G16" s="20">
        <v>0.30416587190176803</v>
      </c>
      <c r="H16" s="20">
        <v>0.23928415690034599</v>
      </c>
      <c r="I16" s="20">
        <v>0.30463278196986898</v>
      </c>
      <c r="J16" s="20">
        <v>0.29761413185632302</v>
      </c>
      <c r="K16" s="20">
        <v>0.23472502265744599</v>
      </c>
      <c r="L16" s="20">
        <v>0.30582831513431702</v>
      </c>
      <c r="M16" s="20">
        <v>0.38281826777503802</v>
      </c>
      <c r="N16" s="20">
        <v>0.26567384295137197</v>
      </c>
      <c r="O16" s="20">
        <v>0.29909119675089302</v>
      </c>
      <c r="P16" s="20">
        <v>0</v>
      </c>
      <c r="Q16" s="20"/>
      <c r="R16" s="20">
        <v>0.462574374177813</v>
      </c>
      <c r="S16" s="20">
        <v>0.205901954572698</v>
      </c>
      <c r="T16" s="20">
        <v>0.19837192713618701</v>
      </c>
      <c r="U16" s="20">
        <v>0.21271193361773499</v>
      </c>
      <c r="V16" s="20"/>
      <c r="W16" s="20">
        <v>0.44763141878531898</v>
      </c>
      <c r="X16" s="20">
        <v>0.38976260903642901</v>
      </c>
      <c r="Y16" s="20">
        <v>0.22695723992321701</v>
      </c>
      <c r="Z16" s="20">
        <v>0.21437333892906199</v>
      </c>
      <c r="AA16" s="20">
        <v>0.19661329801309399</v>
      </c>
      <c r="AB16" s="20">
        <v>0.150196215766352</v>
      </c>
      <c r="AC16" s="20">
        <v>0.12936433280881701</v>
      </c>
      <c r="AD16" s="20">
        <v>0.24323122113155299</v>
      </c>
      <c r="AE16" s="20">
        <v>0.15472260513000899</v>
      </c>
      <c r="AF16" s="20">
        <v>0.23493340644792399</v>
      </c>
      <c r="AG16" s="20"/>
      <c r="AH16" s="20">
        <v>0.33993134650592899</v>
      </c>
      <c r="AI16" s="20">
        <v>0.18845607317388199</v>
      </c>
      <c r="AJ16" s="20">
        <v>0.22632354147720099</v>
      </c>
      <c r="AK16" s="20">
        <v>0.29900936893937502</v>
      </c>
      <c r="AL16" s="20">
        <v>0.23897706935605401</v>
      </c>
      <c r="AM16" s="20">
        <v>0.19486862596478199</v>
      </c>
      <c r="AN16" s="20">
        <v>0.26326946037193499</v>
      </c>
      <c r="AO16" s="20"/>
      <c r="AP16" s="20">
        <v>0.15070543784493701</v>
      </c>
      <c r="AQ16" s="20">
        <v>0.46961597012999801</v>
      </c>
      <c r="AR16" s="20"/>
      <c r="AS16" s="20">
        <v>0.18971490171533201</v>
      </c>
      <c r="AT16" s="20">
        <v>8.0852113508655704E-2</v>
      </c>
      <c r="AU16" s="20">
        <v>0.14664758143104301</v>
      </c>
      <c r="AV16" s="20"/>
      <c r="AW16" s="20">
        <v>8.7512708668698994E-2</v>
      </c>
      <c r="AX16" s="20">
        <v>0.300806380799718</v>
      </c>
      <c r="AY16" s="20"/>
      <c r="AZ16" s="20">
        <v>0.32044106459730798</v>
      </c>
      <c r="BA16" s="20">
        <v>0.24813196422765199</v>
      </c>
      <c r="BB16" s="20"/>
      <c r="BC16" s="20">
        <v>0.32575553880316399</v>
      </c>
      <c r="BD16" s="20">
        <v>0.21271193361773499</v>
      </c>
      <c r="BE16" s="20"/>
      <c r="BF16" s="20">
        <v>0.13271613564665999</v>
      </c>
      <c r="BG16" s="20">
        <v>0.34357778651987803</v>
      </c>
      <c r="BH16" s="20"/>
      <c r="BI16" s="20">
        <v>0.45864166981597099</v>
      </c>
      <c r="BJ16" s="20">
        <v>0.34322231444439699</v>
      </c>
      <c r="BK16" s="20">
        <v>0.16949863964018</v>
      </c>
      <c r="BL16" s="20">
        <v>4.3726782586681202E-2</v>
      </c>
    </row>
    <row r="17" spans="2:64" x14ac:dyDescent="0.25">
      <c r="B17" s="18" t="s">
        <v>185</v>
      </c>
      <c r="C17" s="21">
        <v>0.233721938206751</v>
      </c>
      <c r="D17" s="21">
        <v>0.34873141655996698</v>
      </c>
      <c r="E17" s="21">
        <v>0.39741024394687802</v>
      </c>
      <c r="F17" s="21">
        <v>0.36215581355541898</v>
      </c>
      <c r="G17" s="21">
        <v>0.19898184623948501</v>
      </c>
      <c r="H17" s="21">
        <v>0.29713079471567999</v>
      </c>
      <c r="I17" s="21">
        <v>0.18911638782715601</v>
      </c>
      <c r="J17" s="21">
        <v>0.14579938212656299</v>
      </c>
      <c r="K17" s="21">
        <v>0.19895702617012101</v>
      </c>
      <c r="L17" s="21">
        <v>0.16453400431825599</v>
      </c>
      <c r="M17" s="21">
        <v>6.5716237474176598E-2</v>
      </c>
      <c r="N17" s="21">
        <v>0.204300223517245</v>
      </c>
      <c r="O17" s="21">
        <v>0.17816775919157399</v>
      </c>
      <c r="P17" s="21">
        <v>0.35196951786603697</v>
      </c>
      <c r="Q17" s="21"/>
      <c r="R17" s="21">
        <v>-0.13079210830475699</v>
      </c>
      <c r="S17" s="21">
        <v>0.27141510923678902</v>
      </c>
      <c r="T17" s="21">
        <v>0.322129906417356</v>
      </c>
      <c r="U17" s="21">
        <v>0.39070404922797902</v>
      </c>
      <c r="V17" s="21"/>
      <c r="W17" s="21">
        <v>-0.10611595781776501</v>
      </c>
      <c r="X17" s="21">
        <v>3.2285444229732702E-2</v>
      </c>
      <c r="Y17" s="21">
        <v>0.25932327943983402</v>
      </c>
      <c r="Z17" s="21">
        <v>0.376915096907673</v>
      </c>
      <c r="AA17" s="21">
        <v>0.309386620298715</v>
      </c>
      <c r="AB17" s="21">
        <v>0.45437716473413597</v>
      </c>
      <c r="AC17" s="21">
        <v>0.50816330260765696</v>
      </c>
      <c r="AD17" s="21">
        <v>0.33080428468088002</v>
      </c>
      <c r="AE17" s="21">
        <v>0.45879761338706498</v>
      </c>
      <c r="AF17" s="21">
        <v>0.33141484231781299</v>
      </c>
      <c r="AG17" s="21"/>
      <c r="AH17" s="21">
        <v>0.13017316536576001</v>
      </c>
      <c r="AI17" s="21">
        <v>0.41533943726094302</v>
      </c>
      <c r="AJ17" s="21">
        <v>0.39019468654516398</v>
      </c>
      <c r="AK17" s="21">
        <v>0.107866900005778</v>
      </c>
      <c r="AL17" s="21">
        <v>0.26481499232016298</v>
      </c>
      <c r="AM17" s="21">
        <v>0.43930007593439002</v>
      </c>
      <c r="AN17" s="21">
        <v>0.28089264518921903</v>
      </c>
      <c r="AO17" s="21"/>
      <c r="AP17" s="21">
        <v>0.492406441697681</v>
      </c>
      <c r="AQ17" s="21">
        <v>-0.18597545535290799</v>
      </c>
      <c r="AR17" s="21"/>
      <c r="AS17" s="21">
        <v>0.44420715769762598</v>
      </c>
      <c r="AT17" s="21">
        <v>0.67018436449355401</v>
      </c>
      <c r="AU17" s="21">
        <v>0.48568500968421002</v>
      </c>
      <c r="AV17" s="21"/>
      <c r="AW17" s="21">
        <v>0.680311930935524</v>
      </c>
      <c r="AX17" s="21">
        <v>0.16486805623506801</v>
      </c>
      <c r="AY17" s="21"/>
      <c r="AZ17" s="21">
        <v>0.15450868217944599</v>
      </c>
      <c r="BA17" s="21">
        <v>0.27352421706102598</v>
      </c>
      <c r="BB17" s="21"/>
      <c r="BC17" s="21">
        <v>9.2966870442664398E-2</v>
      </c>
      <c r="BD17" s="21">
        <v>0.39070404922797902</v>
      </c>
      <c r="BE17" s="21"/>
      <c r="BF17" s="21">
        <v>0.54953958655831303</v>
      </c>
      <c r="BG17" s="21">
        <v>7.2499951621303099E-2</v>
      </c>
      <c r="BH17" s="21"/>
      <c r="BI17" s="21">
        <v>-0.13568419887796401</v>
      </c>
      <c r="BJ17" s="21">
        <v>1.44528849857953E-2</v>
      </c>
      <c r="BK17" s="21">
        <v>0.45053937787981202</v>
      </c>
      <c r="BL17" s="21">
        <v>0.82709673095220904</v>
      </c>
    </row>
    <row r="18" spans="2:64" x14ac:dyDescent="0.25">
      <c r="B18" s="16"/>
    </row>
    <row r="19" spans="2:64" x14ac:dyDescent="0.25">
      <c r="B19" t="s">
        <v>83</v>
      </c>
    </row>
    <row r="20" spans="2:64" x14ac:dyDescent="0.25">
      <c r="B20" t="s">
        <v>84</v>
      </c>
    </row>
    <row r="22" spans="2:64" x14ac:dyDescent="0.2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L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255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236</v>
      </c>
      <c r="C9" s="17">
        <v>0.175175334629253</v>
      </c>
      <c r="D9" s="17">
        <v>0.17580153847897201</v>
      </c>
      <c r="E9" s="17">
        <v>0.215886431063224</v>
      </c>
      <c r="F9" s="17">
        <v>0.13394152035970699</v>
      </c>
      <c r="G9" s="17">
        <v>0.231853308909519</v>
      </c>
      <c r="H9" s="17">
        <v>0.14198056771974399</v>
      </c>
      <c r="I9" s="17">
        <v>0.221440154202828</v>
      </c>
      <c r="J9" s="17">
        <v>0.18295280006584499</v>
      </c>
      <c r="K9" s="17">
        <v>0.114653109507763</v>
      </c>
      <c r="L9" s="17">
        <v>0.141970803934381</v>
      </c>
      <c r="M9" s="17">
        <v>0.17152076260948601</v>
      </c>
      <c r="N9" s="17">
        <v>0.156328663900592</v>
      </c>
      <c r="O9" s="17">
        <v>0.22408051783567401</v>
      </c>
      <c r="P9" s="17">
        <v>0</v>
      </c>
      <c r="Q9" s="17"/>
      <c r="R9" s="17">
        <v>0.115481029326826</v>
      </c>
      <c r="S9" s="17">
        <v>0.17101157297444899</v>
      </c>
      <c r="T9" s="17">
        <v>0.17157435919380001</v>
      </c>
      <c r="U9" s="17">
        <v>0.20902469310916699</v>
      </c>
      <c r="V9" s="17"/>
      <c r="W9" s="17">
        <v>0.108200518464899</v>
      </c>
      <c r="X9" s="17">
        <v>8.6501573471068793E-2</v>
      </c>
      <c r="Y9" s="17">
        <v>0.204847774091867</v>
      </c>
      <c r="Z9" s="17">
        <v>0.21745202790305199</v>
      </c>
      <c r="AA9" s="17">
        <v>0.12010143522028301</v>
      </c>
      <c r="AB9" s="17">
        <v>0.28446034357529199</v>
      </c>
      <c r="AC9" s="17">
        <v>0.183944490400681</v>
      </c>
      <c r="AD9" s="17">
        <v>0.21673050627258</v>
      </c>
      <c r="AE9" s="17">
        <v>0.29961771413813898</v>
      </c>
      <c r="AF9" s="17">
        <v>0.19440620286152099</v>
      </c>
      <c r="AG9" s="17"/>
      <c r="AH9" s="17">
        <v>0.179390519505542</v>
      </c>
      <c r="AI9" s="17">
        <v>0.18370591893649699</v>
      </c>
      <c r="AJ9" s="17">
        <v>0.105576736944128</v>
      </c>
      <c r="AK9" s="17">
        <v>0.14768925361326399</v>
      </c>
      <c r="AL9" s="17">
        <v>0.18862651271936001</v>
      </c>
      <c r="AM9" s="17">
        <v>0.25982366094204101</v>
      </c>
      <c r="AN9" s="17">
        <v>0.19659496199610799</v>
      </c>
      <c r="AO9" s="17"/>
      <c r="AP9" s="17">
        <v>0.234820466107098</v>
      </c>
      <c r="AQ9" s="17">
        <v>7.8405308276851798E-2</v>
      </c>
      <c r="AR9" s="17"/>
      <c r="AS9" s="17">
        <v>0.19498280095291601</v>
      </c>
      <c r="AT9" s="17">
        <v>0.34070898805017702</v>
      </c>
      <c r="AU9" s="17">
        <v>0.22431186626826799</v>
      </c>
      <c r="AV9" s="17"/>
      <c r="AW9" s="17">
        <v>0.30922172723478197</v>
      </c>
      <c r="AX9" s="17">
        <v>0.15450847096131501</v>
      </c>
      <c r="AY9" s="17"/>
      <c r="AZ9" s="17">
        <v>0.16332786116565101</v>
      </c>
      <c r="BA9" s="17">
        <v>0.18112833373781501</v>
      </c>
      <c r="BB9" s="17"/>
      <c r="BC9" s="17">
        <v>0.14482494173660701</v>
      </c>
      <c r="BD9" s="17">
        <v>0.20902469310916699</v>
      </c>
      <c r="BE9" s="17"/>
      <c r="BF9" s="17">
        <v>0.25762374879261302</v>
      </c>
      <c r="BG9" s="17">
        <v>0.13308618226041599</v>
      </c>
      <c r="BH9" s="17"/>
      <c r="BI9" s="17">
        <v>0.11012683781824401</v>
      </c>
      <c r="BJ9" s="17">
        <v>9.9605140859662794E-2</v>
      </c>
      <c r="BK9" s="17">
        <v>0.22884321427318399</v>
      </c>
      <c r="BL9" s="17">
        <v>0.31541271089662598</v>
      </c>
    </row>
    <row r="10" spans="2:64" x14ac:dyDescent="0.25">
      <c r="B10" s="18" t="s">
        <v>237</v>
      </c>
      <c r="C10" s="17">
        <v>0.323554531622261</v>
      </c>
      <c r="D10" s="17">
        <v>0.40908319698620599</v>
      </c>
      <c r="E10" s="17">
        <v>0.347899966028826</v>
      </c>
      <c r="F10" s="17">
        <v>0.41396007222571002</v>
      </c>
      <c r="G10" s="17">
        <v>0.140134078026179</v>
      </c>
      <c r="H10" s="17">
        <v>0.364996903391544</v>
      </c>
      <c r="I10" s="17">
        <v>0.39037368351794899</v>
      </c>
      <c r="J10" s="17">
        <v>0.32946565942303901</v>
      </c>
      <c r="K10" s="17">
        <v>0.24939016440412501</v>
      </c>
      <c r="L10" s="17">
        <v>0.24780141612787901</v>
      </c>
      <c r="M10" s="17">
        <v>0.32669274055594699</v>
      </c>
      <c r="N10" s="17">
        <v>0.28083076218479203</v>
      </c>
      <c r="O10" s="17">
        <v>0.23312715344368401</v>
      </c>
      <c r="P10" s="17">
        <v>0.35196951786603697</v>
      </c>
      <c r="Q10" s="17"/>
      <c r="R10" s="17">
        <v>0.16935486012540299</v>
      </c>
      <c r="S10" s="17">
        <v>0.36241689753851303</v>
      </c>
      <c r="T10" s="17">
        <v>0.38738437270977699</v>
      </c>
      <c r="U10" s="17">
        <v>0.37557567530687203</v>
      </c>
      <c r="V10" s="17"/>
      <c r="W10" s="17">
        <v>0.229296006640859</v>
      </c>
      <c r="X10" s="17">
        <v>0.27752234196792303</v>
      </c>
      <c r="Y10" s="17">
        <v>0.22728186316954399</v>
      </c>
      <c r="Z10" s="17">
        <v>0.327699745993425</v>
      </c>
      <c r="AA10" s="17">
        <v>0.27332826083544198</v>
      </c>
      <c r="AB10" s="17">
        <v>0.33528695137928299</v>
      </c>
      <c r="AC10" s="17">
        <v>0.35109425138254802</v>
      </c>
      <c r="AD10" s="17">
        <v>0.390120567956805</v>
      </c>
      <c r="AE10" s="17">
        <v>0.41725945513672502</v>
      </c>
      <c r="AF10" s="17">
        <v>0.389688149600533</v>
      </c>
      <c r="AG10" s="17"/>
      <c r="AH10" s="17">
        <v>0.20676030711749699</v>
      </c>
      <c r="AI10" s="17">
        <v>0.27078158193776503</v>
      </c>
      <c r="AJ10" s="17">
        <v>0.38497783699916699</v>
      </c>
      <c r="AK10" s="17">
        <v>0.31430642954140098</v>
      </c>
      <c r="AL10" s="17">
        <v>0.39679086350603399</v>
      </c>
      <c r="AM10" s="17">
        <v>0.36118173735171899</v>
      </c>
      <c r="AN10" s="17">
        <v>0.31042501086198898</v>
      </c>
      <c r="AO10" s="17"/>
      <c r="AP10" s="17">
        <v>0.41697340975209601</v>
      </c>
      <c r="AQ10" s="17">
        <v>0.17198897925536599</v>
      </c>
      <c r="AR10" s="17"/>
      <c r="AS10" s="17">
        <v>0.460886001881048</v>
      </c>
      <c r="AT10" s="17">
        <v>0.411478256521219</v>
      </c>
      <c r="AU10" s="17">
        <v>0.40581202159604701</v>
      </c>
      <c r="AV10" s="17"/>
      <c r="AW10" s="17">
        <v>0.43604083567415902</v>
      </c>
      <c r="AX10" s="17">
        <v>0.30621173660060003</v>
      </c>
      <c r="AY10" s="17"/>
      <c r="AZ10" s="17">
        <v>0.29832068691652103</v>
      </c>
      <c r="BA10" s="17">
        <v>0.33623377969151302</v>
      </c>
      <c r="BB10" s="17"/>
      <c r="BC10" s="17">
        <v>0.27691074809266802</v>
      </c>
      <c r="BD10" s="17">
        <v>0.37557567530687203</v>
      </c>
      <c r="BE10" s="17"/>
      <c r="BF10" s="17">
        <v>0.39545218436798202</v>
      </c>
      <c r="BG10" s="17">
        <v>0.28685144530964202</v>
      </c>
      <c r="BH10" s="17"/>
      <c r="BI10" s="17">
        <v>0.16980897031064199</v>
      </c>
      <c r="BJ10" s="17">
        <v>0.254067039980444</v>
      </c>
      <c r="BK10" s="17">
        <v>0.43122133263269702</v>
      </c>
      <c r="BL10" s="17">
        <v>0.488534206163586</v>
      </c>
    </row>
    <row r="11" spans="2:64" ht="30" x14ac:dyDescent="0.25">
      <c r="B11" s="18" t="s">
        <v>238</v>
      </c>
      <c r="C11" s="17">
        <v>0.26645113613041299</v>
      </c>
      <c r="D11" s="17">
        <v>0.23868384112101201</v>
      </c>
      <c r="E11" s="17">
        <v>0.25036069866941701</v>
      </c>
      <c r="F11" s="17">
        <v>0.29608679783410902</v>
      </c>
      <c r="G11" s="17">
        <v>0.38088455498764401</v>
      </c>
      <c r="H11" s="17">
        <v>0.29693199898029599</v>
      </c>
      <c r="I11" s="17">
        <v>0.15975428000646899</v>
      </c>
      <c r="J11" s="17">
        <v>0.238600894333516</v>
      </c>
      <c r="K11" s="17">
        <v>0.32935318076797898</v>
      </c>
      <c r="L11" s="17">
        <v>0.30266575852511401</v>
      </c>
      <c r="M11" s="17">
        <v>0.18694995650624099</v>
      </c>
      <c r="N11" s="17">
        <v>0.31208662670578002</v>
      </c>
      <c r="O11" s="17">
        <v>0.30144171560956201</v>
      </c>
      <c r="P11" s="17">
        <v>0.296060964267926</v>
      </c>
      <c r="Q11" s="17"/>
      <c r="R11" s="17">
        <v>0.247829404328201</v>
      </c>
      <c r="S11" s="17">
        <v>0.30117141189468299</v>
      </c>
      <c r="T11" s="17">
        <v>0.29107626758948901</v>
      </c>
      <c r="U11" s="17">
        <v>0.25863664001756798</v>
      </c>
      <c r="V11" s="17"/>
      <c r="W11" s="17">
        <v>0.26603933734396701</v>
      </c>
      <c r="X11" s="17">
        <v>0.20627322565957901</v>
      </c>
      <c r="Y11" s="17">
        <v>0.27995439596208299</v>
      </c>
      <c r="Z11" s="17">
        <v>0.25088678557871003</v>
      </c>
      <c r="AA11" s="17">
        <v>0.37212139441005598</v>
      </c>
      <c r="AB11" s="17">
        <v>0.239601366132209</v>
      </c>
      <c r="AC11" s="17">
        <v>0.38593740694790202</v>
      </c>
      <c r="AD11" s="17">
        <v>0.25321174674973501</v>
      </c>
      <c r="AE11" s="17">
        <v>0.15596968275539799</v>
      </c>
      <c r="AF11" s="17">
        <v>0.26753753670005398</v>
      </c>
      <c r="AG11" s="17"/>
      <c r="AH11" s="17">
        <v>0.197025401150798</v>
      </c>
      <c r="AI11" s="17">
        <v>0.336228474110917</v>
      </c>
      <c r="AJ11" s="17">
        <v>0.31724305275110398</v>
      </c>
      <c r="AK11" s="17">
        <v>0.31323045574235397</v>
      </c>
      <c r="AL11" s="17">
        <v>0.23187717606453401</v>
      </c>
      <c r="AM11" s="17">
        <v>0.23277582529770099</v>
      </c>
      <c r="AN11" s="17">
        <v>0.27241967010884499</v>
      </c>
      <c r="AO11" s="17"/>
      <c r="AP11" s="17">
        <v>0.23050871543297999</v>
      </c>
      <c r="AQ11" s="17">
        <v>0.32476518309251201</v>
      </c>
      <c r="AR11" s="17"/>
      <c r="AS11" s="17">
        <v>0.185724993639585</v>
      </c>
      <c r="AT11" s="17">
        <v>0.195568619458175</v>
      </c>
      <c r="AU11" s="17">
        <v>0.26123411693110099</v>
      </c>
      <c r="AV11" s="17"/>
      <c r="AW11" s="17">
        <v>0.174600291930259</v>
      </c>
      <c r="AX11" s="17">
        <v>0.28061241893685002</v>
      </c>
      <c r="AY11" s="17"/>
      <c r="AZ11" s="17">
        <v>0.26433568693241499</v>
      </c>
      <c r="BA11" s="17">
        <v>0.26751408573132002</v>
      </c>
      <c r="BB11" s="17"/>
      <c r="BC11" s="17">
        <v>0.273457857614474</v>
      </c>
      <c r="BD11" s="17">
        <v>0.25863664001756798</v>
      </c>
      <c r="BE11" s="17"/>
      <c r="BF11" s="17">
        <v>0.23210683804047799</v>
      </c>
      <c r="BG11" s="17">
        <v>0.28398358244822702</v>
      </c>
      <c r="BH11" s="17"/>
      <c r="BI11" s="17">
        <v>0.29439257586845402</v>
      </c>
      <c r="BJ11" s="17">
        <v>0.34602586281672099</v>
      </c>
      <c r="BK11" s="17">
        <v>0.22195352299542201</v>
      </c>
      <c r="BL11" s="17">
        <v>0.139067669702647</v>
      </c>
    </row>
    <row r="12" spans="2:64" x14ac:dyDescent="0.25">
      <c r="B12" s="18" t="s">
        <v>239</v>
      </c>
      <c r="C12" s="17">
        <v>7.2007829374226798E-2</v>
      </c>
      <c r="D12" s="17">
        <v>7.0577189741386395E-2</v>
      </c>
      <c r="E12" s="17">
        <v>0</v>
      </c>
      <c r="F12" s="17">
        <v>6.2404643832189702E-2</v>
      </c>
      <c r="G12" s="17">
        <v>2.6058450375958799E-2</v>
      </c>
      <c r="H12" s="17">
        <v>7.0690444069408095E-2</v>
      </c>
      <c r="I12" s="17">
        <v>9.9565870404526302E-2</v>
      </c>
      <c r="J12" s="17">
        <v>8.6317226758373999E-2</v>
      </c>
      <c r="K12" s="17">
        <v>5.0547314796682702E-2</v>
      </c>
      <c r="L12" s="17">
        <v>9.3848076720010803E-2</v>
      </c>
      <c r="M12" s="17">
        <v>8.9210094336815496E-2</v>
      </c>
      <c r="N12" s="17">
        <v>8.1309862699181903E-2</v>
      </c>
      <c r="O12" s="17">
        <v>6.0251203127065001E-2</v>
      </c>
      <c r="P12" s="17">
        <v>0</v>
      </c>
      <c r="Q12" s="17"/>
      <c r="R12" s="17">
        <v>0.10009736822474601</v>
      </c>
      <c r="S12" s="17">
        <v>4.1821793787035801E-2</v>
      </c>
      <c r="T12" s="17">
        <v>6.2552383543107895E-2</v>
      </c>
      <c r="U12" s="17">
        <v>6.9303283356575096E-2</v>
      </c>
      <c r="V12" s="17"/>
      <c r="W12" s="17">
        <v>8.1007275567490197E-2</v>
      </c>
      <c r="X12" s="17">
        <v>0.12680774857722299</v>
      </c>
      <c r="Y12" s="17">
        <v>8.1397940774064301E-2</v>
      </c>
      <c r="Z12" s="17">
        <v>2.18950578871197E-2</v>
      </c>
      <c r="AA12" s="17">
        <v>0.107897600123825</v>
      </c>
      <c r="AB12" s="17">
        <v>4.0578445158718501E-2</v>
      </c>
      <c r="AC12" s="17">
        <v>7.9023851268870002E-2</v>
      </c>
      <c r="AD12" s="17">
        <v>9.5287445066448803E-2</v>
      </c>
      <c r="AE12" s="17">
        <v>2.3564447195841502E-2</v>
      </c>
      <c r="AF12" s="17">
        <v>5.74923363990405E-2</v>
      </c>
      <c r="AG12" s="17"/>
      <c r="AH12" s="17">
        <v>8.2522815749642306E-2</v>
      </c>
      <c r="AI12" s="17">
        <v>0.109829688546201</v>
      </c>
      <c r="AJ12" s="17">
        <v>7.5430656261383497E-2</v>
      </c>
      <c r="AK12" s="17">
        <v>5.3973174011867103E-2</v>
      </c>
      <c r="AL12" s="17">
        <v>5.4922964364099998E-2</v>
      </c>
      <c r="AM12" s="17">
        <v>5.2400900740081802E-2</v>
      </c>
      <c r="AN12" s="17">
        <v>9.7402385543002706E-2</v>
      </c>
      <c r="AO12" s="17"/>
      <c r="AP12" s="17">
        <v>5.3015631730594398E-2</v>
      </c>
      <c r="AQ12" s="17">
        <v>0.102821332856015</v>
      </c>
      <c r="AR12" s="17"/>
      <c r="AS12" s="17">
        <v>6.2438531980798198E-2</v>
      </c>
      <c r="AT12" s="17">
        <v>1.8391879655617501E-2</v>
      </c>
      <c r="AU12" s="17">
        <v>6.1843893825916103E-2</v>
      </c>
      <c r="AV12" s="17"/>
      <c r="AW12" s="17">
        <v>4.7403563320363599E-2</v>
      </c>
      <c r="AX12" s="17">
        <v>7.5801240015878693E-2</v>
      </c>
      <c r="AY12" s="17"/>
      <c r="AZ12" s="17">
        <v>8.0338720877824801E-2</v>
      </c>
      <c r="BA12" s="17">
        <v>6.7821806941104901E-2</v>
      </c>
      <c r="BB12" s="17"/>
      <c r="BC12" s="17">
        <v>7.4432809873655595E-2</v>
      </c>
      <c r="BD12" s="17">
        <v>6.9303283356575096E-2</v>
      </c>
      <c r="BE12" s="17"/>
      <c r="BF12" s="17">
        <v>3.1032873645448999E-2</v>
      </c>
      <c r="BG12" s="17">
        <v>9.2925165049814407E-2</v>
      </c>
      <c r="BH12" s="17"/>
      <c r="BI12" s="17">
        <v>6.3875227592438105E-2</v>
      </c>
      <c r="BJ12" s="17">
        <v>0.111944226393319</v>
      </c>
      <c r="BK12" s="17">
        <v>5.3960756372304401E-2</v>
      </c>
      <c r="BL12" s="17">
        <v>4.3158894302225602E-2</v>
      </c>
    </row>
    <row r="13" spans="2:64" x14ac:dyDescent="0.25">
      <c r="B13" s="18" t="s">
        <v>240</v>
      </c>
      <c r="C13" s="17">
        <v>0.107472681535439</v>
      </c>
      <c r="D13" s="17">
        <v>6.5375930749909203E-2</v>
      </c>
      <c r="E13" s="17">
        <v>5.97613985311298E-2</v>
      </c>
      <c r="F13" s="17">
        <v>3.1202321916094799E-2</v>
      </c>
      <c r="G13" s="17">
        <v>0.221069607700699</v>
      </c>
      <c r="H13" s="17">
        <v>8.7457538163396201E-2</v>
      </c>
      <c r="I13" s="17">
        <v>5.4632179769448598E-2</v>
      </c>
      <c r="J13" s="17">
        <v>5.4221139806408802E-2</v>
      </c>
      <c r="K13" s="17">
        <v>0.165400018940939</v>
      </c>
      <c r="L13" s="17">
        <v>0.109380827526432</v>
      </c>
      <c r="M13" s="17">
        <v>0.18025787209541699</v>
      </c>
      <c r="N13" s="17">
        <v>0.128655996727392</v>
      </c>
      <c r="O13" s="17">
        <v>0.15989139868402999</v>
      </c>
      <c r="P13" s="17">
        <v>0</v>
      </c>
      <c r="Q13" s="17"/>
      <c r="R13" s="17">
        <v>0.258471967583215</v>
      </c>
      <c r="S13" s="17">
        <v>7.1388387775130305E-2</v>
      </c>
      <c r="T13" s="17">
        <v>5.4913270046995998E-2</v>
      </c>
      <c r="U13" s="17">
        <v>5.3234913614550898E-2</v>
      </c>
      <c r="V13" s="17"/>
      <c r="W13" s="17">
        <v>0.232429651086937</v>
      </c>
      <c r="X13" s="17">
        <v>0.20173370005938501</v>
      </c>
      <c r="Y13" s="17">
        <v>8.8128378403211499E-2</v>
      </c>
      <c r="Z13" s="17">
        <v>0.11068635466956001</v>
      </c>
      <c r="AA13" s="17">
        <v>6.9681478602430097E-2</v>
      </c>
      <c r="AB13" s="17">
        <v>4.7123041687777201E-2</v>
      </c>
      <c r="AC13" s="17">
        <v>0</v>
      </c>
      <c r="AD13" s="17">
        <v>1.39501632714803E-2</v>
      </c>
      <c r="AE13" s="17">
        <v>7.9012822197318797E-2</v>
      </c>
      <c r="AF13" s="17">
        <v>5.8239616059047802E-2</v>
      </c>
      <c r="AG13" s="17"/>
      <c r="AH13" s="17">
        <v>0.23758773788467899</v>
      </c>
      <c r="AI13" s="17">
        <v>9.9454336468620105E-2</v>
      </c>
      <c r="AJ13" s="17">
        <v>0.103494818039316</v>
      </c>
      <c r="AK13" s="17">
        <v>9.6015648918822194E-2</v>
      </c>
      <c r="AL13" s="17">
        <v>8.2435894581158201E-2</v>
      </c>
      <c r="AM13" s="17">
        <v>7.36767758106706E-2</v>
      </c>
      <c r="AN13" s="17">
        <v>3.9506842315392199E-2</v>
      </c>
      <c r="AO13" s="17"/>
      <c r="AP13" s="17">
        <v>3.6186045398754099E-2</v>
      </c>
      <c r="AQ13" s="17">
        <v>0.22313022954643399</v>
      </c>
      <c r="AR13" s="17"/>
      <c r="AS13" s="17">
        <v>5.0856838421445998E-2</v>
      </c>
      <c r="AT13" s="17">
        <v>1.3785295653412501E-2</v>
      </c>
      <c r="AU13" s="17">
        <v>2.8754026189952799E-2</v>
      </c>
      <c r="AV13" s="17"/>
      <c r="AW13" s="17">
        <v>2.71951509615843E-2</v>
      </c>
      <c r="AX13" s="17">
        <v>0.11984962617169601</v>
      </c>
      <c r="AY13" s="17"/>
      <c r="AZ13" s="17">
        <v>0.117162970334439</v>
      </c>
      <c r="BA13" s="17">
        <v>0.10260360284457801</v>
      </c>
      <c r="BB13" s="17"/>
      <c r="BC13" s="17">
        <v>0.156103959643587</v>
      </c>
      <c r="BD13" s="17">
        <v>5.3234913614550898E-2</v>
      </c>
      <c r="BE13" s="17"/>
      <c r="BF13" s="17">
        <v>4.83080438614195E-2</v>
      </c>
      <c r="BG13" s="17">
        <v>0.137675681498239</v>
      </c>
      <c r="BH13" s="17"/>
      <c r="BI13" s="17">
        <v>0.23441437343829299</v>
      </c>
      <c r="BJ13" s="17">
        <v>0.120391656645829</v>
      </c>
      <c r="BK13" s="17">
        <v>5.2906448057507001E-2</v>
      </c>
      <c r="BL13" s="17">
        <v>0</v>
      </c>
    </row>
    <row r="14" spans="2:64" x14ac:dyDescent="0.25">
      <c r="B14" s="18" t="s">
        <v>80</v>
      </c>
      <c r="C14" s="17">
        <v>5.5338486708406999E-2</v>
      </c>
      <c r="D14" s="17">
        <v>4.0478302922513899E-2</v>
      </c>
      <c r="E14" s="17">
        <v>0.12609150570740299</v>
      </c>
      <c r="F14" s="17">
        <v>6.2404643832189702E-2</v>
      </c>
      <c r="G14" s="17">
        <v>0</v>
      </c>
      <c r="H14" s="17">
        <v>3.7942547675610901E-2</v>
      </c>
      <c r="I14" s="17">
        <v>7.4233832098779207E-2</v>
      </c>
      <c r="J14" s="17">
        <v>0.10844227961281799</v>
      </c>
      <c r="K14" s="17">
        <v>9.0656211582511803E-2</v>
      </c>
      <c r="L14" s="17">
        <v>0.104333117166184</v>
      </c>
      <c r="M14" s="17">
        <v>4.5368573896093903E-2</v>
      </c>
      <c r="N14" s="17">
        <v>4.0788087782261902E-2</v>
      </c>
      <c r="O14" s="17">
        <v>2.12080112999854E-2</v>
      </c>
      <c r="P14" s="17">
        <v>0.35196951786603697</v>
      </c>
      <c r="Q14" s="17"/>
      <c r="R14" s="17">
        <v>0.108765370411609</v>
      </c>
      <c r="S14" s="17">
        <v>5.2189936030189198E-2</v>
      </c>
      <c r="T14" s="17">
        <v>3.2499346916830901E-2</v>
      </c>
      <c r="U14" s="17">
        <v>3.4224794595266103E-2</v>
      </c>
      <c r="V14" s="17"/>
      <c r="W14" s="17">
        <v>8.3027210895846901E-2</v>
      </c>
      <c r="X14" s="17">
        <v>0.101161410264822</v>
      </c>
      <c r="Y14" s="17">
        <v>0.11838964759923</v>
      </c>
      <c r="Z14" s="17">
        <v>7.1380027968133003E-2</v>
      </c>
      <c r="AA14" s="17">
        <v>5.68698308079639E-2</v>
      </c>
      <c r="AB14" s="17">
        <v>5.2949852066720302E-2</v>
      </c>
      <c r="AC14" s="17">
        <v>0</v>
      </c>
      <c r="AD14" s="17">
        <v>3.0699570682950601E-2</v>
      </c>
      <c r="AE14" s="17">
        <v>2.4575878576578201E-2</v>
      </c>
      <c r="AF14" s="17">
        <v>3.2636158379803097E-2</v>
      </c>
      <c r="AG14" s="17"/>
      <c r="AH14" s="17">
        <v>9.6713218591842204E-2</v>
      </c>
      <c r="AI14" s="17">
        <v>0</v>
      </c>
      <c r="AJ14" s="17">
        <v>1.3276899004901199E-2</v>
      </c>
      <c r="AK14" s="17">
        <v>7.4785038172292206E-2</v>
      </c>
      <c r="AL14" s="17">
        <v>4.5346588764814899E-2</v>
      </c>
      <c r="AM14" s="17">
        <v>2.0141099857786501E-2</v>
      </c>
      <c r="AN14" s="17">
        <v>8.36511291746629E-2</v>
      </c>
      <c r="AO14" s="17"/>
      <c r="AP14" s="17">
        <v>2.84957315784772E-2</v>
      </c>
      <c r="AQ14" s="17">
        <v>9.8888966972821707E-2</v>
      </c>
      <c r="AR14" s="17"/>
      <c r="AS14" s="17">
        <v>4.5110833124207203E-2</v>
      </c>
      <c r="AT14" s="17">
        <v>2.0066960661398701E-2</v>
      </c>
      <c r="AU14" s="17">
        <v>1.80440751887153E-2</v>
      </c>
      <c r="AV14" s="17"/>
      <c r="AW14" s="17">
        <v>5.5384308788526499E-3</v>
      </c>
      <c r="AX14" s="17">
        <v>6.3016507313660097E-2</v>
      </c>
      <c r="AY14" s="17"/>
      <c r="AZ14" s="17">
        <v>7.6514073773148603E-2</v>
      </c>
      <c r="BA14" s="17">
        <v>4.4698391053668199E-2</v>
      </c>
      <c r="BB14" s="17"/>
      <c r="BC14" s="17">
        <v>7.4269683039008702E-2</v>
      </c>
      <c r="BD14" s="17">
        <v>3.4224794595266103E-2</v>
      </c>
      <c r="BE14" s="17"/>
      <c r="BF14" s="17">
        <v>3.5476311292058402E-2</v>
      </c>
      <c r="BG14" s="17">
        <v>6.5477943433661603E-2</v>
      </c>
      <c r="BH14" s="17"/>
      <c r="BI14" s="17">
        <v>0.12738201497193</v>
      </c>
      <c r="BJ14" s="17">
        <v>6.7966073304024599E-2</v>
      </c>
      <c r="BK14" s="17">
        <v>1.11147256688855E-2</v>
      </c>
      <c r="BL14" s="17">
        <v>1.3826518934914199E-2</v>
      </c>
    </row>
    <row r="15" spans="2:64" x14ac:dyDescent="0.25">
      <c r="B15" s="18" t="s">
        <v>241</v>
      </c>
      <c r="C15" s="20">
        <v>0.498729866251514</v>
      </c>
      <c r="D15" s="20">
        <v>0.58488473546517805</v>
      </c>
      <c r="E15" s="20">
        <v>0.56378639709205003</v>
      </c>
      <c r="F15" s="20">
        <v>0.54790159258541704</v>
      </c>
      <c r="G15" s="20">
        <v>0.37198738693569799</v>
      </c>
      <c r="H15" s="20">
        <v>0.50697747111128799</v>
      </c>
      <c r="I15" s="20">
        <v>0.61181383772077702</v>
      </c>
      <c r="J15" s="20">
        <v>0.51241845948888398</v>
      </c>
      <c r="K15" s="20">
        <v>0.36404327391188801</v>
      </c>
      <c r="L15" s="20">
        <v>0.38977222006225998</v>
      </c>
      <c r="M15" s="20">
        <v>0.498213503165433</v>
      </c>
      <c r="N15" s="20">
        <v>0.437159426085384</v>
      </c>
      <c r="O15" s="20">
        <v>0.45720767127935802</v>
      </c>
      <c r="P15" s="20">
        <v>0.35196951786603697</v>
      </c>
      <c r="Q15" s="20"/>
      <c r="R15" s="20">
        <v>0.28483588945222899</v>
      </c>
      <c r="S15" s="20">
        <v>0.53342847051296105</v>
      </c>
      <c r="T15" s="20">
        <v>0.55895873190357703</v>
      </c>
      <c r="U15" s="20">
        <v>0.58460036841604002</v>
      </c>
      <c r="V15" s="20"/>
      <c r="W15" s="20">
        <v>0.337496525105759</v>
      </c>
      <c r="X15" s="20">
        <v>0.36402391543899199</v>
      </c>
      <c r="Y15" s="20">
        <v>0.43212963726141101</v>
      </c>
      <c r="Z15" s="20">
        <v>0.54515177389647695</v>
      </c>
      <c r="AA15" s="20">
        <v>0.39342969605572498</v>
      </c>
      <c r="AB15" s="20">
        <v>0.61974729495457503</v>
      </c>
      <c r="AC15" s="20">
        <v>0.53503874178322797</v>
      </c>
      <c r="AD15" s="20">
        <v>0.606851074229386</v>
      </c>
      <c r="AE15" s="20">
        <v>0.716877169274864</v>
      </c>
      <c r="AF15" s="20">
        <v>0.58409435246205399</v>
      </c>
      <c r="AG15" s="20"/>
      <c r="AH15" s="20">
        <v>0.38615082662303901</v>
      </c>
      <c r="AI15" s="20">
        <v>0.45448750087426198</v>
      </c>
      <c r="AJ15" s="20">
        <v>0.49055457394329499</v>
      </c>
      <c r="AK15" s="20">
        <v>0.46199568315466499</v>
      </c>
      <c r="AL15" s="20">
        <v>0.58541737622539303</v>
      </c>
      <c r="AM15" s="20">
        <v>0.62100539829376</v>
      </c>
      <c r="AN15" s="20">
        <v>0.50701997285809797</v>
      </c>
      <c r="AO15" s="20"/>
      <c r="AP15" s="20">
        <v>0.65179387585919402</v>
      </c>
      <c r="AQ15" s="20">
        <v>0.25039428753221799</v>
      </c>
      <c r="AR15" s="20"/>
      <c r="AS15" s="20">
        <v>0.65586880283396398</v>
      </c>
      <c r="AT15" s="20">
        <v>0.75218724457139596</v>
      </c>
      <c r="AU15" s="20">
        <v>0.63012388786431495</v>
      </c>
      <c r="AV15" s="20"/>
      <c r="AW15" s="20">
        <v>0.745262562908941</v>
      </c>
      <c r="AX15" s="20">
        <v>0.46072020756191501</v>
      </c>
      <c r="AY15" s="20"/>
      <c r="AZ15" s="20">
        <v>0.46164854808217198</v>
      </c>
      <c r="BA15" s="20">
        <v>0.51736211342932903</v>
      </c>
      <c r="BB15" s="20"/>
      <c r="BC15" s="20">
        <v>0.42173568982927501</v>
      </c>
      <c r="BD15" s="20">
        <v>0.58460036841604002</v>
      </c>
      <c r="BE15" s="20"/>
      <c r="BF15" s="20">
        <v>0.65307593316059498</v>
      </c>
      <c r="BG15" s="20">
        <v>0.41993762757005798</v>
      </c>
      <c r="BH15" s="20"/>
      <c r="BI15" s="20">
        <v>0.27993580812888602</v>
      </c>
      <c r="BJ15" s="20">
        <v>0.35367218084010699</v>
      </c>
      <c r="BK15" s="20">
        <v>0.66006454690588101</v>
      </c>
      <c r="BL15" s="20">
        <v>0.80394691706021304</v>
      </c>
    </row>
    <row r="16" spans="2:64" x14ac:dyDescent="0.25">
      <c r="B16" s="18" t="s">
        <v>242</v>
      </c>
      <c r="C16" s="20">
        <v>0.17948051090966599</v>
      </c>
      <c r="D16" s="20">
        <v>0.13595312049129599</v>
      </c>
      <c r="E16" s="20">
        <v>5.97613985311298E-2</v>
      </c>
      <c r="F16" s="20">
        <v>9.3606965748284504E-2</v>
      </c>
      <c r="G16" s="20">
        <v>0.247128058076658</v>
      </c>
      <c r="H16" s="20">
        <v>0.15814798223280399</v>
      </c>
      <c r="I16" s="20">
        <v>0.154198050173975</v>
      </c>
      <c r="J16" s="20">
        <v>0.140538366564783</v>
      </c>
      <c r="K16" s="20">
        <v>0.21594733373762201</v>
      </c>
      <c r="L16" s="20">
        <v>0.20322890424644299</v>
      </c>
      <c r="M16" s="20">
        <v>0.26946796643223198</v>
      </c>
      <c r="N16" s="20">
        <v>0.209965859426574</v>
      </c>
      <c r="O16" s="20">
        <v>0.22014260181109499</v>
      </c>
      <c r="P16" s="20">
        <v>0</v>
      </c>
      <c r="Q16" s="20"/>
      <c r="R16" s="20">
        <v>0.35856933580796102</v>
      </c>
      <c r="S16" s="20">
        <v>0.113210181562166</v>
      </c>
      <c r="T16" s="20">
        <v>0.117465653590104</v>
      </c>
      <c r="U16" s="20">
        <v>0.122538196971126</v>
      </c>
      <c r="V16" s="20"/>
      <c r="W16" s="20">
        <v>0.31343692665442802</v>
      </c>
      <c r="X16" s="20">
        <v>0.328541448636608</v>
      </c>
      <c r="Y16" s="20">
        <v>0.16952631917727601</v>
      </c>
      <c r="Z16" s="20">
        <v>0.13258141255667999</v>
      </c>
      <c r="AA16" s="20">
        <v>0.177579078726255</v>
      </c>
      <c r="AB16" s="20">
        <v>8.7701486846495702E-2</v>
      </c>
      <c r="AC16" s="20">
        <v>7.9023851268870002E-2</v>
      </c>
      <c r="AD16" s="20">
        <v>0.109237608337929</v>
      </c>
      <c r="AE16" s="20">
        <v>0.10257726939316</v>
      </c>
      <c r="AF16" s="20">
        <v>0.115731952458088</v>
      </c>
      <c r="AG16" s="20"/>
      <c r="AH16" s="20">
        <v>0.320110553634321</v>
      </c>
      <c r="AI16" s="20">
        <v>0.20928402501482099</v>
      </c>
      <c r="AJ16" s="20">
        <v>0.17892547430069999</v>
      </c>
      <c r="AK16" s="20">
        <v>0.14998882293068899</v>
      </c>
      <c r="AL16" s="20">
        <v>0.13735885894525801</v>
      </c>
      <c r="AM16" s="20">
        <v>0.126077676550752</v>
      </c>
      <c r="AN16" s="20">
        <v>0.13690922785839499</v>
      </c>
      <c r="AO16" s="20"/>
      <c r="AP16" s="20">
        <v>8.9201677129348497E-2</v>
      </c>
      <c r="AQ16" s="20">
        <v>0.32595156240244899</v>
      </c>
      <c r="AR16" s="20"/>
      <c r="AS16" s="20">
        <v>0.11329537040224399</v>
      </c>
      <c r="AT16" s="20">
        <v>3.2177175309029998E-2</v>
      </c>
      <c r="AU16" s="20">
        <v>9.0597920015868902E-2</v>
      </c>
      <c r="AV16" s="20"/>
      <c r="AW16" s="20">
        <v>7.4598714281947906E-2</v>
      </c>
      <c r="AX16" s="20">
        <v>0.19565086618757499</v>
      </c>
      <c r="AY16" s="20"/>
      <c r="AZ16" s="20">
        <v>0.19750169121226399</v>
      </c>
      <c r="BA16" s="20">
        <v>0.17042540978568299</v>
      </c>
      <c r="BB16" s="20"/>
      <c r="BC16" s="20">
        <v>0.230536769517242</v>
      </c>
      <c r="BD16" s="20">
        <v>0.122538196971126</v>
      </c>
      <c r="BE16" s="20"/>
      <c r="BF16" s="20">
        <v>7.9340917506868502E-2</v>
      </c>
      <c r="BG16" s="20">
        <v>0.23060084654805299</v>
      </c>
      <c r="BH16" s="20"/>
      <c r="BI16" s="20">
        <v>0.29828960103073099</v>
      </c>
      <c r="BJ16" s="20">
        <v>0.23233588303914801</v>
      </c>
      <c r="BK16" s="20">
        <v>0.106867204429811</v>
      </c>
      <c r="BL16" s="20">
        <v>4.3158894302225602E-2</v>
      </c>
    </row>
    <row r="17" spans="2:64" x14ac:dyDescent="0.25">
      <c r="B17" s="18" t="s">
        <v>185</v>
      </c>
      <c r="C17" s="21">
        <v>0.31924935534184801</v>
      </c>
      <c r="D17" s="21">
        <v>0.44893161497388201</v>
      </c>
      <c r="E17" s="21">
        <v>0.50402499856091998</v>
      </c>
      <c r="F17" s="21">
        <v>0.45429462683713201</v>
      </c>
      <c r="G17" s="21">
        <v>0.124859328859041</v>
      </c>
      <c r="H17" s="21">
        <v>0.34882948887848397</v>
      </c>
      <c r="I17" s="21">
        <v>0.45761578754680199</v>
      </c>
      <c r="J17" s="21">
        <v>0.37188009292410101</v>
      </c>
      <c r="K17" s="21">
        <v>0.148095940174266</v>
      </c>
      <c r="L17" s="21">
        <v>0.18654331581581701</v>
      </c>
      <c r="M17" s="21">
        <v>0.228745536733201</v>
      </c>
      <c r="N17" s="21">
        <v>0.22719356665880999</v>
      </c>
      <c r="O17" s="21">
        <v>0.237065069468263</v>
      </c>
      <c r="P17" s="21">
        <v>0.35196951786603697</v>
      </c>
      <c r="Q17" s="21"/>
      <c r="R17" s="21">
        <v>-7.3733446355731994E-2</v>
      </c>
      <c r="S17" s="21">
        <v>0.42021828895079499</v>
      </c>
      <c r="T17" s="21">
        <v>0.44149307831347301</v>
      </c>
      <c r="U17" s="21">
        <v>0.46206217144491402</v>
      </c>
      <c r="V17" s="21"/>
      <c r="W17" s="21">
        <v>2.40595984513312E-2</v>
      </c>
      <c r="X17" s="21">
        <v>3.5482466802383601E-2</v>
      </c>
      <c r="Y17" s="21">
        <v>0.26260331808413601</v>
      </c>
      <c r="Z17" s="21">
        <v>0.41257036133979702</v>
      </c>
      <c r="AA17" s="21">
        <v>0.21585061732947</v>
      </c>
      <c r="AB17" s="21">
        <v>0.532045808108079</v>
      </c>
      <c r="AC17" s="21">
        <v>0.45601489051435801</v>
      </c>
      <c r="AD17" s="21">
        <v>0.497613465891457</v>
      </c>
      <c r="AE17" s="21">
        <v>0.61429989988170297</v>
      </c>
      <c r="AF17" s="21">
        <v>0.46836240000396601</v>
      </c>
      <c r="AG17" s="21"/>
      <c r="AH17" s="21">
        <v>6.6040272988718104E-2</v>
      </c>
      <c r="AI17" s="21">
        <v>0.24520347585944099</v>
      </c>
      <c r="AJ17" s="21">
        <v>0.311629099642595</v>
      </c>
      <c r="AK17" s="21">
        <v>0.312006860223976</v>
      </c>
      <c r="AL17" s="21">
        <v>0.44805851728013502</v>
      </c>
      <c r="AM17" s="21">
        <v>0.49492772174300798</v>
      </c>
      <c r="AN17" s="21">
        <v>0.37011074499970298</v>
      </c>
      <c r="AO17" s="21"/>
      <c r="AP17" s="21">
        <v>0.562592198729846</v>
      </c>
      <c r="AQ17" s="21">
        <v>-7.5557274870231006E-2</v>
      </c>
      <c r="AR17" s="21"/>
      <c r="AS17" s="21">
        <v>0.54257343243171996</v>
      </c>
      <c r="AT17" s="21">
        <v>0.72001006926236599</v>
      </c>
      <c r="AU17" s="21">
        <v>0.53952596784844598</v>
      </c>
      <c r="AV17" s="21"/>
      <c r="AW17" s="21">
        <v>0.67066384862699302</v>
      </c>
      <c r="AX17" s="21">
        <v>0.26506934137434002</v>
      </c>
      <c r="AY17" s="21"/>
      <c r="AZ17" s="21">
        <v>0.26414685686990802</v>
      </c>
      <c r="BA17" s="21">
        <v>0.34693670364364498</v>
      </c>
      <c r="BB17" s="21"/>
      <c r="BC17" s="21">
        <v>0.191198920312033</v>
      </c>
      <c r="BD17" s="21">
        <v>0.46206217144491402</v>
      </c>
      <c r="BE17" s="21"/>
      <c r="BF17" s="21">
        <v>0.57373501565372598</v>
      </c>
      <c r="BG17" s="21">
        <v>0.18933678102200499</v>
      </c>
      <c r="BH17" s="21"/>
      <c r="BI17" s="21">
        <v>-1.8353792901845099E-2</v>
      </c>
      <c r="BJ17" s="21">
        <v>0.121336297800959</v>
      </c>
      <c r="BK17" s="21">
        <v>0.55319734247607</v>
      </c>
      <c r="BL17" s="21">
        <v>0.76078802275798696</v>
      </c>
    </row>
    <row r="18" spans="2:64" x14ac:dyDescent="0.25">
      <c r="B18" s="16"/>
    </row>
    <row r="19" spans="2:64" x14ac:dyDescent="0.25">
      <c r="B19" t="s">
        <v>83</v>
      </c>
    </row>
    <row r="20" spans="2:64" x14ac:dyDescent="0.25">
      <c r="B20" t="s">
        <v>84</v>
      </c>
    </row>
    <row r="22" spans="2:64" x14ac:dyDescent="0.2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259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45" x14ac:dyDescent="0.25">
      <c r="B9" s="18" t="s">
        <v>256</v>
      </c>
      <c r="C9" s="17">
        <v>0.337963504031978</v>
      </c>
      <c r="D9" s="17">
        <v>0.39404362793450798</v>
      </c>
      <c r="E9" s="17">
        <v>0.26417989749033</v>
      </c>
      <c r="F9" s="17">
        <v>0.46239701896675001</v>
      </c>
      <c r="G9" s="17">
        <v>0.32341409301565599</v>
      </c>
      <c r="H9" s="17">
        <v>0.31167222414925799</v>
      </c>
      <c r="I9" s="17">
        <v>0.43807862109542101</v>
      </c>
      <c r="J9" s="17">
        <v>0.30966563402719499</v>
      </c>
      <c r="K9" s="17">
        <v>0.29815009784848401</v>
      </c>
      <c r="L9" s="17">
        <v>0.30319178467167202</v>
      </c>
      <c r="M9" s="17">
        <v>0.19910366345616701</v>
      </c>
      <c r="N9" s="17">
        <v>0.33898096887706702</v>
      </c>
      <c r="O9" s="17">
        <v>0.32307952721101002</v>
      </c>
      <c r="P9" s="17">
        <v>0.35196951786603697</v>
      </c>
      <c r="Q9" s="17"/>
      <c r="R9" s="17">
        <v>0.207384028592523</v>
      </c>
      <c r="S9" s="17">
        <v>0.27970483153647102</v>
      </c>
      <c r="T9" s="17">
        <v>0.33801951546440201</v>
      </c>
      <c r="U9" s="17">
        <v>0.425523331476996</v>
      </c>
      <c r="V9" s="17"/>
      <c r="W9" s="17">
        <v>0.22813268993028901</v>
      </c>
      <c r="X9" s="17">
        <v>0.16372398308453701</v>
      </c>
      <c r="Y9" s="17">
        <v>0.36513425618798401</v>
      </c>
      <c r="Z9" s="17">
        <v>0.33457903119326299</v>
      </c>
      <c r="AA9" s="17">
        <v>0.32828071849337698</v>
      </c>
      <c r="AB9" s="17">
        <v>0.399622650740873</v>
      </c>
      <c r="AC9" s="17">
        <v>0.33820591798576899</v>
      </c>
      <c r="AD9" s="17">
        <v>0.35184009074065897</v>
      </c>
      <c r="AE9" s="17">
        <v>0.45485823617318299</v>
      </c>
      <c r="AF9" s="17">
        <v>0.44853445793588398</v>
      </c>
      <c r="AG9" s="17"/>
      <c r="AH9" s="17">
        <v>0.32352277168782201</v>
      </c>
      <c r="AI9" s="17">
        <v>0.35139117502463402</v>
      </c>
      <c r="AJ9" s="17">
        <v>0.23740605725411201</v>
      </c>
      <c r="AK9" s="17">
        <v>0.247099729927302</v>
      </c>
      <c r="AL9" s="17">
        <v>0.40264553947572901</v>
      </c>
      <c r="AM9" s="17">
        <v>0.465340558884898</v>
      </c>
      <c r="AN9" s="17">
        <v>0.401851683335613</v>
      </c>
      <c r="AO9" s="17"/>
      <c r="AP9" s="17">
        <v>0.430729263097406</v>
      </c>
      <c r="AQ9" s="17">
        <v>0.18745759136253801</v>
      </c>
      <c r="AR9" s="17"/>
      <c r="AS9" s="17">
        <v>0.403367332594534</v>
      </c>
      <c r="AT9" s="17">
        <v>0.56844185951782999</v>
      </c>
      <c r="AU9" s="17">
        <v>0.38571865378571901</v>
      </c>
      <c r="AV9" s="17"/>
      <c r="AW9" s="17">
        <v>0.50133319761780704</v>
      </c>
      <c r="AX9" s="17">
        <v>0.31277566332113599</v>
      </c>
      <c r="AY9" s="17"/>
      <c r="AZ9" s="17">
        <v>0.27112462011743799</v>
      </c>
      <c r="BA9" s="17">
        <v>0.37154803305270201</v>
      </c>
      <c r="BB9" s="17"/>
      <c r="BC9" s="17">
        <v>0.259454625757507</v>
      </c>
      <c r="BD9" s="17">
        <v>0.425523331476996</v>
      </c>
      <c r="BE9" s="17"/>
      <c r="BF9" s="17">
        <v>1</v>
      </c>
      <c r="BG9" s="17">
        <v>0</v>
      </c>
      <c r="BH9" s="17"/>
      <c r="BI9" s="17">
        <v>0.140291056097054</v>
      </c>
      <c r="BJ9" s="17">
        <v>0.28186768819203201</v>
      </c>
      <c r="BK9" s="17">
        <v>0.41138735345431998</v>
      </c>
      <c r="BL9" s="17">
        <v>0.61467934591987505</v>
      </c>
    </row>
    <row r="10" spans="2:64" ht="60" x14ac:dyDescent="0.25">
      <c r="B10" s="18" t="s">
        <v>257</v>
      </c>
      <c r="C10" s="17">
        <v>0.41570874068328001</v>
      </c>
      <c r="D10" s="17">
        <v>0.41939768192904298</v>
      </c>
      <c r="E10" s="17">
        <v>0.33540922812548302</v>
      </c>
      <c r="F10" s="17">
        <v>0.227548486107991</v>
      </c>
      <c r="G10" s="17">
        <v>0.421782323351859</v>
      </c>
      <c r="H10" s="17">
        <v>0.49821617132273099</v>
      </c>
      <c r="I10" s="17">
        <v>0.35357976015092402</v>
      </c>
      <c r="J10" s="17">
        <v>0.48949785022315201</v>
      </c>
      <c r="K10" s="17">
        <v>0.461224950968601</v>
      </c>
      <c r="L10" s="17">
        <v>0.38669442723131697</v>
      </c>
      <c r="M10" s="17">
        <v>0.49264767717458302</v>
      </c>
      <c r="N10" s="17">
        <v>0.44647244170863598</v>
      </c>
      <c r="O10" s="17">
        <v>0.34620825706820102</v>
      </c>
      <c r="P10" s="17">
        <v>0.64803048213396297</v>
      </c>
      <c r="Q10" s="17"/>
      <c r="R10" s="17">
        <v>0.36299777603615002</v>
      </c>
      <c r="S10" s="17">
        <v>0.45967097269102603</v>
      </c>
      <c r="T10" s="17">
        <v>0.48543394351090102</v>
      </c>
      <c r="U10" s="17">
        <v>0.410872010569866</v>
      </c>
      <c r="V10" s="17"/>
      <c r="W10" s="17">
        <v>0.32239827883467098</v>
      </c>
      <c r="X10" s="17">
        <v>0.52840612708745405</v>
      </c>
      <c r="Y10" s="17">
        <v>0.291797021266328</v>
      </c>
      <c r="Z10" s="17">
        <v>0.49010485069634402</v>
      </c>
      <c r="AA10" s="17">
        <v>0.516238361265416</v>
      </c>
      <c r="AB10" s="17">
        <v>0.39993550777219</v>
      </c>
      <c r="AC10" s="17">
        <v>0.44980638807157602</v>
      </c>
      <c r="AD10" s="17">
        <v>0.41242367305834798</v>
      </c>
      <c r="AE10" s="17">
        <v>0.40497322373658101</v>
      </c>
      <c r="AF10" s="17">
        <v>0.39985993796098401</v>
      </c>
      <c r="AG10" s="17"/>
      <c r="AH10" s="17">
        <v>0.37318133049456298</v>
      </c>
      <c r="AI10" s="17">
        <v>0.39292873780072102</v>
      </c>
      <c r="AJ10" s="17">
        <v>0.51013710153439795</v>
      </c>
      <c r="AK10" s="17">
        <v>0.468328401605283</v>
      </c>
      <c r="AL10" s="17">
        <v>0.43943003061608099</v>
      </c>
      <c r="AM10" s="17">
        <v>0.38887398776917298</v>
      </c>
      <c r="AN10" s="17">
        <v>0.35627340722416401</v>
      </c>
      <c r="AO10" s="17"/>
      <c r="AP10" s="17">
        <v>0.43753634401889002</v>
      </c>
      <c r="AQ10" s="17">
        <v>0.38029499110036002</v>
      </c>
      <c r="AR10" s="17"/>
      <c r="AS10" s="17">
        <v>0.48796945077057002</v>
      </c>
      <c r="AT10" s="17">
        <v>0.33653749882242201</v>
      </c>
      <c r="AU10" s="17">
        <v>0.45018887660393803</v>
      </c>
      <c r="AV10" s="17"/>
      <c r="AW10" s="17">
        <v>0.39276809000667601</v>
      </c>
      <c r="AX10" s="17">
        <v>0.41924566018384701</v>
      </c>
      <c r="AY10" s="17"/>
      <c r="AZ10" s="17">
        <v>0.41863753187897701</v>
      </c>
      <c r="BA10" s="17">
        <v>0.414237111189386</v>
      </c>
      <c r="BB10" s="17"/>
      <c r="BC10" s="17">
        <v>0.42004550409180602</v>
      </c>
      <c r="BD10" s="17">
        <v>0.410872010569866</v>
      </c>
      <c r="BE10" s="17"/>
      <c r="BF10" s="17">
        <v>0</v>
      </c>
      <c r="BG10" s="17">
        <v>0.62792420541020999</v>
      </c>
      <c r="BH10" s="17"/>
      <c r="BI10" s="17">
        <v>0.32434251774869799</v>
      </c>
      <c r="BJ10" s="17">
        <v>0.50152510562077002</v>
      </c>
      <c r="BK10" s="17">
        <v>0.45114683021136198</v>
      </c>
      <c r="BL10" s="17">
        <v>0.29058534078867299</v>
      </c>
    </row>
    <row r="11" spans="2:64" ht="45" x14ac:dyDescent="0.25">
      <c r="B11" s="18" t="s">
        <v>258</v>
      </c>
      <c r="C11" s="17">
        <v>0.21142461326114001</v>
      </c>
      <c r="D11" s="17">
        <v>0.17091739280542101</v>
      </c>
      <c r="E11" s="17">
        <v>0.364872622846173</v>
      </c>
      <c r="F11" s="17">
        <v>0.21644752917697399</v>
      </c>
      <c r="G11" s="17">
        <v>0.15599992211739899</v>
      </c>
      <c r="H11" s="17">
        <v>0.156079152322387</v>
      </c>
      <c r="I11" s="17">
        <v>0.13645379517700701</v>
      </c>
      <c r="J11" s="17">
        <v>0.16266341941922699</v>
      </c>
      <c r="K11" s="17">
        <v>0.24062495118291499</v>
      </c>
      <c r="L11" s="17">
        <v>0.27117083573090101</v>
      </c>
      <c r="M11" s="17">
        <v>0.28401737215562001</v>
      </c>
      <c r="N11" s="17">
        <v>0.195007711278191</v>
      </c>
      <c r="O11" s="17">
        <v>0.28419730624008499</v>
      </c>
      <c r="P11" s="17">
        <v>0</v>
      </c>
      <c r="Q11" s="17"/>
      <c r="R11" s="17">
        <v>0.34823934082847902</v>
      </c>
      <c r="S11" s="17">
        <v>0.225056128692455</v>
      </c>
      <c r="T11" s="17">
        <v>0.16587744940223401</v>
      </c>
      <c r="U11" s="17">
        <v>0.14697990675450601</v>
      </c>
      <c r="V11" s="17"/>
      <c r="W11" s="17">
        <v>0.37023380754948698</v>
      </c>
      <c r="X11" s="17">
        <v>0.27262977867063098</v>
      </c>
      <c r="Y11" s="17">
        <v>0.32041382987218597</v>
      </c>
      <c r="Z11" s="17">
        <v>0.17531611811039299</v>
      </c>
      <c r="AA11" s="17">
        <v>0.144870053626939</v>
      </c>
      <c r="AB11" s="17">
        <v>0.13677073219712099</v>
      </c>
      <c r="AC11" s="17">
        <v>0.19001262512177799</v>
      </c>
      <c r="AD11" s="17">
        <v>0.22651602043400401</v>
      </c>
      <c r="AE11" s="17">
        <v>0.14016854009023599</v>
      </c>
      <c r="AF11" s="17">
        <v>0.13202623917437101</v>
      </c>
      <c r="AG11" s="17"/>
      <c r="AH11" s="17">
        <v>0.26413284231874201</v>
      </c>
      <c r="AI11" s="17">
        <v>0.23114483358507301</v>
      </c>
      <c r="AJ11" s="17">
        <v>0.25245684121149098</v>
      </c>
      <c r="AK11" s="17">
        <v>0.229068002412704</v>
      </c>
      <c r="AL11" s="17">
        <v>0.15056088485202601</v>
      </c>
      <c r="AM11" s="17">
        <v>0.12516738915763001</v>
      </c>
      <c r="AN11" s="17">
        <v>0.21999188163757999</v>
      </c>
      <c r="AO11" s="17"/>
      <c r="AP11" s="17">
        <v>0.117373573842387</v>
      </c>
      <c r="AQ11" s="17">
        <v>0.36401580281034801</v>
      </c>
      <c r="AR11" s="17"/>
      <c r="AS11" s="17">
        <v>0.100972772408634</v>
      </c>
      <c r="AT11" s="17">
        <v>9.5020641659747801E-2</v>
      </c>
      <c r="AU11" s="17">
        <v>0.141613877993817</v>
      </c>
      <c r="AV11" s="17"/>
      <c r="AW11" s="17">
        <v>0.105898712375517</v>
      </c>
      <c r="AX11" s="17">
        <v>0.227694274567561</v>
      </c>
      <c r="AY11" s="17"/>
      <c r="AZ11" s="17">
        <v>0.25790021529336699</v>
      </c>
      <c r="BA11" s="17">
        <v>0.188072020970661</v>
      </c>
      <c r="BB11" s="17"/>
      <c r="BC11" s="17">
        <v>0.26920775155867099</v>
      </c>
      <c r="BD11" s="17">
        <v>0.14697990675450601</v>
      </c>
      <c r="BE11" s="17"/>
      <c r="BF11" s="17">
        <v>0</v>
      </c>
      <c r="BG11" s="17">
        <v>0.31935492159234702</v>
      </c>
      <c r="BH11" s="17"/>
      <c r="BI11" s="17">
        <v>0.42845688646340502</v>
      </c>
      <c r="BJ11" s="17">
        <v>0.19563542432513101</v>
      </c>
      <c r="BK11" s="17">
        <v>0.12788595888832099</v>
      </c>
      <c r="BL11" s="17">
        <v>8.8439245499009694E-2</v>
      </c>
    </row>
    <row r="12" spans="2:64" x14ac:dyDescent="0.25">
      <c r="B12" s="18" t="s">
        <v>80</v>
      </c>
      <c r="C12" s="19">
        <v>3.4903142023602202E-2</v>
      </c>
      <c r="D12" s="19">
        <v>1.5641297331028599E-2</v>
      </c>
      <c r="E12" s="19">
        <v>3.5538251538014001E-2</v>
      </c>
      <c r="F12" s="19">
        <v>9.3606965748284504E-2</v>
      </c>
      <c r="G12" s="19">
        <v>9.8803661515085905E-2</v>
      </c>
      <c r="H12" s="19">
        <v>3.4032452205624002E-2</v>
      </c>
      <c r="I12" s="19">
        <v>7.1887823576647997E-2</v>
      </c>
      <c r="J12" s="19">
        <v>3.8173096330426301E-2</v>
      </c>
      <c r="K12" s="19">
        <v>0</v>
      </c>
      <c r="L12" s="19">
        <v>3.8942952366109597E-2</v>
      </c>
      <c r="M12" s="19">
        <v>2.423128721363E-2</v>
      </c>
      <c r="N12" s="19">
        <v>1.9538878136107201E-2</v>
      </c>
      <c r="O12" s="19">
        <v>4.6514909480703998E-2</v>
      </c>
      <c r="P12" s="19">
        <v>0</v>
      </c>
      <c r="Q12" s="19"/>
      <c r="R12" s="19">
        <v>8.1378854542848406E-2</v>
      </c>
      <c r="S12" s="19">
        <v>3.5568067080048303E-2</v>
      </c>
      <c r="T12" s="19">
        <v>1.0669091622462001E-2</v>
      </c>
      <c r="U12" s="19">
        <v>1.66247511986326E-2</v>
      </c>
      <c r="V12" s="19"/>
      <c r="W12" s="19">
        <v>7.9235223685553802E-2</v>
      </c>
      <c r="X12" s="19">
        <v>3.5240111157377102E-2</v>
      </c>
      <c r="Y12" s="19">
        <v>2.2654892673502101E-2</v>
      </c>
      <c r="Z12" s="19">
        <v>0</v>
      </c>
      <c r="AA12" s="19">
        <v>1.0610866614268201E-2</v>
      </c>
      <c r="AB12" s="19">
        <v>6.3671109289816299E-2</v>
      </c>
      <c r="AC12" s="19">
        <v>2.1975068820877401E-2</v>
      </c>
      <c r="AD12" s="19">
        <v>9.2202157669893092E-3</v>
      </c>
      <c r="AE12" s="19">
        <v>0</v>
      </c>
      <c r="AF12" s="19">
        <v>1.9579364928761001E-2</v>
      </c>
      <c r="AG12" s="19"/>
      <c r="AH12" s="19">
        <v>3.9163055498872897E-2</v>
      </c>
      <c r="AI12" s="19">
        <v>2.4535253589571E-2</v>
      </c>
      <c r="AJ12" s="19">
        <v>0</v>
      </c>
      <c r="AK12" s="19">
        <v>5.5503866054711803E-2</v>
      </c>
      <c r="AL12" s="19">
        <v>7.3635450561635599E-3</v>
      </c>
      <c r="AM12" s="19">
        <v>2.0618064188299399E-2</v>
      </c>
      <c r="AN12" s="19">
        <v>2.18830278026436E-2</v>
      </c>
      <c r="AO12" s="19"/>
      <c r="AP12" s="19">
        <v>1.4360819041317001E-2</v>
      </c>
      <c r="AQ12" s="19">
        <v>6.8231614726753806E-2</v>
      </c>
      <c r="AR12" s="19"/>
      <c r="AS12" s="19">
        <v>7.6904442262627198E-3</v>
      </c>
      <c r="AT12" s="19">
        <v>0</v>
      </c>
      <c r="AU12" s="19">
        <v>2.2478591616525798E-2</v>
      </c>
      <c r="AV12" s="19"/>
      <c r="AW12" s="19">
        <v>0</v>
      </c>
      <c r="AX12" s="19">
        <v>4.0284401927456602E-2</v>
      </c>
      <c r="AY12" s="19"/>
      <c r="AZ12" s="19">
        <v>5.2337632710217699E-2</v>
      </c>
      <c r="BA12" s="19">
        <v>2.6142834787251001E-2</v>
      </c>
      <c r="BB12" s="19"/>
      <c r="BC12" s="19">
        <v>5.1292118592016003E-2</v>
      </c>
      <c r="BD12" s="19">
        <v>1.66247511986326E-2</v>
      </c>
      <c r="BE12" s="19"/>
      <c r="BF12" s="19">
        <v>0</v>
      </c>
      <c r="BG12" s="19">
        <v>5.2720872997442901E-2</v>
      </c>
      <c r="BH12" s="19"/>
      <c r="BI12" s="19">
        <v>0.10690953969084301</v>
      </c>
      <c r="BJ12" s="19">
        <v>2.0971781862066802E-2</v>
      </c>
      <c r="BK12" s="19">
        <v>9.5798574459967697E-3</v>
      </c>
      <c r="BL12" s="19">
        <v>6.2960677924425402E-3</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L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260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142</v>
      </c>
      <c r="C9" s="17">
        <v>0.24914201464997501</v>
      </c>
      <c r="D9" s="17">
        <v>0.122843004400853</v>
      </c>
      <c r="E9" s="17">
        <v>0.33381629022216402</v>
      </c>
      <c r="F9" s="17">
        <v>0.33409095155678398</v>
      </c>
      <c r="G9" s="17">
        <v>0.39588510278510702</v>
      </c>
      <c r="H9" s="17">
        <v>0.22498677656232</v>
      </c>
      <c r="I9" s="17">
        <v>0.17307578861699799</v>
      </c>
      <c r="J9" s="17">
        <v>0.37390036089863299</v>
      </c>
      <c r="K9" s="17">
        <v>0.33749486249006899</v>
      </c>
      <c r="L9" s="17">
        <v>0.30953193894193198</v>
      </c>
      <c r="M9" s="17">
        <v>0.33188569816540298</v>
      </c>
      <c r="N9" s="17">
        <v>0.18943975544758601</v>
      </c>
      <c r="O9" s="17">
        <v>0.348327241371444</v>
      </c>
      <c r="P9" s="17">
        <v>0</v>
      </c>
      <c r="Q9" s="17"/>
      <c r="R9" s="17">
        <v>0.80222122036737398</v>
      </c>
      <c r="S9" s="17">
        <v>0.21125321763492</v>
      </c>
      <c r="T9" s="17">
        <v>8.7394173990112706E-2</v>
      </c>
      <c r="U9" s="17">
        <v>1.22158963581085E-2</v>
      </c>
      <c r="V9" s="17"/>
      <c r="W9" s="17">
        <v>0.80246114766956</v>
      </c>
      <c r="X9" s="17">
        <v>0.69085923478620903</v>
      </c>
      <c r="Y9" s="17">
        <v>0.46477171665017902</v>
      </c>
      <c r="Z9" s="17">
        <v>0.23284145457661301</v>
      </c>
      <c r="AA9" s="17">
        <v>0.144181822809512</v>
      </c>
      <c r="AB9" s="17">
        <v>9.0082807790038896E-2</v>
      </c>
      <c r="AC9" s="17">
        <v>2.1975068820877401E-2</v>
      </c>
      <c r="AD9" s="17">
        <v>5.7831838490509102E-2</v>
      </c>
      <c r="AE9" s="17">
        <v>1.13570531836558E-2</v>
      </c>
      <c r="AF9" s="17">
        <v>5.7857118220606303E-3</v>
      </c>
      <c r="AG9" s="17"/>
      <c r="AH9" s="17">
        <v>0.57456485946376101</v>
      </c>
      <c r="AI9" s="17">
        <v>0.17439128632964401</v>
      </c>
      <c r="AJ9" s="17">
        <v>0.233869290761404</v>
      </c>
      <c r="AK9" s="17">
        <v>0.396043293312697</v>
      </c>
      <c r="AL9" s="17">
        <v>0.12068767895466601</v>
      </c>
      <c r="AM9" s="17">
        <v>0.12440454108002801</v>
      </c>
      <c r="AN9" s="17">
        <v>0.20517737105169001</v>
      </c>
      <c r="AO9" s="17"/>
      <c r="AP9" s="17">
        <v>0.12053038594972799</v>
      </c>
      <c r="AQ9" s="17">
        <v>0.45780532698035198</v>
      </c>
      <c r="AR9" s="17"/>
      <c r="AS9" s="17">
        <v>7.1917658135082593E-2</v>
      </c>
      <c r="AT9" s="17">
        <v>6.2753390889067798E-2</v>
      </c>
      <c r="AU9" s="17">
        <v>0.17750719396332901</v>
      </c>
      <c r="AV9" s="17"/>
      <c r="AW9" s="17">
        <v>6.1374393530113501E-2</v>
      </c>
      <c r="AX9" s="17">
        <v>0.27809145335928098</v>
      </c>
      <c r="AY9" s="17"/>
      <c r="AZ9" s="17">
        <v>0.348297013889037</v>
      </c>
      <c r="BA9" s="17">
        <v>0.19931960956984299</v>
      </c>
      <c r="BB9" s="17"/>
      <c r="BC9" s="17">
        <v>0.46157737826120898</v>
      </c>
      <c r="BD9" s="17">
        <v>1.22158963581085E-2</v>
      </c>
      <c r="BE9" s="17"/>
      <c r="BF9" s="17">
        <v>0.13932274176840201</v>
      </c>
      <c r="BG9" s="17">
        <v>0.30520373707666998</v>
      </c>
      <c r="BH9" s="17"/>
      <c r="BI9" s="17">
        <v>0.54258859094130796</v>
      </c>
      <c r="BJ9" s="17">
        <v>0.271744574135169</v>
      </c>
      <c r="BK9" s="17">
        <v>9.8036687882840395E-2</v>
      </c>
      <c r="BL9" s="17">
        <v>6.1850068427369599E-2</v>
      </c>
    </row>
    <row r="10" spans="2:64" x14ac:dyDescent="0.25">
      <c r="B10" s="18" t="s">
        <v>143</v>
      </c>
      <c r="C10" s="17">
        <v>7.7331388699325807E-2</v>
      </c>
      <c r="D10" s="17">
        <v>6.2840440584429003E-2</v>
      </c>
      <c r="E10" s="17">
        <v>2.98806992655649E-2</v>
      </c>
      <c r="F10" s="17">
        <v>0.12714204537805801</v>
      </c>
      <c r="G10" s="17">
        <v>7.0146262401691195E-2</v>
      </c>
      <c r="H10" s="17">
        <v>0.12629822485440501</v>
      </c>
      <c r="I10" s="17">
        <v>2.2812986748137601E-2</v>
      </c>
      <c r="J10" s="17">
        <v>9.98981999765578E-2</v>
      </c>
      <c r="K10" s="17">
        <v>0.175952613514472</v>
      </c>
      <c r="L10" s="17">
        <v>8.8369964677418894E-2</v>
      </c>
      <c r="M10" s="17">
        <v>5.3678791969930403E-2</v>
      </c>
      <c r="N10" s="17">
        <v>7.2243395271121405E-2</v>
      </c>
      <c r="O10" s="17">
        <v>8.3773537928374095E-2</v>
      </c>
      <c r="P10" s="17">
        <v>0</v>
      </c>
      <c r="Q10" s="17"/>
      <c r="R10" s="17">
        <v>6.0489981384178097E-2</v>
      </c>
      <c r="S10" s="17">
        <v>0.227722782594419</v>
      </c>
      <c r="T10" s="17">
        <v>9.7039875663935293E-2</v>
      </c>
      <c r="U10" s="17">
        <v>3.3078091993860803E-2</v>
      </c>
      <c r="V10" s="17"/>
      <c r="W10" s="17">
        <v>7.2472128448546294E-2</v>
      </c>
      <c r="X10" s="17">
        <v>0.11066578395769899</v>
      </c>
      <c r="Y10" s="17">
        <v>0.237353237251998</v>
      </c>
      <c r="Z10" s="17">
        <v>0.114560254779404</v>
      </c>
      <c r="AA10" s="17">
        <v>0.132714536838064</v>
      </c>
      <c r="AB10" s="17">
        <v>0.10952196099829301</v>
      </c>
      <c r="AC10" s="17">
        <v>7.0638611643705398E-2</v>
      </c>
      <c r="AD10" s="17">
        <v>6.2654118253517604E-2</v>
      </c>
      <c r="AE10" s="17">
        <v>5.1934731533481999E-2</v>
      </c>
      <c r="AF10" s="17">
        <v>2.1529620358872799E-2</v>
      </c>
      <c r="AG10" s="17"/>
      <c r="AH10" s="17">
        <v>0.13609538749494501</v>
      </c>
      <c r="AI10" s="17">
        <v>0.25956919401065798</v>
      </c>
      <c r="AJ10" s="17">
        <v>8.2540176965607406E-2</v>
      </c>
      <c r="AK10" s="17">
        <v>7.5275505283604202E-2</v>
      </c>
      <c r="AL10" s="17">
        <v>3.7500241493166601E-2</v>
      </c>
      <c r="AM10" s="17">
        <v>5.2831751322668603E-2</v>
      </c>
      <c r="AN10" s="17">
        <v>6.1630077749206799E-2</v>
      </c>
      <c r="AO10" s="17"/>
      <c r="AP10" s="17">
        <v>8.4892259344670498E-2</v>
      </c>
      <c r="AQ10" s="17">
        <v>6.5064408419990505E-2</v>
      </c>
      <c r="AR10" s="17"/>
      <c r="AS10" s="17">
        <v>4.5483620019647203E-2</v>
      </c>
      <c r="AT10" s="17">
        <v>2.65225154451833E-2</v>
      </c>
      <c r="AU10" s="17">
        <v>0.13789937019359799</v>
      </c>
      <c r="AV10" s="17"/>
      <c r="AW10" s="17">
        <v>1.9807590229017201E-2</v>
      </c>
      <c r="AX10" s="17">
        <v>8.6200232370086199E-2</v>
      </c>
      <c r="AY10" s="17"/>
      <c r="AZ10" s="17">
        <v>7.5588500562491001E-2</v>
      </c>
      <c r="BA10" s="17">
        <v>7.8207137571587801E-2</v>
      </c>
      <c r="BB10" s="17"/>
      <c r="BC10" s="17">
        <v>0.117010277816313</v>
      </c>
      <c r="BD10" s="17">
        <v>3.3078091993860803E-2</v>
      </c>
      <c r="BE10" s="17"/>
      <c r="BF10" s="17">
        <v>7.5800277059968904E-2</v>
      </c>
      <c r="BG10" s="17">
        <v>7.8113007020751704E-2</v>
      </c>
      <c r="BH10" s="17"/>
      <c r="BI10" s="17">
        <v>6.5920485124944403E-2</v>
      </c>
      <c r="BJ10" s="17">
        <v>8.8972343991290698E-2</v>
      </c>
      <c r="BK10" s="17">
        <v>8.5157412198634999E-2</v>
      </c>
      <c r="BL10" s="17">
        <v>5.5001845117557499E-2</v>
      </c>
    </row>
    <row r="11" spans="2:64" x14ac:dyDescent="0.25">
      <c r="B11" s="18" t="s">
        <v>144</v>
      </c>
      <c r="C11" s="17">
        <v>8.1788436700551206E-2</v>
      </c>
      <c r="D11" s="17">
        <v>5.5210484645887903E-2</v>
      </c>
      <c r="E11" s="17">
        <v>9.2792871459654105E-2</v>
      </c>
      <c r="F11" s="17">
        <v>9.6739712015882204E-2</v>
      </c>
      <c r="G11" s="17">
        <v>7.8175351127876505E-2</v>
      </c>
      <c r="H11" s="17">
        <v>0.117794166531326</v>
      </c>
      <c r="I11" s="17">
        <v>0.11930782163578001</v>
      </c>
      <c r="J11" s="17">
        <v>6.8515590255223496E-2</v>
      </c>
      <c r="K11" s="17">
        <v>0.102967429019503</v>
      </c>
      <c r="L11" s="17">
        <v>6.7886108475937706E-2</v>
      </c>
      <c r="M11" s="17">
        <v>0.16845194331635999</v>
      </c>
      <c r="N11" s="17">
        <v>4.7079149280033802E-2</v>
      </c>
      <c r="O11" s="17">
        <v>5.5339649757132799E-2</v>
      </c>
      <c r="P11" s="17">
        <v>0.296060964267926</v>
      </c>
      <c r="Q11" s="17"/>
      <c r="R11" s="17">
        <v>3.94706664313434E-2</v>
      </c>
      <c r="S11" s="17">
        <v>0.14150552497650201</v>
      </c>
      <c r="T11" s="17">
        <v>0.198559658117613</v>
      </c>
      <c r="U11" s="17">
        <v>5.3818376710202197E-2</v>
      </c>
      <c r="V11" s="17"/>
      <c r="W11" s="17">
        <v>1.3504126152337899E-2</v>
      </c>
      <c r="X11" s="17">
        <v>0.1218892380307</v>
      </c>
      <c r="Y11" s="17">
        <v>0.10312603000549</v>
      </c>
      <c r="Z11" s="17">
        <v>0.20125673856948101</v>
      </c>
      <c r="AA11" s="17">
        <v>0.255874259172928</v>
      </c>
      <c r="AB11" s="17">
        <v>0.174741298289422</v>
      </c>
      <c r="AC11" s="17">
        <v>0.156545197629052</v>
      </c>
      <c r="AD11" s="17">
        <v>4.4010396663337101E-2</v>
      </c>
      <c r="AE11" s="17">
        <v>3.5918760352280303E-2</v>
      </c>
      <c r="AF11" s="17">
        <v>1.9616014690503902E-2</v>
      </c>
      <c r="AG11" s="17"/>
      <c r="AH11" s="17">
        <v>4.5542181056696301E-2</v>
      </c>
      <c r="AI11" s="17">
        <v>0.13773311297354501</v>
      </c>
      <c r="AJ11" s="17">
        <v>8.4208074358140095E-2</v>
      </c>
      <c r="AK11" s="17">
        <v>9.1019122960598706E-2</v>
      </c>
      <c r="AL11" s="17">
        <v>0.11272335153489001</v>
      </c>
      <c r="AM11" s="17">
        <v>9.4560218105805505E-2</v>
      </c>
      <c r="AN11" s="17">
        <v>5.90327721462129E-2</v>
      </c>
      <c r="AO11" s="17"/>
      <c r="AP11" s="17">
        <v>0.101208982506061</v>
      </c>
      <c r="AQ11" s="17">
        <v>5.0279968485081199E-2</v>
      </c>
      <c r="AR11" s="17"/>
      <c r="AS11" s="17">
        <v>0.11031243472414</v>
      </c>
      <c r="AT11" s="17">
        <v>6.3521685580342102E-2</v>
      </c>
      <c r="AU11" s="17">
        <v>0.122219164605798</v>
      </c>
      <c r="AV11" s="17"/>
      <c r="AW11" s="17">
        <v>6.7974363663230494E-2</v>
      </c>
      <c r="AX11" s="17">
        <v>8.3918248317350105E-2</v>
      </c>
      <c r="AY11" s="17"/>
      <c r="AZ11" s="17">
        <v>9.29829838489733E-2</v>
      </c>
      <c r="BA11" s="17">
        <v>7.6163513428930504E-2</v>
      </c>
      <c r="BB11" s="17"/>
      <c r="BC11" s="17">
        <v>0.106867266789508</v>
      </c>
      <c r="BD11" s="17">
        <v>5.3818376710202197E-2</v>
      </c>
      <c r="BE11" s="17"/>
      <c r="BF11" s="17">
        <v>0.102106114493189</v>
      </c>
      <c r="BG11" s="17">
        <v>7.1416450227883302E-2</v>
      </c>
      <c r="BH11" s="17"/>
      <c r="BI11" s="17">
        <v>4.5603408005666701E-2</v>
      </c>
      <c r="BJ11" s="17">
        <v>7.7488953126618298E-2</v>
      </c>
      <c r="BK11" s="17">
        <v>0.106119238401438</v>
      </c>
      <c r="BL11" s="17">
        <v>9.0848616177776204E-2</v>
      </c>
    </row>
    <row r="12" spans="2:64" x14ac:dyDescent="0.25">
      <c r="B12" s="18" t="s">
        <v>145</v>
      </c>
      <c r="C12" s="17">
        <v>9.5276081893349907E-2</v>
      </c>
      <c r="D12" s="17">
        <v>9.9510140358195998E-2</v>
      </c>
      <c r="E12" s="17">
        <v>5.97613985311298E-2</v>
      </c>
      <c r="F12" s="17">
        <v>4.4135464791672303E-2</v>
      </c>
      <c r="G12" s="17">
        <v>8.3096264201069095E-2</v>
      </c>
      <c r="H12" s="17">
        <v>9.4591844024677102E-2</v>
      </c>
      <c r="I12" s="17">
        <v>7.3681848139504999E-2</v>
      </c>
      <c r="J12" s="17">
        <v>3.8886573561057097E-2</v>
      </c>
      <c r="K12" s="17">
        <v>3.7555377839648602E-2</v>
      </c>
      <c r="L12" s="17">
        <v>0.152552449345741</v>
      </c>
      <c r="M12" s="17">
        <v>9.8736735899610906E-2</v>
      </c>
      <c r="N12" s="17">
        <v>0.14521868219967099</v>
      </c>
      <c r="O12" s="17">
        <v>7.6006434695941205E-2</v>
      </c>
      <c r="P12" s="17">
        <v>0</v>
      </c>
      <c r="Q12" s="17"/>
      <c r="R12" s="17">
        <v>8.7328726541887596E-3</v>
      </c>
      <c r="S12" s="17">
        <v>0.121824214931536</v>
      </c>
      <c r="T12" s="17">
        <v>0.21400062062522901</v>
      </c>
      <c r="U12" s="17">
        <v>0.10071928709629301</v>
      </c>
      <c r="V12" s="17"/>
      <c r="W12" s="17">
        <v>2.5229585880318501E-2</v>
      </c>
      <c r="X12" s="17">
        <v>4.69514760465864E-2</v>
      </c>
      <c r="Y12" s="17">
        <v>3.8020692518067702E-2</v>
      </c>
      <c r="Z12" s="17">
        <v>0.18593531383348399</v>
      </c>
      <c r="AA12" s="17">
        <v>0.16498695425577101</v>
      </c>
      <c r="AB12" s="17">
        <v>0.145779271810803</v>
      </c>
      <c r="AC12" s="17">
        <v>0.232982354569224</v>
      </c>
      <c r="AD12" s="17">
        <v>0.156456983144109</v>
      </c>
      <c r="AE12" s="17">
        <v>0.14927185831081</v>
      </c>
      <c r="AF12" s="17">
        <v>6.6619798401531594E-2</v>
      </c>
      <c r="AG12" s="17"/>
      <c r="AH12" s="17">
        <v>9.4391073171639903E-2</v>
      </c>
      <c r="AI12" s="17">
        <v>0.12723847719859999</v>
      </c>
      <c r="AJ12" s="17">
        <v>0.11687991690813999</v>
      </c>
      <c r="AK12" s="17">
        <v>8.2950219356414306E-2</v>
      </c>
      <c r="AL12" s="17">
        <v>9.7505327839934097E-2</v>
      </c>
      <c r="AM12" s="17">
        <v>0.140810872610901</v>
      </c>
      <c r="AN12" s="17">
        <v>7.5994460989027193E-2</v>
      </c>
      <c r="AO12" s="17"/>
      <c r="AP12" s="17">
        <v>0.123891987987582</v>
      </c>
      <c r="AQ12" s="17">
        <v>4.8848789032654001E-2</v>
      </c>
      <c r="AR12" s="17"/>
      <c r="AS12" s="17">
        <v>0.13611565130067299</v>
      </c>
      <c r="AT12" s="17">
        <v>9.5837147058935798E-2</v>
      </c>
      <c r="AU12" s="17">
        <v>0.13614232828516001</v>
      </c>
      <c r="AV12" s="17"/>
      <c r="AW12" s="17">
        <v>0.11569062509122501</v>
      </c>
      <c r="AX12" s="17">
        <v>9.2128629933525094E-2</v>
      </c>
      <c r="AY12" s="17"/>
      <c r="AZ12" s="17">
        <v>8.2956272822075003E-2</v>
      </c>
      <c r="BA12" s="17">
        <v>0.101466415439509</v>
      </c>
      <c r="BB12" s="17"/>
      <c r="BC12" s="17">
        <v>9.0395533962060598E-2</v>
      </c>
      <c r="BD12" s="17">
        <v>0.10071928709629301</v>
      </c>
      <c r="BE12" s="17"/>
      <c r="BF12" s="17">
        <v>9.8833837581639494E-2</v>
      </c>
      <c r="BG12" s="17">
        <v>9.3459880541571005E-2</v>
      </c>
      <c r="BH12" s="17"/>
      <c r="BI12" s="17">
        <v>4.0446433701650297E-2</v>
      </c>
      <c r="BJ12" s="17">
        <v>9.36323167445402E-2</v>
      </c>
      <c r="BK12" s="17">
        <v>0.12628257280787</v>
      </c>
      <c r="BL12" s="17">
        <v>0.120266538551264</v>
      </c>
    </row>
    <row r="13" spans="2:64" x14ac:dyDescent="0.25">
      <c r="B13" s="18" t="s">
        <v>146</v>
      </c>
      <c r="C13" s="17">
        <v>6.0971011243847802E-2</v>
      </c>
      <c r="D13" s="17">
        <v>7.5083632637221398E-2</v>
      </c>
      <c r="E13" s="17">
        <v>2.98806992655649E-2</v>
      </c>
      <c r="F13" s="17">
        <v>7.03704976706781E-2</v>
      </c>
      <c r="G13" s="17">
        <v>9.2938090347454094E-2</v>
      </c>
      <c r="H13" s="17">
        <v>6.5596199503080405E-2</v>
      </c>
      <c r="I13" s="17">
        <v>5.8016557223734E-2</v>
      </c>
      <c r="J13" s="17">
        <v>4.5594980989491801E-2</v>
      </c>
      <c r="K13" s="17">
        <v>5.98790709752553E-2</v>
      </c>
      <c r="L13" s="17">
        <v>4.1924140231864603E-2</v>
      </c>
      <c r="M13" s="17">
        <v>4.0747519909555399E-2</v>
      </c>
      <c r="N13" s="17">
        <v>7.1226703012655698E-2</v>
      </c>
      <c r="O13" s="17">
        <v>5.2533644691072301E-2</v>
      </c>
      <c r="P13" s="17">
        <v>0</v>
      </c>
      <c r="Q13" s="17"/>
      <c r="R13" s="17">
        <v>0</v>
      </c>
      <c r="S13" s="17">
        <v>1.7860031822299099E-2</v>
      </c>
      <c r="T13" s="17">
        <v>0.108778895206094</v>
      </c>
      <c r="U13" s="17">
        <v>9.4096807138017893E-2</v>
      </c>
      <c r="V13" s="17"/>
      <c r="W13" s="17">
        <v>4.3836016324570598E-3</v>
      </c>
      <c r="X13" s="17">
        <v>0</v>
      </c>
      <c r="Y13" s="17">
        <v>1.45347227776322E-2</v>
      </c>
      <c r="Z13" s="17">
        <v>5.3995532051735698E-2</v>
      </c>
      <c r="AA13" s="17">
        <v>5.5511633431004702E-2</v>
      </c>
      <c r="AB13" s="17">
        <v>0.14431637907088499</v>
      </c>
      <c r="AC13" s="17">
        <v>0.12841658700099601</v>
      </c>
      <c r="AD13" s="17">
        <v>9.7694162314196795E-2</v>
      </c>
      <c r="AE13" s="17">
        <v>0.124551578565278</v>
      </c>
      <c r="AF13" s="17">
        <v>8.4468341200418295E-2</v>
      </c>
      <c r="AG13" s="17"/>
      <c r="AH13" s="17">
        <v>2.91075717317416E-2</v>
      </c>
      <c r="AI13" s="17">
        <v>5.7862023338149597E-2</v>
      </c>
      <c r="AJ13" s="17">
        <v>0.105163058732968</v>
      </c>
      <c r="AK13" s="17">
        <v>3.1940395979391398E-2</v>
      </c>
      <c r="AL13" s="17">
        <v>0.10730365384377399</v>
      </c>
      <c r="AM13" s="17">
        <v>7.8936844805703801E-2</v>
      </c>
      <c r="AN13" s="17">
        <v>6.13332500832608E-2</v>
      </c>
      <c r="AO13" s="17"/>
      <c r="AP13" s="17">
        <v>8.3535290989298905E-2</v>
      </c>
      <c r="AQ13" s="17">
        <v>2.4362056053577202E-2</v>
      </c>
      <c r="AR13" s="17"/>
      <c r="AS13" s="17">
        <v>9.4012719179192503E-2</v>
      </c>
      <c r="AT13" s="17">
        <v>6.7562840168933894E-2</v>
      </c>
      <c r="AU13" s="17">
        <v>8.8852418595251795E-2</v>
      </c>
      <c r="AV13" s="17"/>
      <c r="AW13" s="17">
        <v>9.2891427983558594E-2</v>
      </c>
      <c r="AX13" s="17">
        <v>5.6049618820220901E-2</v>
      </c>
      <c r="AY13" s="17"/>
      <c r="AZ13" s="17">
        <v>4.6858135420402798E-2</v>
      </c>
      <c r="BA13" s="17">
        <v>6.8062306907377801E-2</v>
      </c>
      <c r="BB13" s="17"/>
      <c r="BC13" s="17">
        <v>3.1269387183048197E-2</v>
      </c>
      <c r="BD13" s="17">
        <v>9.4096807138017893E-2</v>
      </c>
      <c r="BE13" s="17"/>
      <c r="BF13" s="17">
        <v>8.4940690482978407E-2</v>
      </c>
      <c r="BG13" s="17">
        <v>4.8734711832084797E-2</v>
      </c>
      <c r="BH13" s="17"/>
      <c r="BI13" s="17">
        <v>1.1111212947902301E-2</v>
      </c>
      <c r="BJ13" s="17">
        <v>4.9535947269912797E-2</v>
      </c>
      <c r="BK13" s="17">
        <v>9.4832668429339601E-2</v>
      </c>
      <c r="BL13" s="17">
        <v>9.1223782117426905E-2</v>
      </c>
    </row>
    <row r="14" spans="2:64" x14ac:dyDescent="0.25">
      <c r="B14" s="18" t="s">
        <v>147</v>
      </c>
      <c r="C14" s="17">
        <v>6.5816691357506202E-2</v>
      </c>
      <c r="D14" s="17">
        <v>0.107531504476557</v>
      </c>
      <c r="E14" s="17">
        <v>5.97613985311298E-2</v>
      </c>
      <c r="F14" s="17">
        <v>7.9505087190936796E-2</v>
      </c>
      <c r="G14" s="17">
        <v>0</v>
      </c>
      <c r="H14" s="17">
        <v>6.5596199503080405E-2</v>
      </c>
      <c r="I14" s="17">
        <v>8.6734086092211005E-2</v>
      </c>
      <c r="J14" s="17">
        <v>1.6048043475982599E-2</v>
      </c>
      <c r="K14" s="17">
        <v>0</v>
      </c>
      <c r="L14" s="17">
        <v>5.28386018594083E-2</v>
      </c>
      <c r="M14" s="17">
        <v>7.9929007881972006E-2</v>
      </c>
      <c r="N14" s="17">
        <v>5.2581578978835697E-2</v>
      </c>
      <c r="O14" s="17">
        <v>3.8747806248271198E-2</v>
      </c>
      <c r="P14" s="17">
        <v>0.35196951786603697</v>
      </c>
      <c r="Q14" s="17"/>
      <c r="R14" s="17">
        <v>9.2844958404459197E-3</v>
      </c>
      <c r="S14" s="17">
        <v>4.2472678366166298E-2</v>
      </c>
      <c r="T14" s="17">
        <v>5.8827449996820602E-2</v>
      </c>
      <c r="U14" s="17">
        <v>0.105008463879536</v>
      </c>
      <c r="V14" s="17"/>
      <c r="W14" s="17">
        <v>5.6452209284854598E-3</v>
      </c>
      <c r="X14" s="17">
        <v>0</v>
      </c>
      <c r="Y14" s="17">
        <v>3.1611074687414399E-2</v>
      </c>
      <c r="Z14" s="17">
        <v>4.5816627182384398E-2</v>
      </c>
      <c r="AA14" s="17">
        <v>6.9468050286288593E-2</v>
      </c>
      <c r="AB14" s="17">
        <v>0.100792323332766</v>
      </c>
      <c r="AC14" s="17">
        <v>8.17882478604606E-2</v>
      </c>
      <c r="AD14" s="17">
        <v>0.24012897701994901</v>
      </c>
      <c r="AE14" s="17">
        <v>0.13178062603784099</v>
      </c>
      <c r="AF14" s="17">
        <v>7.8830639438455294E-2</v>
      </c>
      <c r="AG14" s="17"/>
      <c r="AH14" s="17">
        <v>3.34539116567052E-2</v>
      </c>
      <c r="AI14" s="17">
        <v>3.9272842706010398E-2</v>
      </c>
      <c r="AJ14" s="17">
        <v>9.5706887938229401E-2</v>
      </c>
      <c r="AK14" s="17">
        <v>4.0948578066641803E-2</v>
      </c>
      <c r="AL14" s="17">
        <v>8.5920600060202607E-2</v>
      </c>
      <c r="AM14" s="17">
        <v>0.11875716606419801</v>
      </c>
      <c r="AN14" s="17">
        <v>6.1286163991038499E-2</v>
      </c>
      <c r="AO14" s="17"/>
      <c r="AP14" s="17">
        <v>9.5919037733704998E-2</v>
      </c>
      <c r="AQ14" s="17">
        <v>1.6977753796008101E-2</v>
      </c>
      <c r="AR14" s="17"/>
      <c r="AS14" s="17">
        <v>0.13200074140324999</v>
      </c>
      <c r="AT14" s="17">
        <v>0.12521341104174699</v>
      </c>
      <c r="AU14" s="17">
        <v>6.6091057340868301E-2</v>
      </c>
      <c r="AV14" s="17"/>
      <c r="AW14" s="17">
        <v>0.15898333242023199</v>
      </c>
      <c r="AX14" s="17">
        <v>5.1452543006947397E-2</v>
      </c>
      <c r="AY14" s="17"/>
      <c r="AZ14" s="17">
        <v>5.9349491175843497E-2</v>
      </c>
      <c r="BA14" s="17">
        <v>6.9066264950949099E-2</v>
      </c>
      <c r="BB14" s="17"/>
      <c r="BC14" s="17">
        <v>3.0676123038947699E-2</v>
      </c>
      <c r="BD14" s="17">
        <v>0.105008463879536</v>
      </c>
      <c r="BE14" s="17"/>
      <c r="BF14" s="17">
        <v>0.10463406722015101</v>
      </c>
      <c r="BG14" s="17">
        <v>4.6000780235138698E-2</v>
      </c>
      <c r="BH14" s="17"/>
      <c r="BI14" s="17">
        <v>8.1210643297718304E-3</v>
      </c>
      <c r="BJ14" s="17">
        <v>4.6109470080081899E-2</v>
      </c>
      <c r="BK14" s="17">
        <v>8.5146421403423503E-2</v>
      </c>
      <c r="BL14" s="17">
        <v>0.16163386225673901</v>
      </c>
    </row>
    <row r="15" spans="2:64" x14ac:dyDescent="0.25">
      <c r="B15" s="18" t="s">
        <v>148</v>
      </c>
      <c r="C15" s="17">
        <v>4.0722855388575903E-2</v>
      </c>
      <c r="D15" s="17">
        <v>5.3854306572182403E-2</v>
      </c>
      <c r="E15" s="17">
        <v>5.97613985311298E-2</v>
      </c>
      <c r="F15" s="17">
        <v>0</v>
      </c>
      <c r="G15" s="17">
        <v>3.0979363449151399E-2</v>
      </c>
      <c r="H15" s="17">
        <v>3.8441820541052801E-2</v>
      </c>
      <c r="I15" s="17">
        <v>6.1952918637293498E-2</v>
      </c>
      <c r="J15" s="17">
        <v>4.8144130427947698E-2</v>
      </c>
      <c r="K15" s="17">
        <v>2.2323693135606702E-2</v>
      </c>
      <c r="L15" s="17">
        <v>5.4572308137718198E-2</v>
      </c>
      <c r="M15" s="17">
        <v>0</v>
      </c>
      <c r="N15" s="17">
        <v>5.7456567440692399E-2</v>
      </c>
      <c r="O15" s="17">
        <v>1.9373903124135599E-2</v>
      </c>
      <c r="P15" s="17">
        <v>0</v>
      </c>
      <c r="Q15" s="17"/>
      <c r="R15" s="17">
        <v>0</v>
      </c>
      <c r="S15" s="17">
        <v>6.9972279181047901E-3</v>
      </c>
      <c r="T15" s="17">
        <v>2.44002811904292E-2</v>
      </c>
      <c r="U15" s="17">
        <v>7.7365776026878996E-2</v>
      </c>
      <c r="V15" s="17"/>
      <c r="W15" s="17">
        <v>0</v>
      </c>
      <c r="X15" s="17">
        <v>0</v>
      </c>
      <c r="Y15" s="17">
        <v>0</v>
      </c>
      <c r="Z15" s="17">
        <v>0</v>
      </c>
      <c r="AA15" s="17">
        <v>3.5239424895131301E-2</v>
      </c>
      <c r="AB15" s="17">
        <v>1.6311412486618999E-2</v>
      </c>
      <c r="AC15" s="17">
        <v>6.6917952300089498E-2</v>
      </c>
      <c r="AD15" s="17">
        <v>5.5267477532904001E-2</v>
      </c>
      <c r="AE15" s="17">
        <v>0.14467485543577999</v>
      </c>
      <c r="AF15" s="17">
        <v>8.74683622483476E-2</v>
      </c>
      <c r="AG15" s="17"/>
      <c r="AH15" s="17">
        <v>8.6843980909913805E-3</v>
      </c>
      <c r="AI15" s="17">
        <v>0</v>
      </c>
      <c r="AJ15" s="17">
        <v>3.7325702071599902E-2</v>
      </c>
      <c r="AK15" s="17">
        <v>4.4682545054097397E-3</v>
      </c>
      <c r="AL15" s="17">
        <v>0.107243041781767</v>
      </c>
      <c r="AM15" s="17">
        <v>5.23214787441212E-2</v>
      </c>
      <c r="AN15" s="17">
        <v>6.5609674090613093E-2</v>
      </c>
      <c r="AO15" s="17"/>
      <c r="AP15" s="17">
        <v>5.80579268392242E-2</v>
      </c>
      <c r="AQ15" s="17">
        <v>1.2597922480630601E-2</v>
      </c>
      <c r="AR15" s="17"/>
      <c r="AS15" s="17">
        <v>4.1368399291446097E-2</v>
      </c>
      <c r="AT15" s="17">
        <v>9.8364381490256197E-2</v>
      </c>
      <c r="AU15" s="17">
        <v>5.3703410219585003E-2</v>
      </c>
      <c r="AV15" s="17"/>
      <c r="AW15" s="17">
        <v>8.1336861455791304E-2</v>
      </c>
      <c r="AX15" s="17">
        <v>3.4461111897499501E-2</v>
      </c>
      <c r="AY15" s="17"/>
      <c r="AZ15" s="17">
        <v>1.8794484086370401E-2</v>
      </c>
      <c r="BA15" s="17">
        <v>5.1741202483027098E-2</v>
      </c>
      <c r="BB15" s="17"/>
      <c r="BC15" s="17">
        <v>7.8676673422071498E-3</v>
      </c>
      <c r="BD15" s="17">
        <v>7.7365776026878996E-2</v>
      </c>
      <c r="BE15" s="17"/>
      <c r="BF15" s="17">
        <v>5.8894869787423497E-2</v>
      </c>
      <c r="BG15" s="17">
        <v>3.14462102202848E-2</v>
      </c>
      <c r="BH15" s="17"/>
      <c r="BI15" s="17">
        <v>4.2003549551393998E-3</v>
      </c>
      <c r="BJ15" s="17">
        <v>2.30742911223232E-2</v>
      </c>
      <c r="BK15" s="17">
        <v>6.7363142570130194E-2</v>
      </c>
      <c r="BL15" s="17">
        <v>7.8700437108555205E-2</v>
      </c>
    </row>
    <row r="16" spans="2:64" x14ac:dyDescent="0.25">
      <c r="B16" s="18" t="s">
        <v>149</v>
      </c>
      <c r="C16" s="17">
        <v>2.78022997933359E-2</v>
      </c>
      <c r="D16" s="17">
        <v>2.2977241830956702E-2</v>
      </c>
      <c r="E16" s="17">
        <v>8.96420977966947E-2</v>
      </c>
      <c r="F16" s="17">
        <v>5.2470065758011601E-2</v>
      </c>
      <c r="G16" s="17">
        <v>0</v>
      </c>
      <c r="H16" s="17">
        <v>0</v>
      </c>
      <c r="I16" s="17">
        <v>6.1952918637293498E-2</v>
      </c>
      <c r="J16" s="17">
        <v>0</v>
      </c>
      <c r="K16" s="17">
        <v>2.2323693135606702E-2</v>
      </c>
      <c r="L16" s="17">
        <v>3.7361674061508199E-2</v>
      </c>
      <c r="M16" s="17">
        <v>3.9129386246542802E-2</v>
      </c>
      <c r="N16" s="17">
        <v>7.4790740741914399E-3</v>
      </c>
      <c r="O16" s="17">
        <v>3.8747806248271198E-2</v>
      </c>
      <c r="P16" s="17">
        <v>0</v>
      </c>
      <c r="Q16" s="17"/>
      <c r="R16" s="17">
        <v>0</v>
      </c>
      <c r="S16" s="17">
        <v>1.73559642489244E-2</v>
      </c>
      <c r="T16" s="17">
        <v>1.2006688580672199E-2</v>
      </c>
      <c r="U16" s="17">
        <v>5.0063714343440799E-2</v>
      </c>
      <c r="V16" s="17"/>
      <c r="W16" s="17">
        <v>0</v>
      </c>
      <c r="X16" s="17">
        <v>0</v>
      </c>
      <c r="Y16" s="17">
        <v>0</v>
      </c>
      <c r="Z16" s="17">
        <v>0</v>
      </c>
      <c r="AA16" s="17">
        <v>1.7952329703825001E-2</v>
      </c>
      <c r="AB16" s="17">
        <v>5.2488964130667899E-2</v>
      </c>
      <c r="AC16" s="17">
        <v>5.0667500217500702E-2</v>
      </c>
      <c r="AD16" s="17">
        <v>8.5270349326693307E-2</v>
      </c>
      <c r="AE16" s="17">
        <v>5.2029512546525297E-2</v>
      </c>
      <c r="AF16" s="17">
        <v>4.98420341067905E-2</v>
      </c>
      <c r="AG16" s="17"/>
      <c r="AH16" s="17">
        <v>7.1209844000966497E-3</v>
      </c>
      <c r="AI16" s="17">
        <v>0</v>
      </c>
      <c r="AJ16" s="17">
        <v>4.9711519657677998E-2</v>
      </c>
      <c r="AK16" s="17">
        <v>9.0705493482395993E-3</v>
      </c>
      <c r="AL16" s="17">
        <v>3.9256477154698703E-2</v>
      </c>
      <c r="AM16" s="17">
        <v>6.4259834376924202E-2</v>
      </c>
      <c r="AN16" s="17">
        <v>1.67789541661802E-2</v>
      </c>
      <c r="AO16" s="17"/>
      <c r="AP16" s="17">
        <v>4.1259426527264199E-2</v>
      </c>
      <c r="AQ16" s="17">
        <v>5.9690591514983604E-3</v>
      </c>
      <c r="AR16" s="17"/>
      <c r="AS16" s="17">
        <v>5.8708675174650601E-2</v>
      </c>
      <c r="AT16" s="17">
        <v>5.6644354553951802E-2</v>
      </c>
      <c r="AU16" s="17">
        <v>2.5813651975091299E-2</v>
      </c>
      <c r="AV16" s="17"/>
      <c r="AW16" s="17">
        <v>5.7936690263068399E-2</v>
      </c>
      <c r="AX16" s="17">
        <v>2.3156271448603799E-2</v>
      </c>
      <c r="AY16" s="17"/>
      <c r="AZ16" s="17">
        <v>2.0359412783956699E-2</v>
      </c>
      <c r="BA16" s="17">
        <v>3.15421266744082E-2</v>
      </c>
      <c r="BB16" s="17"/>
      <c r="BC16" s="17">
        <v>7.8420196496913099E-3</v>
      </c>
      <c r="BD16" s="17">
        <v>5.0063714343440799E-2</v>
      </c>
      <c r="BE16" s="17"/>
      <c r="BF16" s="17">
        <v>3.0849504458657799E-2</v>
      </c>
      <c r="BG16" s="17">
        <v>2.6246730013623099E-2</v>
      </c>
      <c r="BH16" s="17"/>
      <c r="BI16" s="17">
        <v>1.46262366538225E-2</v>
      </c>
      <c r="BJ16" s="17">
        <v>1.6793000817136E-2</v>
      </c>
      <c r="BK16" s="17">
        <v>3.95583367441611E-2</v>
      </c>
      <c r="BL16" s="17">
        <v>4.7034531623529802E-2</v>
      </c>
    </row>
    <row r="17" spans="2:64" x14ac:dyDescent="0.25">
      <c r="B17" s="18" t="s">
        <v>150</v>
      </c>
      <c r="C17" s="17">
        <v>2.9357239898755799E-2</v>
      </c>
      <c r="D17" s="17">
        <v>6.5440861910713799E-2</v>
      </c>
      <c r="E17" s="17">
        <v>0</v>
      </c>
      <c r="F17" s="17">
        <v>0</v>
      </c>
      <c r="G17" s="17">
        <v>0</v>
      </c>
      <c r="H17" s="17">
        <v>2.2460009393449699E-2</v>
      </c>
      <c r="I17" s="17">
        <v>3.7171751182376103E-2</v>
      </c>
      <c r="J17" s="17">
        <v>0</v>
      </c>
      <c r="K17" s="17">
        <v>0</v>
      </c>
      <c r="L17" s="17">
        <v>9.1807553492337397E-3</v>
      </c>
      <c r="M17" s="17">
        <v>1.01868799773889E-2</v>
      </c>
      <c r="N17" s="17">
        <v>3.73953703709572E-2</v>
      </c>
      <c r="O17" s="17">
        <v>2.90608546862034E-2</v>
      </c>
      <c r="P17" s="17">
        <v>0</v>
      </c>
      <c r="Q17" s="17"/>
      <c r="R17" s="17">
        <v>0</v>
      </c>
      <c r="S17" s="17">
        <v>0</v>
      </c>
      <c r="T17" s="17">
        <v>1.2167956915406E-2</v>
      </c>
      <c r="U17" s="17">
        <v>5.8833810335184498E-2</v>
      </c>
      <c r="V17" s="17"/>
      <c r="W17" s="17">
        <v>0</v>
      </c>
      <c r="X17" s="17">
        <v>0</v>
      </c>
      <c r="Y17" s="17">
        <v>1.7076351909782302E-2</v>
      </c>
      <c r="Z17" s="17">
        <v>1.0479823694402301E-2</v>
      </c>
      <c r="AA17" s="17">
        <v>1.1791053204789501E-2</v>
      </c>
      <c r="AB17" s="17">
        <v>3.1072155530852599E-2</v>
      </c>
      <c r="AC17" s="17">
        <v>4.4864533960581397E-2</v>
      </c>
      <c r="AD17" s="17">
        <v>3.6717665046242798E-2</v>
      </c>
      <c r="AE17" s="17">
        <v>7.1093494074930305E-2</v>
      </c>
      <c r="AF17" s="17">
        <v>6.6851801491949997E-2</v>
      </c>
      <c r="AG17" s="17"/>
      <c r="AH17" s="17">
        <v>0</v>
      </c>
      <c r="AI17" s="17">
        <v>1.8564510689365699E-2</v>
      </c>
      <c r="AJ17" s="17">
        <v>3.2147454328426299E-2</v>
      </c>
      <c r="AK17" s="17">
        <v>1.7397308268046099E-2</v>
      </c>
      <c r="AL17" s="17">
        <v>1.94526866493967E-2</v>
      </c>
      <c r="AM17" s="17">
        <v>5.7069839615156603E-2</v>
      </c>
      <c r="AN17" s="17">
        <v>7.2454235875483095E-2</v>
      </c>
      <c r="AO17" s="17"/>
      <c r="AP17" s="17">
        <v>4.14203787694171E-2</v>
      </c>
      <c r="AQ17" s="17">
        <v>9.7856464177328607E-3</v>
      </c>
      <c r="AR17" s="17"/>
      <c r="AS17" s="17">
        <v>3.8759859832556899E-2</v>
      </c>
      <c r="AT17" s="17">
        <v>9.75336919529564E-2</v>
      </c>
      <c r="AU17" s="17">
        <v>1.8869156054905401E-2</v>
      </c>
      <c r="AV17" s="17"/>
      <c r="AW17" s="17">
        <v>9.3344932934223607E-2</v>
      </c>
      <c r="AX17" s="17">
        <v>1.9491812693403901E-2</v>
      </c>
      <c r="AY17" s="17"/>
      <c r="AZ17" s="17">
        <v>1.51815664868805E-2</v>
      </c>
      <c r="BA17" s="17">
        <v>3.6480089461865699E-2</v>
      </c>
      <c r="BB17" s="17"/>
      <c r="BC17" s="17">
        <v>2.9276254526147002E-3</v>
      </c>
      <c r="BD17" s="17">
        <v>5.8833810335184498E-2</v>
      </c>
      <c r="BE17" s="17"/>
      <c r="BF17" s="17">
        <v>4.2987230866347703E-2</v>
      </c>
      <c r="BG17" s="17">
        <v>2.2399255655612099E-2</v>
      </c>
      <c r="BH17" s="17"/>
      <c r="BI17" s="17">
        <v>3.7799342762239998E-3</v>
      </c>
      <c r="BJ17" s="17">
        <v>1.4313935853305501E-2</v>
      </c>
      <c r="BK17" s="17">
        <v>3.5417932100610401E-2</v>
      </c>
      <c r="BL17" s="17">
        <v>7.7868496550677999E-2</v>
      </c>
    </row>
    <row r="18" spans="2:64" x14ac:dyDescent="0.25">
      <c r="B18" s="18" t="s">
        <v>151</v>
      </c>
      <c r="C18" s="17">
        <v>2.29117261289291E-2</v>
      </c>
      <c r="D18" s="17">
        <v>2.9343777999712502E-2</v>
      </c>
      <c r="E18" s="17">
        <v>0</v>
      </c>
      <c r="F18" s="17">
        <v>0</v>
      </c>
      <c r="G18" s="17">
        <v>6.1958726898302799E-2</v>
      </c>
      <c r="H18" s="17">
        <v>4.4920018786899399E-2</v>
      </c>
      <c r="I18" s="17">
        <v>4.9562334909834797E-2</v>
      </c>
      <c r="J18" s="17">
        <v>0</v>
      </c>
      <c r="K18" s="17">
        <v>0</v>
      </c>
      <c r="L18" s="17">
        <v>0</v>
      </c>
      <c r="M18" s="17">
        <v>2.03737599547777E-2</v>
      </c>
      <c r="N18" s="17">
        <v>2.2437222222574299E-2</v>
      </c>
      <c r="O18" s="17">
        <v>1.9373903124135599E-2</v>
      </c>
      <c r="P18" s="17">
        <v>0</v>
      </c>
      <c r="Q18" s="17"/>
      <c r="R18" s="17">
        <v>0</v>
      </c>
      <c r="S18" s="17">
        <v>0</v>
      </c>
      <c r="T18" s="17">
        <v>0</v>
      </c>
      <c r="U18" s="17">
        <v>4.8464846112415902E-2</v>
      </c>
      <c r="V18" s="17"/>
      <c r="W18" s="17">
        <v>0</v>
      </c>
      <c r="X18" s="17">
        <v>0</v>
      </c>
      <c r="Y18" s="17">
        <v>0</v>
      </c>
      <c r="Z18" s="17">
        <v>0</v>
      </c>
      <c r="AA18" s="17">
        <v>0</v>
      </c>
      <c r="AB18" s="17">
        <v>0</v>
      </c>
      <c r="AC18" s="17">
        <v>0</v>
      </c>
      <c r="AD18" s="17">
        <v>3.1833505225804498E-2</v>
      </c>
      <c r="AE18" s="17">
        <v>7.0748993410546093E-2</v>
      </c>
      <c r="AF18" s="17">
        <v>7.1008259829568807E-2</v>
      </c>
      <c r="AG18" s="17"/>
      <c r="AH18" s="17">
        <v>0</v>
      </c>
      <c r="AI18" s="17">
        <v>0</v>
      </c>
      <c r="AJ18" s="17">
        <v>2.18251618106362E-2</v>
      </c>
      <c r="AK18" s="17">
        <v>0</v>
      </c>
      <c r="AL18" s="17">
        <v>3.5740537420364399E-2</v>
      </c>
      <c r="AM18" s="17">
        <v>3.5563795688064101E-2</v>
      </c>
      <c r="AN18" s="17">
        <v>8.0047876110385496E-2</v>
      </c>
      <c r="AO18" s="17"/>
      <c r="AP18" s="17">
        <v>3.35606960184806E-2</v>
      </c>
      <c r="AQ18" s="17">
        <v>5.6345222515164902E-3</v>
      </c>
      <c r="AR18" s="17"/>
      <c r="AS18" s="17">
        <v>2.93924769534777E-2</v>
      </c>
      <c r="AT18" s="17">
        <v>8.4801139605226797E-2</v>
      </c>
      <c r="AU18" s="17">
        <v>1.37387735031796E-2</v>
      </c>
      <c r="AV18" s="17"/>
      <c r="AW18" s="17">
        <v>6.5292157206030502E-2</v>
      </c>
      <c r="AX18" s="17">
        <v>1.63776406214108E-2</v>
      </c>
      <c r="AY18" s="17"/>
      <c r="AZ18" s="17">
        <v>8.6368686960351607E-3</v>
      </c>
      <c r="BA18" s="17">
        <v>3.00844126796905E-2</v>
      </c>
      <c r="BB18" s="17"/>
      <c r="BC18" s="17">
        <v>0</v>
      </c>
      <c r="BD18" s="17">
        <v>4.8464846112415902E-2</v>
      </c>
      <c r="BE18" s="17"/>
      <c r="BF18" s="17">
        <v>3.1285687720833198E-2</v>
      </c>
      <c r="BG18" s="17">
        <v>1.8636896237427401E-2</v>
      </c>
      <c r="BH18" s="17"/>
      <c r="BI18" s="17">
        <v>5.5636902700192999E-3</v>
      </c>
      <c r="BJ18" s="17">
        <v>5.3293723079298801E-3</v>
      </c>
      <c r="BK18" s="17">
        <v>3.6408850668648497E-2</v>
      </c>
      <c r="BL18" s="17">
        <v>5.9200412690301601E-2</v>
      </c>
    </row>
    <row r="19" spans="2:64" x14ac:dyDescent="0.25">
      <c r="B19" s="18" t="s">
        <v>152</v>
      </c>
      <c r="C19" s="17">
        <v>1.1755783347314501E-2</v>
      </c>
      <c r="D19" s="17">
        <v>1.8339861249820299E-2</v>
      </c>
      <c r="E19" s="17">
        <v>0</v>
      </c>
      <c r="F19" s="17">
        <v>2.6235032879005801E-2</v>
      </c>
      <c r="G19" s="17">
        <v>0</v>
      </c>
      <c r="H19" s="17">
        <v>1.1230004696724799E-2</v>
      </c>
      <c r="I19" s="17">
        <v>1.2390583727458699E-2</v>
      </c>
      <c r="J19" s="17">
        <v>1.6048043475982599E-2</v>
      </c>
      <c r="K19" s="17">
        <v>0</v>
      </c>
      <c r="L19" s="17">
        <v>0</v>
      </c>
      <c r="M19" s="17">
        <v>1.01868799773889E-2</v>
      </c>
      <c r="N19" s="17">
        <v>0</v>
      </c>
      <c r="O19" s="17">
        <v>2.90608546862034E-2</v>
      </c>
      <c r="P19" s="17">
        <v>0</v>
      </c>
      <c r="Q19" s="17"/>
      <c r="R19" s="17">
        <v>0</v>
      </c>
      <c r="S19" s="17">
        <v>0</v>
      </c>
      <c r="T19" s="17">
        <v>0</v>
      </c>
      <c r="U19" s="17">
        <v>2.48668401347171E-2</v>
      </c>
      <c r="V19" s="17"/>
      <c r="W19" s="17">
        <v>0</v>
      </c>
      <c r="X19" s="17">
        <v>0</v>
      </c>
      <c r="Y19" s="17">
        <v>0</v>
      </c>
      <c r="Z19" s="17">
        <v>0</v>
      </c>
      <c r="AA19" s="17">
        <v>0</v>
      </c>
      <c r="AB19" s="17">
        <v>0</v>
      </c>
      <c r="AC19" s="17">
        <v>0</v>
      </c>
      <c r="AD19" s="17">
        <v>0</v>
      </c>
      <c r="AE19" s="17">
        <v>0</v>
      </c>
      <c r="AF19" s="17">
        <v>5.3162763052626003E-2</v>
      </c>
      <c r="AG19" s="17"/>
      <c r="AH19" s="17">
        <v>0</v>
      </c>
      <c r="AI19" s="17">
        <v>0</v>
      </c>
      <c r="AJ19" s="17">
        <v>1.0045917503900799E-2</v>
      </c>
      <c r="AK19" s="17">
        <v>0</v>
      </c>
      <c r="AL19" s="17">
        <v>2.7118875192581299E-2</v>
      </c>
      <c r="AM19" s="17">
        <v>4.2360849356540596E-3</v>
      </c>
      <c r="AN19" s="17">
        <v>5.0574158518560099E-2</v>
      </c>
      <c r="AO19" s="17"/>
      <c r="AP19" s="17">
        <v>1.90015728733215E-2</v>
      </c>
      <c r="AQ19" s="17">
        <v>0</v>
      </c>
      <c r="AR19" s="17"/>
      <c r="AS19" s="17">
        <v>1.44141061664587E-2</v>
      </c>
      <c r="AT19" s="17">
        <v>5.4637777215462403E-2</v>
      </c>
      <c r="AU19" s="17">
        <v>5.9484145356389099E-3</v>
      </c>
      <c r="AV19" s="17"/>
      <c r="AW19" s="17">
        <v>3.2931128865004697E-2</v>
      </c>
      <c r="AX19" s="17">
        <v>8.4910332079845101E-3</v>
      </c>
      <c r="AY19" s="17"/>
      <c r="AZ19" s="17">
        <v>2.5990692180772202E-3</v>
      </c>
      <c r="BA19" s="17">
        <v>1.63567568136136E-2</v>
      </c>
      <c r="BB19" s="17"/>
      <c r="BC19" s="17">
        <v>0</v>
      </c>
      <c r="BD19" s="17">
        <v>2.48668401347171E-2</v>
      </c>
      <c r="BE19" s="17"/>
      <c r="BF19" s="17">
        <v>2.7305860609774499E-2</v>
      </c>
      <c r="BG19" s="17">
        <v>3.8176128210739E-3</v>
      </c>
      <c r="BH19" s="17"/>
      <c r="BI19" s="17">
        <v>4.4321257153223503E-3</v>
      </c>
      <c r="BJ19" s="17">
        <v>0</v>
      </c>
      <c r="BK19" s="17">
        <v>1.6888448911211999E-2</v>
      </c>
      <c r="BL19" s="17">
        <v>3.79539549958769E-2</v>
      </c>
    </row>
    <row r="20" spans="2:64" x14ac:dyDescent="0.25">
      <c r="B20" s="18" t="s">
        <v>153</v>
      </c>
      <c r="C20" s="17">
        <v>4.4637075133511402E-2</v>
      </c>
      <c r="D20" s="17">
        <v>0.11737511199885001</v>
      </c>
      <c r="E20" s="17">
        <v>0</v>
      </c>
      <c r="F20" s="17">
        <v>0</v>
      </c>
      <c r="G20" s="17">
        <v>0</v>
      </c>
      <c r="H20" s="17">
        <v>2.2460009393449699E-2</v>
      </c>
      <c r="I20" s="17">
        <v>2.4781167454917399E-2</v>
      </c>
      <c r="J20" s="17">
        <v>0</v>
      </c>
      <c r="K20" s="17">
        <v>0</v>
      </c>
      <c r="L20" s="17">
        <v>1.0914461627543601E-2</v>
      </c>
      <c r="M20" s="17">
        <v>1.01868799773889E-2</v>
      </c>
      <c r="N20" s="17">
        <v>6.7311666667722994E-2</v>
      </c>
      <c r="O20" s="17">
        <v>2.7522132089162099E-2</v>
      </c>
      <c r="P20" s="17">
        <v>0</v>
      </c>
      <c r="Q20" s="17"/>
      <c r="R20" s="17">
        <v>0</v>
      </c>
      <c r="S20" s="17">
        <v>0</v>
      </c>
      <c r="T20" s="17">
        <v>6.7578897436141603E-3</v>
      </c>
      <c r="U20" s="17">
        <v>9.2606759564146393E-2</v>
      </c>
      <c r="V20" s="17"/>
      <c r="W20" s="17">
        <v>0</v>
      </c>
      <c r="X20" s="17">
        <v>0</v>
      </c>
      <c r="Y20" s="17">
        <v>0</v>
      </c>
      <c r="Z20" s="17">
        <v>0</v>
      </c>
      <c r="AA20" s="17">
        <v>0</v>
      </c>
      <c r="AB20" s="17">
        <v>0</v>
      </c>
      <c r="AC20" s="17">
        <v>1.26711327679816E-2</v>
      </c>
      <c r="AD20" s="17">
        <v>0</v>
      </c>
      <c r="AE20" s="17">
        <v>0</v>
      </c>
      <c r="AF20" s="17">
        <v>0.19851494411108001</v>
      </c>
      <c r="AG20" s="17"/>
      <c r="AH20" s="17">
        <v>7.8151619001502002E-3</v>
      </c>
      <c r="AI20" s="17">
        <v>1.8564510689365699E-2</v>
      </c>
      <c r="AJ20" s="17">
        <v>2.120918550881E-2</v>
      </c>
      <c r="AK20" s="17">
        <v>1.2532746848363301E-2</v>
      </c>
      <c r="AL20" s="17">
        <v>7.1435751447048598E-2</v>
      </c>
      <c r="AM20" s="17">
        <v>7.2767682075353404E-2</v>
      </c>
      <c r="AN20" s="17">
        <v>9.1051987432544501E-2</v>
      </c>
      <c r="AO20" s="17"/>
      <c r="AP20" s="17">
        <v>6.3555768441193095E-2</v>
      </c>
      <c r="AQ20" s="17">
        <v>1.39428272615395E-2</v>
      </c>
      <c r="AR20" s="17"/>
      <c r="AS20" s="17">
        <v>7.4699863449758194E-2</v>
      </c>
      <c r="AT20" s="17">
        <v>0.123369763631988</v>
      </c>
      <c r="AU20" s="17">
        <v>2.9445325224656298E-2</v>
      </c>
      <c r="AV20" s="17"/>
      <c r="AW20" s="17">
        <v>0.122071403243798</v>
      </c>
      <c r="AX20" s="17">
        <v>3.2698486774904202E-2</v>
      </c>
      <c r="AY20" s="17"/>
      <c r="AZ20" s="17">
        <v>2.3611966164432101E-2</v>
      </c>
      <c r="BA20" s="17">
        <v>5.5201560070733999E-2</v>
      </c>
      <c r="BB20" s="17"/>
      <c r="BC20" s="17">
        <v>1.6259566134984599E-3</v>
      </c>
      <c r="BD20" s="17">
        <v>9.2606759564146393E-2</v>
      </c>
      <c r="BE20" s="17"/>
      <c r="BF20" s="17">
        <v>6.71292027436943E-2</v>
      </c>
      <c r="BG20" s="17">
        <v>3.3155052153559302E-2</v>
      </c>
      <c r="BH20" s="17"/>
      <c r="BI20" s="17">
        <v>1.17295019910401E-2</v>
      </c>
      <c r="BJ20" s="17">
        <v>2.6514369305332301E-2</v>
      </c>
      <c r="BK20" s="17">
        <v>7.6207635303301199E-2</v>
      </c>
      <c r="BL20" s="17">
        <v>6.6136895793007106E-2</v>
      </c>
    </row>
    <row r="21" spans="2:64" x14ac:dyDescent="0.25">
      <c r="B21" s="18" t="s">
        <v>101</v>
      </c>
      <c r="C21" s="19">
        <v>0.192487395765021</v>
      </c>
      <c r="D21" s="19">
        <v>0.16964963133462099</v>
      </c>
      <c r="E21" s="19">
        <v>0.244703146396968</v>
      </c>
      <c r="F21" s="19">
        <v>0.16931114275897099</v>
      </c>
      <c r="G21" s="19">
        <v>0.18682083878934699</v>
      </c>
      <c r="H21" s="19">
        <v>0.165624726209535</v>
      </c>
      <c r="I21" s="19">
        <v>0.21855923699446</v>
      </c>
      <c r="J21" s="19">
        <v>0.29296407693912302</v>
      </c>
      <c r="K21" s="19">
        <v>0.24150325988983801</v>
      </c>
      <c r="L21" s="19">
        <v>0.17486759729169399</v>
      </c>
      <c r="M21" s="19">
        <v>0.136506516723681</v>
      </c>
      <c r="N21" s="19">
        <v>0.23013083503395801</v>
      </c>
      <c r="O21" s="19">
        <v>0.18213223134965301</v>
      </c>
      <c r="P21" s="19">
        <v>0.35196951786603697</v>
      </c>
      <c r="Q21" s="19"/>
      <c r="R21" s="19">
        <v>7.9800763322470297E-2</v>
      </c>
      <c r="S21" s="19">
        <v>0.21300835750712899</v>
      </c>
      <c r="T21" s="19">
        <v>0.18006650997007401</v>
      </c>
      <c r="U21" s="19">
        <v>0.24886133030719801</v>
      </c>
      <c r="V21" s="19"/>
      <c r="W21" s="19">
        <v>7.6304189288294799E-2</v>
      </c>
      <c r="X21" s="19">
        <v>2.9634267178806E-2</v>
      </c>
      <c r="Y21" s="19">
        <v>9.3506174199436701E-2</v>
      </c>
      <c r="Z21" s="19">
        <v>0.15511425531249401</v>
      </c>
      <c r="AA21" s="19">
        <v>0.11227993540268601</v>
      </c>
      <c r="AB21" s="19">
        <v>0.134893426559652</v>
      </c>
      <c r="AC21" s="19">
        <v>0.132532813229532</v>
      </c>
      <c r="AD21" s="19">
        <v>0.13213452698273601</v>
      </c>
      <c r="AE21" s="19">
        <v>0.156638536548871</v>
      </c>
      <c r="AF21" s="19">
        <v>0.196301709247795</v>
      </c>
      <c r="AG21" s="19"/>
      <c r="AH21" s="19">
        <v>6.3224471033272001E-2</v>
      </c>
      <c r="AI21" s="19">
        <v>0.16680404206466101</v>
      </c>
      <c r="AJ21" s="19">
        <v>0.10936765345446001</v>
      </c>
      <c r="AK21" s="19">
        <v>0.238354026070594</v>
      </c>
      <c r="AL21" s="19">
        <v>0.13811177662751101</v>
      </c>
      <c r="AM21" s="19">
        <v>0.10347989057542201</v>
      </c>
      <c r="AN21" s="19">
        <v>9.9029017795797702E-2</v>
      </c>
      <c r="AO21" s="19"/>
      <c r="AP21" s="19">
        <v>0.13316628602005301</v>
      </c>
      <c r="AQ21" s="19">
        <v>0.28873171966941902</v>
      </c>
      <c r="AR21" s="19"/>
      <c r="AS21" s="19">
        <v>0.15281379436966699</v>
      </c>
      <c r="AT21" s="19">
        <v>4.3237901365948697E-2</v>
      </c>
      <c r="AU21" s="19">
        <v>0.123769735502938</v>
      </c>
      <c r="AV21" s="19"/>
      <c r="AW21" s="19">
        <v>3.0365093114707201E-2</v>
      </c>
      <c r="AX21" s="19">
        <v>0.21748291754878299</v>
      </c>
      <c r="AY21" s="19"/>
      <c r="AZ21" s="19">
        <v>0.20478423484542499</v>
      </c>
      <c r="BA21" s="19">
        <v>0.18630860394846399</v>
      </c>
      <c r="BB21" s="19"/>
      <c r="BC21" s="19">
        <v>0.14194076389090099</v>
      </c>
      <c r="BD21" s="19">
        <v>0.24886133030719801</v>
      </c>
      <c r="BE21" s="19"/>
      <c r="BF21" s="19">
        <v>0.13590991520694001</v>
      </c>
      <c r="BG21" s="19">
        <v>0.22136967596432</v>
      </c>
      <c r="BH21" s="19"/>
      <c r="BI21" s="19">
        <v>0.24187696108718901</v>
      </c>
      <c r="BJ21" s="19">
        <v>0.28649142524636001</v>
      </c>
      <c r="BK21" s="19">
        <v>0.13258065257839</v>
      </c>
      <c r="BL21" s="19">
        <v>5.2280558589919E-2</v>
      </c>
    </row>
    <row r="22" spans="2:64" x14ac:dyDescent="0.25">
      <c r="B22" s="16"/>
    </row>
    <row r="23" spans="2:64" x14ac:dyDescent="0.25">
      <c r="B23" t="s">
        <v>83</v>
      </c>
    </row>
    <row r="24" spans="2:64" x14ac:dyDescent="0.25">
      <c r="B24" t="s">
        <v>84</v>
      </c>
    </row>
    <row r="26" spans="2:64" x14ac:dyDescent="0.25">
      <c r="B2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L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266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261</v>
      </c>
      <c r="C9" s="17">
        <v>0.36795813922208098</v>
      </c>
      <c r="D9" s="17">
        <v>0.398508538285123</v>
      </c>
      <c r="E9" s="17">
        <v>0.31012209720054701</v>
      </c>
      <c r="F9" s="17">
        <v>0.49009784748739599</v>
      </c>
      <c r="G9" s="17">
        <v>0.50315050117325699</v>
      </c>
      <c r="H9" s="17">
        <v>0.32452922277325902</v>
      </c>
      <c r="I9" s="17">
        <v>0.35024168019310598</v>
      </c>
      <c r="J9" s="17">
        <v>0.37793642841689301</v>
      </c>
      <c r="K9" s="17">
        <v>0.34614389369898602</v>
      </c>
      <c r="L9" s="17">
        <v>0.35544853737600102</v>
      </c>
      <c r="M9" s="17">
        <v>0.269700398296077</v>
      </c>
      <c r="N9" s="17">
        <v>0.39785360935367398</v>
      </c>
      <c r="O9" s="17">
        <v>0.334982582909092</v>
      </c>
      <c r="P9" s="17">
        <v>0</v>
      </c>
      <c r="Q9" s="17"/>
      <c r="R9" s="17">
        <v>0.28435471582253002</v>
      </c>
      <c r="S9" s="17">
        <v>0.25305779285858399</v>
      </c>
      <c r="T9" s="17">
        <v>0.36416357521194698</v>
      </c>
      <c r="U9" s="17">
        <v>0.44974549590456098</v>
      </c>
      <c r="V9" s="17"/>
      <c r="W9" s="17">
        <v>0.31485040536772901</v>
      </c>
      <c r="X9" s="17">
        <v>0.21393186147982099</v>
      </c>
      <c r="Y9" s="17">
        <v>0.45384053737787899</v>
      </c>
      <c r="Z9" s="17">
        <v>0.242333357188873</v>
      </c>
      <c r="AA9" s="17">
        <v>0.34984354647043098</v>
      </c>
      <c r="AB9" s="17">
        <v>0.35297101867790198</v>
      </c>
      <c r="AC9" s="17">
        <v>0.35642101662737702</v>
      </c>
      <c r="AD9" s="17">
        <v>0.430015523852944</v>
      </c>
      <c r="AE9" s="17">
        <v>0.44151097715869497</v>
      </c>
      <c r="AF9" s="17">
        <v>0.482108677471693</v>
      </c>
      <c r="AG9" s="17"/>
      <c r="AH9" s="17">
        <v>0.35747519218820201</v>
      </c>
      <c r="AI9" s="17">
        <v>0.352541379822988</v>
      </c>
      <c r="AJ9" s="17">
        <v>0.26797437868236301</v>
      </c>
      <c r="AK9" s="17">
        <v>0.25850505918571098</v>
      </c>
      <c r="AL9" s="17">
        <v>0.40635636376411099</v>
      </c>
      <c r="AM9" s="17">
        <v>0.45272311780257002</v>
      </c>
      <c r="AN9" s="17">
        <v>0.53311506614105397</v>
      </c>
      <c r="AO9" s="17"/>
      <c r="AP9" s="17">
        <v>0.42285007767764898</v>
      </c>
      <c r="AQ9" s="17">
        <v>0.27889983388742501</v>
      </c>
      <c r="AR9" s="17"/>
      <c r="AS9" s="17">
        <v>0.40292307514536602</v>
      </c>
      <c r="AT9" s="17">
        <v>0.559890955289713</v>
      </c>
      <c r="AU9" s="17">
        <v>0.36488381391791103</v>
      </c>
      <c r="AV9" s="17"/>
      <c r="AW9" s="17">
        <v>0.509323120809137</v>
      </c>
      <c r="AX9" s="17">
        <v>0.34616291784318198</v>
      </c>
      <c r="AY9" s="17"/>
      <c r="AZ9" s="17">
        <v>0.34689053793076302</v>
      </c>
      <c r="BA9" s="17">
        <v>0.37854397527329298</v>
      </c>
      <c r="BB9" s="17"/>
      <c r="BC9" s="17">
        <v>0.29462503867197298</v>
      </c>
      <c r="BD9" s="17">
        <v>0.44974549590456098</v>
      </c>
      <c r="BE9" s="17"/>
      <c r="BF9" s="17">
        <v>0.50548804347304899</v>
      </c>
      <c r="BG9" s="17">
        <v>0.29775039594370301</v>
      </c>
      <c r="BH9" s="17"/>
      <c r="BI9" s="17">
        <v>0.20296987268816299</v>
      </c>
      <c r="BJ9" s="17">
        <v>0.37440088031829399</v>
      </c>
      <c r="BK9" s="17">
        <v>0.42338017742907602</v>
      </c>
      <c r="BL9" s="17">
        <v>0.49758099150927898</v>
      </c>
    </row>
    <row r="10" spans="2:64" x14ac:dyDescent="0.25">
      <c r="B10" s="18" t="s">
        <v>262</v>
      </c>
      <c r="C10" s="17">
        <v>0.35832047817029899</v>
      </c>
      <c r="D10" s="17">
        <v>0.39660661573071099</v>
      </c>
      <c r="E10" s="17">
        <v>0.39027140319773301</v>
      </c>
      <c r="F10" s="17">
        <v>0.25911719832700603</v>
      </c>
      <c r="G10" s="17">
        <v>0.27578267415804802</v>
      </c>
      <c r="H10" s="17">
        <v>0.30191136978202299</v>
      </c>
      <c r="I10" s="17">
        <v>0.335254005667176</v>
      </c>
      <c r="J10" s="17">
        <v>0.29402486662132998</v>
      </c>
      <c r="K10" s="17">
        <v>0.47322440265603299</v>
      </c>
      <c r="L10" s="17">
        <v>0.30717240168694898</v>
      </c>
      <c r="M10" s="17">
        <v>0.37946573900333203</v>
      </c>
      <c r="N10" s="17">
        <v>0.35183007662078603</v>
      </c>
      <c r="O10" s="17">
        <v>0.38611278995334902</v>
      </c>
      <c r="P10" s="17">
        <v>0.64803048213396297</v>
      </c>
      <c r="Q10" s="17"/>
      <c r="R10" s="17">
        <v>0.28670352424392098</v>
      </c>
      <c r="S10" s="17">
        <v>0.36604760258502</v>
      </c>
      <c r="T10" s="17">
        <v>0.39674649491370301</v>
      </c>
      <c r="U10" s="17">
        <v>0.38341058978273801</v>
      </c>
      <c r="V10" s="17"/>
      <c r="W10" s="17">
        <v>0.30027053243914997</v>
      </c>
      <c r="X10" s="17">
        <v>0.36205126757258799</v>
      </c>
      <c r="Y10" s="17">
        <v>0.26623684539562298</v>
      </c>
      <c r="Z10" s="17">
        <v>0.40335868862422403</v>
      </c>
      <c r="AA10" s="17">
        <v>0.37450408551947201</v>
      </c>
      <c r="AB10" s="17">
        <v>0.35920545180525398</v>
      </c>
      <c r="AC10" s="17">
        <v>0.39998206756171101</v>
      </c>
      <c r="AD10" s="17">
        <v>0.41547303109929901</v>
      </c>
      <c r="AE10" s="17">
        <v>0.39901944398749001</v>
      </c>
      <c r="AF10" s="17">
        <v>0.37621005262144402</v>
      </c>
      <c r="AG10" s="17"/>
      <c r="AH10" s="17">
        <v>0.34712965841405602</v>
      </c>
      <c r="AI10" s="17">
        <v>0.415965650159897</v>
      </c>
      <c r="AJ10" s="17">
        <v>0.490408097668106</v>
      </c>
      <c r="AK10" s="17">
        <v>0.31536903158959101</v>
      </c>
      <c r="AL10" s="17">
        <v>0.41444963653385097</v>
      </c>
      <c r="AM10" s="17">
        <v>0.39223233930436002</v>
      </c>
      <c r="AN10" s="17">
        <v>0.26386702297051001</v>
      </c>
      <c r="AO10" s="17"/>
      <c r="AP10" s="17">
        <v>0.38334683393369501</v>
      </c>
      <c r="AQ10" s="17">
        <v>0.31771697798977</v>
      </c>
      <c r="AR10" s="17"/>
      <c r="AS10" s="17">
        <v>0.403734169165193</v>
      </c>
      <c r="AT10" s="17">
        <v>0.32361105219028402</v>
      </c>
      <c r="AU10" s="17">
        <v>0.41208715074617502</v>
      </c>
      <c r="AV10" s="17"/>
      <c r="AW10" s="17">
        <v>0.33842832777881199</v>
      </c>
      <c r="AX10" s="17">
        <v>0.36138738920171198</v>
      </c>
      <c r="AY10" s="17"/>
      <c r="AZ10" s="17">
        <v>0.31638538726286303</v>
      </c>
      <c r="BA10" s="17">
        <v>0.37939160017419399</v>
      </c>
      <c r="BB10" s="17"/>
      <c r="BC10" s="17">
        <v>0.33582389981978999</v>
      </c>
      <c r="BD10" s="17">
        <v>0.38341058978273801</v>
      </c>
      <c r="BE10" s="17"/>
      <c r="BF10" s="17">
        <v>0.34250347123376801</v>
      </c>
      <c r="BG10" s="17">
        <v>0.36639491382471401</v>
      </c>
      <c r="BH10" s="17"/>
      <c r="BI10" s="17">
        <v>0.24773292286997001</v>
      </c>
      <c r="BJ10" s="17">
        <v>0.37788112213271502</v>
      </c>
      <c r="BK10" s="17">
        <v>0.40992991766882197</v>
      </c>
      <c r="BL10" s="17">
        <v>0.37772003106466401</v>
      </c>
    </row>
    <row r="11" spans="2:64" x14ac:dyDescent="0.25">
      <c r="B11" s="18" t="s">
        <v>263</v>
      </c>
      <c r="C11" s="17">
        <v>0.227905149351639</v>
      </c>
      <c r="D11" s="17">
        <v>0.18429845123128399</v>
      </c>
      <c r="E11" s="17">
        <v>0.22154398333567299</v>
      </c>
      <c r="F11" s="17">
        <v>0.18838031035340799</v>
      </c>
      <c r="G11" s="17">
        <v>0.15324252660276</v>
      </c>
      <c r="H11" s="17">
        <v>0.28040895398186</v>
      </c>
      <c r="I11" s="17">
        <v>0.26456415141453199</v>
      </c>
      <c r="J11" s="17">
        <v>0.27381756515536798</v>
      </c>
      <c r="K11" s="17">
        <v>0.16185401472515701</v>
      </c>
      <c r="L11" s="17">
        <v>0.31521732146577902</v>
      </c>
      <c r="M11" s="17">
        <v>0.26126103667148798</v>
      </c>
      <c r="N11" s="17">
        <v>0.20975628670277299</v>
      </c>
      <c r="O11" s="17">
        <v>0.246175556099656</v>
      </c>
      <c r="P11" s="17">
        <v>0</v>
      </c>
      <c r="Q11" s="17"/>
      <c r="R11" s="17">
        <v>0.35275220562036602</v>
      </c>
      <c r="S11" s="17">
        <v>0.32951510405059697</v>
      </c>
      <c r="T11" s="17">
        <v>0.210200854631652</v>
      </c>
      <c r="U11" s="17">
        <v>0.13431325306130601</v>
      </c>
      <c r="V11" s="17"/>
      <c r="W11" s="17">
        <v>0.29805923261994099</v>
      </c>
      <c r="X11" s="17">
        <v>0.35913878722758902</v>
      </c>
      <c r="Y11" s="17">
        <v>0.242733001775364</v>
      </c>
      <c r="Z11" s="17">
        <v>0.32743120921379898</v>
      </c>
      <c r="AA11" s="17">
        <v>0.25620562949352499</v>
      </c>
      <c r="AB11" s="17">
        <v>0.22547134219421999</v>
      </c>
      <c r="AC11" s="17">
        <v>0.22697111907220499</v>
      </c>
      <c r="AD11" s="17">
        <v>0.15451144504775699</v>
      </c>
      <c r="AE11" s="17">
        <v>0.148868640275784</v>
      </c>
      <c r="AF11" s="17">
        <v>0.106913702156261</v>
      </c>
      <c r="AG11" s="17"/>
      <c r="AH11" s="17">
        <v>0.246849568317384</v>
      </c>
      <c r="AI11" s="17">
        <v>0.231492970017115</v>
      </c>
      <c r="AJ11" s="17">
        <v>0.18590372148374601</v>
      </c>
      <c r="AK11" s="17">
        <v>0.36601953826982397</v>
      </c>
      <c r="AL11" s="17">
        <v>0.169826451977209</v>
      </c>
      <c r="AM11" s="17">
        <v>0.129711475502053</v>
      </c>
      <c r="AN11" s="17">
        <v>0.177610046482329</v>
      </c>
      <c r="AO11" s="17"/>
      <c r="AP11" s="17">
        <v>0.16985928144704501</v>
      </c>
      <c r="AQ11" s="17">
        <v>0.32208048315674498</v>
      </c>
      <c r="AR11" s="17"/>
      <c r="AS11" s="17">
        <v>0.16739435598948099</v>
      </c>
      <c r="AT11" s="17">
        <v>0.103108750519717</v>
      </c>
      <c r="AU11" s="17">
        <v>0.197648309651478</v>
      </c>
      <c r="AV11" s="17"/>
      <c r="AW11" s="17">
        <v>0.13172541096491899</v>
      </c>
      <c r="AX11" s="17">
        <v>0.24273384785086499</v>
      </c>
      <c r="AY11" s="17"/>
      <c r="AZ11" s="17">
        <v>0.26501112688690798</v>
      </c>
      <c r="BA11" s="17">
        <v>0.209260511584064</v>
      </c>
      <c r="BB11" s="17"/>
      <c r="BC11" s="17">
        <v>0.31182256910613398</v>
      </c>
      <c r="BD11" s="17">
        <v>0.13431325306130601</v>
      </c>
      <c r="BE11" s="17"/>
      <c r="BF11" s="17">
        <v>0.137484308404939</v>
      </c>
      <c r="BG11" s="17">
        <v>0.27406415180841698</v>
      </c>
      <c r="BH11" s="17"/>
      <c r="BI11" s="17">
        <v>0.41986607451885199</v>
      </c>
      <c r="BJ11" s="17">
        <v>0.22176461971672301</v>
      </c>
      <c r="BK11" s="17">
        <v>0.14421285189861799</v>
      </c>
      <c r="BL11" s="17">
        <v>0.118168426836218</v>
      </c>
    </row>
    <row r="12" spans="2:64" x14ac:dyDescent="0.25">
      <c r="B12" s="18" t="s">
        <v>264</v>
      </c>
      <c r="C12" s="17">
        <v>1.89159442060884E-2</v>
      </c>
      <c r="D12" s="17">
        <v>0</v>
      </c>
      <c r="E12" s="17">
        <v>4.2524264728033001E-2</v>
      </c>
      <c r="F12" s="17">
        <v>0</v>
      </c>
      <c r="G12" s="17">
        <v>3.0979363449151399E-2</v>
      </c>
      <c r="H12" s="17">
        <v>6.8564177276689897E-2</v>
      </c>
      <c r="I12" s="17">
        <v>2.2812986748137601E-2</v>
      </c>
      <c r="J12" s="17">
        <v>3.51345916411957E-2</v>
      </c>
      <c r="K12" s="17">
        <v>0</v>
      </c>
      <c r="L12" s="17">
        <v>2.21617394712703E-2</v>
      </c>
      <c r="M12" s="17">
        <v>2.6612947604328901E-2</v>
      </c>
      <c r="N12" s="17">
        <v>2.2437222222574299E-2</v>
      </c>
      <c r="O12" s="17">
        <v>9.6869515620677908E-3</v>
      </c>
      <c r="P12" s="17">
        <v>0</v>
      </c>
      <c r="Q12" s="17"/>
      <c r="R12" s="17">
        <v>1.28318697285547E-2</v>
      </c>
      <c r="S12" s="17">
        <v>2.5072499334711201E-2</v>
      </c>
      <c r="T12" s="17">
        <v>2.21938672736114E-2</v>
      </c>
      <c r="U12" s="17">
        <v>1.92931665074264E-2</v>
      </c>
      <c r="V12" s="17"/>
      <c r="W12" s="17">
        <v>2.13851219736465E-2</v>
      </c>
      <c r="X12" s="17">
        <v>6.4878083720002394E-2</v>
      </c>
      <c r="Y12" s="17">
        <v>1.45347227776322E-2</v>
      </c>
      <c r="Z12" s="17">
        <v>1.6636487785561899E-2</v>
      </c>
      <c r="AA12" s="17">
        <v>1.9446738516572099E-2</v>
      </c>
      <c r="AB12" s="17">
        <v>1.6393380091562899E-2</v>
      </c>
      <c r="AC12" s="17">
        <v>1.6625796738707E-2</v>
      </c>
      <c r="AD12" s="17">
        <v>0</v>
      </c>
      <c r="AE12" s="17">
        <v>1.06009385780304E-2</v>
      </c>
      <c r="AF12" s="17">
        <v>1.78208192993894E-2</v>
      </c>
      <c r="AG12" s="17"/>
      <c r="AH12" s="17">
        <v>1.8765767216930001E-2</v>
      </c>
      <c r="AI12" s="17">
        <v>0</v>
      </c>
      <c r="AJ12" s="17">
        <v>4.4494436852168598E-2</v>
      </c>
      <c r="AK12" s="17">
        <v>2.43273405097536E-2</v>
      </c>
      <c r="AL12" s="17">
        <v>4.3648040418639402E-3</v>
      </c>
      <c r="AM12" s="17">
        <v>1.83926414410314E-2</v>
      </c>
      <c r="AN12" s="17">
        <v>2.5407864406107102E-2</v>
      </c>
      <c r="AO12" s="17"/>
      <c r="AP12" s="17">
        <v>1.2095074290959899E-2</v>
      </c>
      <c r="AQ12" s="17">
        <v>2.99823254023216E-2</v>
      </c>
      <c r="AR12" s="17"/>
      <c r="AS12" s="17">
        <v>1.24781940435762E-2</v>
      </c>
      <c r="AT12" s="17">
        <v>7.0640394751711596E-3</v>
      </c>
      <c r="AU12" s="17">
        <v>1.53199721920565E-2</v>
      </c>
      <c r="AV12" s="17"/>
      <c r="AW12" s="17">
        <v>1.40162262003169E-2</v>
      </c>
      <c r="AX12" s="17">
        <v>1.9671367773021801E-2</v>
      </c>
      <c r="AY12" s="17"/>
      <c r="AZ12" s="17">
        <v>2.4450304516524302E-2</v>
      </c>
      <c r="BA12" s="17">
        <v>1.6135094593239901E-2</v>
      </c>
      <c r="BB12" s="17"/>
      <c r="BC12" s="17">
        <v>1.8577714899312401E-2</v>
      </c>
      <c r="BD12" s="17">
        <v>1.92931665074264E-2</v>
      </c>
      <c r="BE12" s="17"/>
      <c r="BF12" s="17">
        <v>9.3803976353996898E-3</v>
      </c>
      <c r="BG12" s="17">
        <v>2.37837524787698E-2</v>
      </c>
      <c r="BH12" s="17"/>
      <c r="BI12" s="17">
        <v>3.7094676695262598E-2</v>
      </c>
      <c r="BJ12" s="17">
        <v>1.92129133991185E-2</v>
      </c>
      <c r="BK12" s="17">
        <v>1.13174689151226E-2</v>
      </c>
      <c r="BL12" s="17">
        <v>6.5305505898399204E-3</v>
      </c>
    </row>
    <row r="13" spans="2:64" x14ac:dyDescent="0.25">
      <c r="B13" s="18" t="s">
        <v>265</v>
      </c>
      <c r="C13" s="17">
        <v>7.4932710910754902E-3</v>
      </c>
      <c r="D13" s="17">
        <v>8.0304310831781599E-3</v>
      </c>
      <c r="E13" s="17">
        <v>0</v>
      </c>
      <c r="F13" s="17">
        <v>0</v>
      </c>
      <c r="G13" s="17">
        <v>0</v>
      </c>
      <c r="H13" s="17">
        <v>0</v>
      </c>
      <c r="I13" s="17">
        <v>1.4736592249589901E-2</v>
      </c>
      <c r="J13" s="17">
        <v>1.9086548165213098E-2</v>
      </c>
      <c r="K13" s="17">
        <v>0</v>
      </c>
      <c r="L13" s="17">
        <v>0</v>
      </c>
      <c r="M13" s="17">
        <v>3.8728591211143901E-2</v>
      </c>
      <c r="N13" s="17">
        <v>0</v>
      </c>
      <c r="O13" s="17">
        <v>0</v>
      </c>
      <c r="P13" s="17">
        <v>0</v>
      </c>
      <c r="Q13" s="17"/>
      <c r="R13" s="17">
        <v>2.11429833912587E-2</v>
      </c>
      <c r="S13" s="17">
        <v>8.9051312043806896E-3</v>
      </c>
      <c r="T13" s="17">
        <v>0</v>
      </c>
      <c r="U13" s="17">
        <v>1.83861652742034E-3</v>
      </c>
      <c r="V13" s="17"/>
      <c r="W13" s="17">
        <v>2.5483235119746799E-2</v>
      </c>
      <c r="X13" s="17">
        <v>0</v>
      </c>
      <c r="Y13" s="17">
        <v>0</v>
      </c>
      <c r="Z13" s="17">
        <v>0</v>
      </c>
      <c r="AA13" s="17">
        <v>0</v>
      </c>
      <c r="AB13" s="17">
        <v>2.26288165703591E-2</v>
      </c>
      <c r="AC13" s="17">
        <v>0</v>
      </c>
      <c r="AD13" s="17">
        <v>0</v>
      </c>
      <c r="AE13" s="17">
        <v>0</v>
      </c>
      <c r="AF13" s="17">
        <v>3.9307742464401302E-3</v>
      </c>
      <c r="AG13" s="17"/>
      <c r="AH13" s="17">
        <v>2.9779813863427099E-2</v>
      </c>
      <c r="AI13" s="17">
        <v>0</v>
      </c>
      <c r="AJ13" s="17">
        <v>0</v>
      </c>
      <c r="AK13" s="17">
        <v>1.0140908138576101E-2</v>
      </c>
      <c r="AL13" s="17">
        <v>5.0027436829649099E-3</v>
      </c>
      <c r="AM13" s="17">
        <v>0</v>
      </c>
      <c r="AN13" s="17">
        <v>0</v>
      </c>
      <c r="AO13" s="17"/>
      <c r="AP13" s="17">
        <v>3.0759050627979399E-3</v>
      </c>
      <c r="AQ13" s="17">
        <v>1.4660136455826899E-2</v>
      </c>
      <c r="AR13" s="17"/>
      <c r="AS13" s="17">
        <v>0</v>
      </c>
      <c r="AT13" s="17">
        <v>6.3252025251144999E-3</v>
      </c>
      <c r="AU13" s="17">
        <v>3.7084571887776802E-3</v>
      </c>
      <c r="AV13" s="17"/>
      <c r="AW13" s="17">
        <v>6.5069142468157804E-3</v>
      </c>
      <c r="AX13" s="17">
        <v>7.6453445787092898E-3</v>
      </c>
      <c r="AY13" s="17"/>
      <c r="AZ13" s="17">
        <v>1.6600781152790001E-2</v>
      </c>
      <c r="BA13" s="17">
        <v>2.9170211889186499E-3</v>
      </c>
      <c r="BB13" s="17"/>
      <c r="BC13" s="17">
        <v>1.25634111287652E-2</v>
      </c>
      <c r="BD13" s="17">
        <v>1.83861652742034E-3</v>
      </c>
      <c r="BE13" s="17"/>
      <c r="BF13" s="17">
        <v>2.5718896264222001E-3</v>
      </c>
      <c r="BG13" s="17">
        <v>1.0005590781306899E-2</v>
      </c>
      <c r="BH13" s="17"/>
      <c r="BI13" s="17">
        <v>2.4310634464718602E-2</v>
      </c>
      <c r="BJ13" s="17">
        <v>0</v>
      </c>
      <c r="BK13" s="17">
        <v>5.8466841530165799E-3</v>
      </c>
      <c r="BL13" s="17">
        <v>0</v>
      </c>
    </row>
    <row r="14" spans="2:64" x14ac:dyDescent="0.25">
      <c r="B14" s="18" t="s">
        <v>80</v>
      </c>
      <c r="C14" s="19">
        <v>1.9407017958817399E-2</v>
      </c>
      <c r="D14" s="19">
        <v>1.2555963669703799E-2</v>
      </c>
      <c r="E14" s="19">
        <v>3.5538251538014001E-2</v>
      </c>
      <c r="F14" s="19">
        <v>6.2404643832189702E-2</v>
      </c>
      <c r="G14" s="19">
        <v>3.68449346167831E-2</v>
      </c>
      <c r="H14" s="19">
        <v>2.4586276186167901E-2</v>
      </c>
      <c r="I14" s="19">
        <v>1.2390583727458699E-2</v>
      </c>
      <c r="J14" s="19">
        <v>0</v>
      </c>
      <c r="K14" s="19">
        <v>1.8777688919824301E-2</v>
      </c>
      <c r="L14" s="19">
        <v>0</v>
      </c>
      <c r="M14" s="19">
        <v>2.423128721363E-2</v>
      </c>
      <c r="N14" s="19">
        <v>1.8122805100191999E-2</v>
      </c>
      <c r="O14" s="19">
        <v>2.30421194758351E-2</v>
      </c>
      <c r="P14" s="19">
        <v>0.35196951786603697</v>
      </c>
      <c r="Q14" s="19"/>
      <c r="R14" s="19">
        <v>4.2214701193368898E-2</v>
      </c>
      <c r="S14" s="19">
        <v>1.74018699667077E-2</v>
      </c>
      <c r="T14" s="19">
        <v>6.6952079690863102E-3</v>
      </c>
      <c r="U14" s="19">
        <v>1.13988782165489E-2</v>
      </c>
      <c r="V14" s="19"/>
      <c r="W14" s="19">
        <v>3.9951472479786802E-2</v>
      </c>
      <c r="X14" s="19">
        <v>0</v>
      </c>
      <c r="Y14" s="19">
        <v>2.2654892673502101E-2</v>
      </c>
      <c r="Z14" s="19">
        <v>1.0240257187542E-2</v>
      </c>
      <c r="AA14" s="19">
        <v>0</v>
      </c>
      <c r="AB14" s="19">
        <v>2.3329990660702501E-2</v>
      </c>
      <c r="AC14" s="19">
        <v>0</v>
      </c>
      <c r="AD14" s="19">
        <v>0</v>
      </c>
      <c r="AE14" s="19">
        <v>0</v>
      </c>
      <c r="AF14" s="19">
        <v>1.3015974204772801E-2</v>
      </c>
      <c r="AG14" s="19"/>
      <c r="AH14" s="19">
        <v>0</v>
      </c>
      <c r="AI14" s="19">
        <v>0</v>
      </c>
      <c r="AJ14" s="19">
        <v>1.12193653136163E-2</v>
      </c>
      <c r="AK14" s="19">
        <v>2.56381223065444E-2</v>
      </c>
      <c r="AL14" s="19">
        <v>0</v>
      </c>
      <c r="AM14" s="19">
        <v>6.9404259499861697E-3</v>
      </c>
      <c r="AN14" s="19">
        <v>0</v>
      </c>
      <c r="AO14" s="19"/>
      <c r="AP14" s="19">
        <v>8.7728275878538493E-3</v>
      </c>
      <c r="AQ14" s="19">
        <v>3.6660243107911501E-2</v>
      </c>
      <c r="AR14" s="19"/>
      <c r="AS14" s="19">
        <v>1.34702056563843E-2</v>
      </c>
      <c r="AT14" s="19">
        <v>0</v>
      </c>
      <c r="AU14" s="19">
        <v>6.3522963036018402E-3</v>
      </c>
      <c r="AV14" s="19"/>
      <c r="AW14" s="19">
        <v>0</v>
      </c>
      <c r="AX14" s="19">
        <v>2.23991327525098E-2</v>
      </c>
      <c r="AY14" s="19"/>
      <c r="AZ14" s="19">
        <v>3.0661862250151599E-2</v>
      </c>
      <c r="BA14" s="19">
        <v>1.37517971862902E-2</v>
      </c>
      <c r="BB14" s="19"/>
      <c r="BC14" s="19">
        <v>2.6587366374025399E-2</v>
      </c>
      <c r="BD14" s="19">
        <v>1.13988782165489E-2</v>
      </c>
      <c r="BE14" s="19"/>
      <c r="BF14" s="19">
        <v>2.5718896264222001E-3</v>
      </c>
      <c r="BG14" s="19">
        <v>2.8001195163089201E-2</v>
      </c>
      <c r="BH14" s="19"/>
      <c r="BI14" s="19">
        <v>6.8025818763033999E-2</v>
      </c>
      <c r="BJ14" s="19">
        <v>6.7404644331496497E-3</v>
      </c>
      <c r="BK14" s="19">
        <v>5.3128999353440802E-3</v>
      </c>
      <c r="BL14" s="19">
        <v>0</v>
      </c>
    </row>
    <row r="15" spans="2:64" x14ac:dyDescent="0.25">
      <c r="B15" s="16"/>
    </row>
    <row r="16" spans="2:64" x14ac:dyDescent="0.25">
      <c r="B16" t="s">
        <v>83</v>
      </c>
    </row>
    <row r="17" spans="2:2" x14ac:dyDescent="0.25">
      <c r="B17" t="s">
        <v>84</v>
      </c>
    </row>
    <row r="19" spans="2:2" x14ac:dyDescent="0.2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270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45" x14ac:dyDescent="0.25">
      <c r="B9" s="18" t="s">
        <v>267</v>
      </c>
      <c r="C9" s="17">
        <v>0.55933553332948804</v>
      </c>
      <c r="D9" s="17">
        <v>0.61261153538427404</v>
      </c>
      <c r="E9" s="17">
        <v>0.62248381169135902</v>
      </c>
      <c r="F9" s="17">
        <v>0.70091228053956001</v>
      </c>
      <c r="G9" s="17">
        <v>0.59116767844751905</v>
      </c>
      <c r="H9" s="17">
        <v>0.53982577422057199</v>
      </c>
      <c r="I9" s="17">
        <v>0.52736238738119201</v>
      </c>
      <c r="J9" s="17">
        <v>0.53821341508253195</v>
      </c>
      <c r="K9" s="17">
        <v>0.55511339556772199</v>
      </c>
      <c r="L9" s="17">
        <v>0.51766796676184101</v>
      </c>
      <c r="M9" s="17">
        <v>0.48635638779915802</v>
      </c>
      <c r="N9" s="17">
        <v>0.61615337266804604</v>
      </c>
      <c r="O9" s="17">
        <v>0.44785317088101501</v>
      </c>
      <c r="P9" s="17">
        <v>0</v>
      </c>
      <c r="Q9" s="17"/>
      <c r="R9" s="17">
        <v>0.41574731802211901</v>
      </c>
      <c r="S9" s="17">
        <v>0.47293452723162799</v>
      </c>
      <c r="T9" s="17">
        <v>0.59995258957205999</v>
      </c>
      <c r="U9" s="17">
        <v>0.65184582363581001</v>
      </c>
      <c r="V9" s="17"/>
      <c r="W9" s="17">
        <v>0.44051088623107998</v>
      </c>
      <c r="X9" s="17">
        <v>0.44864720351642501</v>
      </c>
      <c r="Y9" s="17">
        <v>0.61106290223669202</v>
      </c>
      <c r="Z9" s="17">
        <v>0.407719514683549</v>
      </c>
      <c r="AA9" s="17">
        <v>0.49182835932781099</v>
      </c>
      <c r="AB9" s="17">
        <v>0.57810369541536</v>
      </c>
      <c r="AC9" s="17">
        <v>0.70017656331448896</v>
      </c>
      <c r="AD9" s="17">
        <v>0.66048012478483897</v>
      </c>
      <c r="AE9" s="17">
        <v>0.63255580228804698</v>
      </c>
      <c r="AF9" s="17">
        <v>0.69805604996021797</v>
      </c>
      <c r="AG9" s="17"/>
      <c r="AH9" s="17">
        <v>0.45692761092303602</v>
      </c>
      <c r="AI9" s="17">
        <v>0.66744109306255905</v>
      </c>
      <c r="AJ9" s="17">
        <v>0.59724961031825796</v>
      </c>
      <c r="AK9" s="17">
        <v>0.44929850345538702</v>
      </c>
      <c r="AL9" s="17">
        <v>0.63192597698269504</v>
      </c>
      <c r="AM9" s="17">
        <v>0.62116280763133502</v>
      </c>
      <c r="AN9" s="17">
        <v>0.74336360780008204</v>
      </c>
      <c r="AO9" s="17"/>
      <c r="AP9" s="17">
        <v>0.63501939385821404</v>
      </c>
      <c r="AQ9" s="17">
        <v>0.43654379834041201</v>
      </c>
      <c r="AR9" s="17"/>
      <c r="AS9" s="17">
        <v>0.61636557528806901</v>
      </c>
      <c r="AT9" s="17">
        <v>0.71112963419908504</v>
      </c>
      <c r="AU9" s="17">
        <v>0.61879180466330896</v>
      </c>
      <c r="AV9" s="17"/>
      <c r="AW9" s="17">
        <v>0.73237108604925205</v>
      </c>
      <c r="AX9" s="17">
        <v>0.53265743996005799</v>
      </c>
      <c r="AY9" s="17"/>
      <c r="AZ9" s="17">
        <v>0.49976951917014001</v>
      </c>
      <c r="BA9" s="17">
        <v>0.58926566402618397</v>
      </c>
      <c r="BB9" s="17"/>
      <c r="BC9" s="17">
        <v>0.47638791530961799</v>
      </c>
      <c r="BD9" s="17">
        <v>0.65184582363581001</v>
      </c>
      <c r="BE9" s="17"/>
      <c r="BF9" s="17">
        <v>0.68753457446254096</v>
      </c>
      <c r="BG9" s="17">
        <v>0.49389110931550001</v>
      </c>
      <c r="BH9" s="17"/>
      <c r="BI9" s="17">
        <v>0.34574813957566902</v>
      </c>
      <c r="BJ9" s="17">
        <v>0.546895988914753</v>
      </c>
      <c r="BK9" s="17">
        <v>0.65213909126300595</v>
      </c>
      <c r="BL9" s="17">
        <v>0.715144186690165</v>
      </c>
    </row>
    <row r="10" spans="2:64" ht="45" x14ac:dyDescent="0.25">
      <c r="B10" s="18" t="s">
        <v>268</v>
      </c>
      <c r="C10" s="17">
        <v>0.35888762221280601</v>
      </c>
      <c r="D10" s="17">
        <v>0.34484546212175998</v>
      </c>
      <c r="E10" s="17">
        <v>0.26957297277702902</v>
      </c>
      <c r="F10" s="17">
        <v>0.210448042749244</v>
      </c>
      <c r="G10" s="17">
        <v>0.34100802348654702</v>
      </c>
      <c r="H10" s="17">
        <v>0.36568177962244303</v>
      </c>
      <c r="I10" s="17">
        <v>0.39982109037597902</v>
      </c>
      <c r="J10" s="17">
        <v>0.365640366860772</v>
      </c>
      <c r="K10" s="17">
        <v>0.38855353767280498</v>
      </c>
      <c r="L10" s="17">
        <v>0.43040809675001301</v>
      </c>
      <c r="M10" s="17">
        <v>0.38919972221944799</v>
      </c>
      <c r="N10" s="17">
        <v>0.28902263512909498</v>
      </c>
      <c r="O10" s="17">
        <v>0.430486826000407</v>
      </c>
      <c r="P10" s="17">
        <v>0.296060964267926</v>
      </c>
      <c r="Q10" s="17"/>
      <c r="R10" s="17">
        <v>0.43780925233212298</v>
      </c>
      <c r="S10" s="17">
        <v>0.41548698172436099</v>
      </c>
      <c r="T10" s="17">
        <v>0.36178353894647902</v>
      </c>
      <c r="U10" s="17">
        <v>0.29837308404266599</v>
      </c>
      <c r="V10" s="17"/>
      <c r="W10" s="17">
        <v>0.42564233485236502</v>
      </c>
      <c r="X10" s="17">
        <v>0.46727810478425602</v>
      </c>
      <c r="Y10" s="17">
        <v>0.29275933603718002</v>
      </c>
      <c r="Z10" s="17">
        <v>0.53116585306877295</v>
      </c>
      <c r="AA10" s="17">
        <v>0.430670371015894</v>
      </c>
      <c r="AB10" s="17">
        <v>0.33559637872446502</v>
      </c>
      <c r="AC10" s="17">
        <v>0.25489873193629298</v>
      </c>
      <c r="AD10" s="17">
        <v>0.28367974694553499</v>
      </c>
      <c r="AE10" s="17">
        <v>0.34159105505550402</v>
      </c>
      <c r="AF10" s="17">
        <v>0.26650087192309602</v>
      </c>
      <c r="AG10" s="17"/>
      <c r="AH10" s="17">
        <v>0.44315618174943899</v>
      </c>
      <c r="AI10" s="17">
        <v>0.332558906937441</v>
      </c>
      <c r="AJ10" s="17">
        <v>0.36479285446165299</v>
      </c>
      <c r="AK10" s="17">
        <v>0.41695714658172101</v>
      </c>
      <c r="AL10" s="17">
        <v>0.330857088638843</v>
      </c>
      <c r="AM10" s="17">
        <v>0.33297061410030898</v>
      </c>
      <c r="AN10" s="17">
        <v>0.228985312650201</v>
      </c>
      <c r="AO10" s="17"/>
      <c r="AP10" s="17">
        <v>0.32608002259907298</v>
      </c>
      <c r="AQ10" s="17">
        <v>0.41211564268182199</v>
      </c>
      <c r="AR10" s="17"/>
      <c r="AS10" s="17">
        <v>0.34442689466468102</v>
      </c>
      <c r="AT10" s="17">
        <v>0.27439817612783501</v>
      </c>
      <c r="AU10" s="17">
        <v>0.34060572726837601</v>
      </c>
      <c r="AV10" s="17"/>
      <c r="AW10" s="17">
        <v>0.26112199970393202</v>
      </c>
      <c r="AX10" s="17">
        <v>0.37396082748546</v>
      </c>
      <c r="AY10" s="17"/>
      <c r="AZ10" s="17">
        <v>0.382469917723953</v>
      </c>
      <c r="BA10" s="17">
        <v>0.34703822794431299</v>
      </c>
      <c r="BB10" s="17"/>
      <c r="BC10" s="17">
        <v>0.41314684872874002</v>
      </c>
      <c r="BD10" s="17">
        <v>0.29837308404266599</v>
      </c>
      <c r="BE10" s="17"/>
      <c r="BF10" s="17">
        <v>0.27512179726845898</v>
      </c>
      <c r="BG10" s="17">
        <v>0.40164930059267601</v>
      </c>
      <c r="BH10" s="17"/>
      <c r="BI10" s="17">
        <v>0.424651126639226</v>
      </c>
      <c r="BJ10" s="17">
        <v>0.40585985043443901</v>
      </c>
      <c r="BK10" s="17">
        <v>0.31146225817738898</v>
      </c>
      <c r="BL10" s="17">
        <v>0.26407680922315502</v>
      </c>
    </row>
    <row r="11" spans="2:64" ht="45" x14ac:dyDescent="0.25">
      <c r="B11" s="18" t="s">
        <v>269</v>
      </c>
      <c r="C11" s="17">
        <v>2.0946304955232101E-2</v>
      </c>
      <c r="D11" s="17">
        <v>1.6060862166356299E-2</v>
      </c>
      <c r="E11" s="17">
        <v>4.2524264728033001E-2</v>
      </c>
      <c r="F11" s="17">
        <v>0</v>
      </c>
      <c r="G11" s="17">
        <v>3.0979363449151399E-2</v>
      </c>
      <c r="H11" s="17">
        <v>4.3193626991931099E-2</v>
      </c>
      <c r="I11" s="17">
        <v>3.2370063872140697E-2</v>
      </c>
      <c r="J11" s="17">
        <v>1.9086548165213098E-2</v>
      </c>
      <c r="K11" s="17">
        <v>0</v>
      </c>
      <c r="L11" s="17">
        <v>0</v>
      </c>
      <c r="M11" s="17">
        <v>5.5607555599356602E-2</v>
      </c>
      <c r="N11" s="17">
        <v>7.4790740741914399E-3</v>
      </c>
      <c r="O11" s="17">
        <v>2.12080112999854E-2</v>
      </c>
      <c r="P11" s="17">
        <v>0</v>
      </c>
      <c r="Q11" s="17"/>
      <c r="R11" s="17">
        <v>2.56487547563987E-2</v>
      </c>
      <c r="S11" s="17">
        <v>5.8406960271753801E-2</v>
      </c>
      <c r="T11" s="17">
        <v>0</v>
      </c>
      <c r="U11" s="17">
        <v>1.21576882465871E-2</v>
      </c>
      <c r="V11" s="17"/>
      <c r="W11" s="17">
        <v>3.0472456275810699E-2</v>
      </c>
      <c r="X11" s="17">
        <v>3.2005891904495702E-2</v>
      </c>
      <c r="Y11" s="17">
        <v>0</v>
      </c>
      <c r="Z11" s="17">
        <v>2.7116311479964201E-2</v>
      </c>
      <c r="AA11" s="17">
        <v>1.9446738516572099E-2</v>
      </c>
      <c r="AB11" s="17">
        <v>2.26288165703591E-2</v>
      </c>
      <c r="AC11" s="17">
        <v>4.4924704749218003E-2</v>
      </c>
      <c r="AD11" s="17">
        <v>1.51001462464439E-2</v>
      </c>
      <c r="AE11" s="17">
        <v>1.2150322900199E-2</v>
      </c>
      <c r="AF11" s="17">
        <v>5.7857118220606303E-3</v>
      </c>
      <c r="AG11" s="17"/>
      <c r="AH11" s="17">
        <v>6.3170407584957997E-2</v>
      </c>
      <c r="AI11" s="17">
        <v>0</v>
      </c>
      <c r="AJ11" s="17">
        <v>1.2168787876626499E-2</v>
      </c>
      <c r="AK11" s="17">
        <v>4.1429356949681202E-2</v>
      </c>
      <c r="AL11" s="17">
        <v>5.0027436829649099E-3</v>
      </c>
      <c r="AM11" s="17">
        <v>5.8355369668264996E-3</v>
      </c>
      <c r="AN11" s="17">
        <v>0</v>
      </c>
      <c r="AO11" s="17"/>
      <c r="AP11" s="17">
        <v>1.0756836687566501E-2</v>
      </c>
      <c r="AQ11" s="17">
        <v>3.7477999803539899E-2</v>
      </c>
      <c r="AR11" s="17"/>
      <c r="AS11" s="17">
        <v>5.8611711286511801E-3</v>
      </c>
      <c r="AT11" s="17">
        <v>7.4165556111697303E-3</v>
      </c>
      <c r="AU11" s="17">
        <v>1.6440229377049202E-2</v>
      </c>
      <c r="AV11" s="17"/>
      <c r="AW11" s="17">
        <v>0</v>
      </c>
      <c r="AX11" s="17">
        <v>2.4175742319732799E-2</v>
      </c>
      <c r="AY11" s="17"/>
      <c r="AZ11" s="17">
        <v>3.7515324225444097E-2</v>
      </c>
      <c r="BA11" s="17">
        <v>1.26208710769994E-2</v>
      </c>
      <c r="BB11" s="17"/>
      <c r="BC11" s="17">
        <v>2.8826453415018199E-2</v>
      </c>
      <c r="BD11" s="17">
        <v>1.21576882465871E-2</v>
      </c>
      <c r="BE11" s="17"/>
      <c r="BF11" s="17">
        <v>1.06489340150732E-2</v>
      </c>
      <c r="BG11" s="17">
        <v>2.6203017517829601E-2</v>
      </c>
      <c r="BH11" s="17"/>
      <c r="BI11" s="17">
        <v>5.4147680566175298E-2</v>
      </c>
      <c r="BJ11" s="17">
        <v>8.9730896229936897E-3</v>
      </c>
      <c r="BK11" s="17">
        <v>1.46447827650232E-2</v>
      </c>
      <c r="BL11" s="17">
        <v>7.3823939595514202E-3</v>
      </c>
    </row>
    <row r="12" spans="2:64" x14ac:dyDescent="0.25">
      <c r="B12" s="18" t="s">
        <v>101</v>
      </c>
      <c r="C12" s="19">
        <v>6.08305395024741E-2</v>
      </c>
      <c r="D12" s="19">
        <v>2.6482140327609201E-2</v>
      </c>
      <c r="E12" s="19">
        <v>6.5418950803578901E-2</v>
      </c>
      <c r="F12" s="19">
        <v>8.8639676711195506E-2</v>
      </c>
      <c r="G12" s="19">
        <v>3.68449346167831E-2</v>
      </c>
      <c r="H12" s="19">
        <v>5.1298819165054001E-2</v>
      </c>
      <c r="I12" s="19">
        <v>4.0446458370688401E-2</v>
      </c>
      <c r="J12" s="19">
        <v>7.7059669891483301E-2</v>
      </c>
      <c r="K12" s="19">
        <v>5.6333066759472902E-2</v>
      </c>
      <c r="L12" s="19">
        <v>5.1923936488146201E-2</v>
      </c>
      <c r="M12" s="19">
        <v>6.8836334382037803E-2</v>
      </c>
      <c r="N12" s="19">
        <v>8.7344918128667695E-2</v>
      </c>
      <c r="O12" s="19">
        <v>0.100451991818592</v>
      </c>
      <c r="P12" s="19">
        <v>0.70393903573207395</v>
      </c>
      <c r="Q12" s="19"/>
      <c r="R12" s="19">
        <v>0.12079467488935899</v>
      </c>
      <c r="S12" s="19">
        <v>5.3171530772257197E-2</v>
      </c>
      <c r="T12" s="19">
        <v>3.8263871481461403E-2</v>
      </c>
      <c r="U12" s="19">
        <v>3.7623404074936202E-2</v>
      </c>
      <c r="V12" s="19"/>
      <c r="W12" s="19">
        <v>0.103374322640744</v>
      </c>
      <c r="X12" s="19">
        <v>5.2068799794823199E-2</v>
      </c>
      <c r="Y12" s="19">
        <v>9.6177761726128699E-2</v>
      </c>
      <c r="Z12" s="19">
        <v>3.3998320767713502E-2</v>
      </c>
      <c r="AA12" s="19">
        <v>5.8054531139722497E-2</v>
      </c>
      <c r="AB12" s="19">
        <v>6.3671109289816299E-2</v>
      </c>
      <c r="AC12" s="19">
        <v>0</v>
      </c>
      <c r="AD12" s="19">
        <v>4.0739982023182499E-2</v>
      </c>
      <c r="AE12" s="19">
        <v>1.3702819756249301E-2</v>
      </c>
      <c r="AF12" s="19">
        <v>2.96573662946252E-2</v>
      </c>
      <c r="AG12" s="19"/>
      <c r="AH12" s="19">
        <v>3.6745799742567802E-2</v>
      </c>
      <c r="AI12" s="19">
        <v>0</v>
      </c>
      <c r="AJ12" s="19">
        <v>2.57887473434632E-2</v>
      </c>
      <c r="AK12" s="19">
        <v>9.2314993013210597E-2</v>
      </c>
      <c r="AL12" s="19">
        <v>3.22141906954969E-2</v>
      </c>
      <c r="AM12" s="19">
        <v>4.0031041301529402E-2</v>
      </c>
      <c r="AN12" s="19">
        <v>2.7651079549716798E-2</v>
      </c>
      <c r="AO12" s="19"/>
      <c r="AP12" s="19">
        <v>2.8143746855146399E-2</v>
      </c>
      <c r="AQ12" s="19">
        <v>0.113862559174226</v>
      </c>
      <c r="AR12" s="19"/>
      <c r="AS12" s="19">
        <v>3.3346358918598301E-2</v>
      </c>
      <c r="AT12" s="19">
        <v>7.0556340619105304E-3</v>
      </c>
      <c r="AU12" s="19">
        <v>2.4162238691266099E-2</v>
      </c>
      <c r="AV12" s="19"/>
      <c r="AW12" s="19">
        <v>6.5069142468157804E-3</v>
      </c>
      <c r="AX12" s="19">
        <v>6.9205990234749507E-2</v>
      </c>
      <c r="AY12" s="19"/>
      <c r="AZ12" s="19">
        <v>8.0245238880462505E-2</v>
      </c>
      <c r="BA12" s="19">
        <v>5.1075236952503801E-2</v>
      </c>
      <c r="BB12" s="19"/>
      <c r="BC12" s="19">
        <v>8.1638782546624003E-2</v>
      </c>
      <c r="BD12" s="19">
        <v>3.7623404074936202E-2</v>
      </c>
      <c r="BE12" s="19"/>
      <c r="BF12" s="19">
        <v>2.66946942539272E-2</v>
      </c>
      <c r="BG12" s="19">
        <v>7.8256572573994598E-2</v>
      </c>
      <c r="BH12" s="19"/>
      <c r="BI12" s="19">
        <v>0.17545305321893001</v>
      </c>
      <c r="BJ12" s="19">
        <v>3.8271071027815302E-2</v>
      </c>
      <c r="BK12" s="19">
        <v>2.17538677945825E-2</v>
      </c>
      <c r="BL12" s="19">
        <v>1.33966101271284E-2</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L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279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271</v>
      </c>
      <c r="C9" s="17">
        <v>0.42460384020116798</v>
      </c>
      <c r="D9" s="17">
        <v>0.45602617866998302</v>
      </c>
      <c r="E9" s="17">
        <v>0.367376717122187</v>
      </c>
      <c r="F9" s="17">
        <v>0.49229878055980703</v>
      </c>
      <c r="G9" s="17">
        <v>0.498662236246943</v>
      </c>
      <c r="H9" s="17">
        <v>0.228252947939005</v>
      </c>
      <c r="I9" s="17">
        <v>0.44708371426014998</v>
      </c>
      <c r="J9" s="17">
        <v>0.44064024256457401</v>
      </c>
      <c r="K9" s="17">
        <v>0.49021270477392098</v>
      </c>
      <c r="L9" s="17">
        <v>0.36347841610297699</v>
      </c>
      <c r="M9" s="17">
        <v>0.32391028512984898</v>
      </c>
      <c r="N9" s="17">
        <v>0.504861015657461</v>
      </c>
      <c r="O9" s="17">
        <v>0.43297262980930101</v>
      </c>
      <c r="P9" s="17">
        <v>0.35196951786603697</v>
      </c>
      <c r="Q9" s="17"/>
      <c r="R9" s="17">
        <v>0.34364441802720602</v>
      </c>
      <c r="S9" s="17">
        <v>0.411256822932696</v>
      </c>
      <c r="T9" s="17">
        <v>0.44584395726725301</v>
      </c>
      <c r="U9" s="17">
        <v>0.46595224536966201</v>
      </c>
      <c r="V9" s="17"/>
      <c r="W9" s="17">
        <v>0.340081655411059</v>
      </c>
      <c r="X9" s="17">
        <v>0.36479809766034099</v>
      </c>
      <c r="Y9" s="17">
        <v>0.45674676017176402</v>
      </c>
      <c r="Z9" s="17">
        <v>0.36801021147121998</v>
      </c>
      <c r="AA9" s="17">
        <v>0.43450419412736302</v>
      </c>
      <c r="AB9" s="17">
        <v>0.47870671051128899</v>
      </c>
      <c r="AC9" s="17">
        <v>0.55066460612090695</v>
      </c>
      <c r="AD9" s="17">
        <v>0.40234392760375498</v>
      </c>
      <c r="AE9" s="17">
        <v>0.47786368113767702</v>
      </c>
      <c r="AF9" s="17">
        <v>0.47365548022384202</v>
      </c>
      <c r="AG9" s="17"/>
      <c r="AH9" s="17">
        <v>0.396904691559825</v>
      </c>
      <c r="AI9" s="17">
        <v>0.40061748388028501</v>
      </c>
      <c r="AJ9" s="17">
        <v>0.39519585367210103</v>
      </c>
      <c r="AK9" s="17">
        <v>0.37808322817123202</v>
      </c>
      <c r="AL9" s="17">
        <v>0.37383715527803102</v>
      </c>
      <c r="AM9" s="17">
        <v>0.52417216528341204</v>
      </c>
      <c r="AN9" s="17">
        <v>0.52577906519277495</v>
      </c>
      <c r="AO9" s="17"/>
      <c r="AP9" s="17">
        <v>0.48449450911530201</v>
      </c>
      <c r="AQ9" s="17">
        <v>0.32743544664608998</v>
      </c>
      <c r="AR9" s="17"/>
      <c r="AS9" s="17">
        <v>0.42137035654509403</v>
      </c>
      <c r="AT9" s="17">
        <v>0.59618373606200803</v>
      </c>
      <c r="AU9" s="17">
        <v>0.47305217294305402</v>
      </c>
      <c r="AV9" s="17"/>
      <c r="AW9" s="17">
        <v>0.53908915193667695</v>
      </c>
      <c r="AX9" s="17">
        <v>0.40695284427633199</v>
      </c>
      <c r="AY9" s="17"/>
      <c r="AZ9" s="17">
        <v>0.39895265669198299</v>
      </c>
      <c r="BA9" s="17">
        <v>0.43749278846789302</v>
      </c>
      <c r="BB9" s="17"/>
      <c r="BC9" s="17">
        <v>0.38752956763872698</v>
      </c>
      <c r="BD9" s="17">
        <v>0.46595224536966201</v>
      </c>
      <c r="BE9" s="17"/>
      <c r="BF9" s="17">
        <v>0.48872594708299399</v>
      </c>
      <c r="BG9" s="17">
        <v>0.39187009808925</v>
      </c>
      <c r="BH9" s="17"/>
      <c r="BI9" s="17">
        <v>0.25093224912904699</v>
      </c>
      <c r="BJ9" s="17">
        <v>0.44799515163204601</v>
      </c>
      <c r="BK9" s="17">
        <v>0.49182396944829998</v>
      </c>
      <c r="BL9" s="17">
        <v>0.506780042824161</v>
      </c>
    </row>
    <row r="10" spans="2:64" ht="30" x14ac:dyDescent="0.25">
      <c r="B10" s="18" t="s">
        <v>272</v>
      </c>
      <c r="C10" s="17">
        <v>0.37008573813463103</v>
      </c>
      <c r="D10" s="17">
        <v>0.48685632657740202</v>
      </c>
      <c r="E10" s="17">
        <v>0.328423214935464</v>
      </c>
      <c r="F10" s="17">
        <v>0.40249272499177302</v>
      </c>
      <c r="G10" s="17">
        <v>0.21028034042787</v>
      </c>
      <c r="H10" s="17">
        <v>0.24898656553748699</v>
      </c>
      <c r="I10" s="17">
        <v>0.40073271376912201</v>
      </c>
      <c r="J10" s="17">
        <v>0.32434668666045802</v>
      </c>
      <c r="K10" s="17">
        <v>0.43977956653991701</v>
      </c>
      <c r="L10" s="17">
        <v>0.32784946781880597</v>
      </c>
      <c r="M10" s="17">
        <v>0.34508563515542401</v>
      </c>
      <c r="N10" s="17">
        <v>0.32431775108564997</v>
      </c>
      <c r="O10" s="17">
        <v>0.34151772880227999</v>
      </c>
      <c r="P10" s="17">
        <v>0</v>
      </c>
      <c r="Q10" s="17"/>
      <c r="R10" s="17">
        <v>0.180551229339732</v>
      </c>
      <c r="S10" s="17">
        <v>0.245942148465604</v>
      </c>
      <c r="T10" s="17">
        <v>0.423525314207506</v>
      </c>
      <c r="U10" s="17">
        <v>0.495458142406899</v>
      </c>
      <c r="V10" s="17"/>
      <c r="W10" s="17">
        <v>0.18095228281638701</v>
      </c>
      <c r="X10" s="17">
        <v>0.16462912023148801</v>
      </c>
      <c r="Y10" s="17">
        <v>0.414492593655713</v>
      </c>
      <c r="Z10" s="17">
        <v>0.35079270478221097</v>
      </c>
      <c r="AA10" s="17">
        <v>0.30448988053175002</v>
      </c>
      <c r="AB10" s="17">
        <v>0.25121301054379103</v>
      </c>
      <c r="AC10" s="17">
        <v>0.35285516484180601</v>
      </c>
      <c r="AD10" s="17">
        <v>0.51376057844192202</v>
      </c>
      <c r="AE10" s="17">
        <v>0.51756957840349205</v>
      </c>
      <c r="AF10" s="17">
        <v>0.59726395453227099</v>
      </c>
      <c r="AG10" s="17"/>
      <c r="AH10" s="17">
        <v>0.24542455911216901</v>
      </c>
      <c r="AI10" s="17">
        <v>0.40635491029059001</v>
      </c>
      <c r="AJ10" s="17">
        <v>0.41108061113587302</v>
      </c>
      <c r="AK10" s="17">
        <v>0.27722656994864098</v>
      </c>
      <c r="AL10" s="17">
        <v>0.47009032499452003</v>
      </c>
      <c r="AM10" s="17">
        <v>0.46236103671467599</v>
      </c>
      <c r="AN10" s="17">
        <v>0.442457270807182</v>
      </c>
      <c r="AO10" s="17"/>
      <c r="AP10" s="17">
        <v>0.46186780950385098</v>
      </c>
      <c r="AQ10" s="17">
        <v>0.22117578949320299</v>
      </c>
      <c r="AR10" s="17"/>
      <c r="AS10" s="17">
        <v>0.47304319906165598</v>
      </c>
      <c r="AT10" s="17">
        <v>0.58110411061453104</v>
      </c>
      <c r="AU10" s="17">
        <v>0.40581316484433599</v>
      </c>
      <c r="AV10" s="17"/>
      <c r="AW10" s="17">
        <v>0.54142930454033</v>
      </c>
      <c r="AX10" s="17">
        <v>0.34366851005072702</v>
      </c>
      <c r="AY10" s="17"/>
      <c r="AZ10" s="17">
        <v>0.28574836033022599</v>
      </c>
      <c r="BA10" s="17">
        <v>0.41246273407647499</v>
      </c>
      <c r="BB10" s="17"/>
      <c r="BC10" s="17">
        <v>0.257672921513105</v>
      </c>
      <c r="BD10" s="17">
        <v>0.495458142406899</v>
      </c>
      <c r="BE10" s="17"/>
      <c r="BF10" s="17">
        <v>0.43729400145351099</v>
      </c>
      <c r="BG10" s="17">
        <v>0.33577654172403099</v>
      </c>
      <c r="BH10" s="17"/>
      <c r="BI10" s="17">
        <v>0.19955069337653999</v>
      </c>
      <c r="BJ10" s="17">
        <v>0.34058179934160998</v>
      </c>
      <c r="BK10" s="17">
        <v>0.45525725855041799</v>
      </c>
      <c r="BL10" s="17">
        <v>0.51649386464727898</v>
      </c>
    </row>
    <row r="11" spans="2:64" ht="60" x14ac:dyDescent="0.25">
      <c r="B11" s="18" t="s">
        <v>273</v>
      </c>
      <c r="C11" s="17">
        <v>0.33170767206894203</v>
      </c>
      <c r="D11" s="17">
        <v>0.34914191443047699</v>
      </c>
      <c r="E11" s="17">
        <v>0.287227411125001</v>
      </c>
      <c r="F11" s="17">
        <v>0.358057843415299</v>
      </c>
      <c r="G11" s="17">
        <v>0.26775358543186301</v>
      </c>
      <c r="H11" s="17">
        <v>0.37711158890234597</v>
      </c>
      <c r="I11" s="17">
        <v>0.32546051273818899</v>
      </c>
      <c r="J11" s="17">
        <v>0.33672482739723603</v>
      </c>
      <c r="K11" s="17">
        <v>0.40446393644727602</v>
      </c>
      <c r="L11" s="17">
        <v>0.22885707577335901</v>
      </c>
      <c r="M11" s="17">
        <v>0.30102456495593</v>
      </c>
      <c r="N11" s="17">
        <v>0.36964764456695598</v>
      </c>
      <c r="O11" s="17">
        <v>0.33183077724021198</v>
      </c>
      <c r="P11" s="17">
        <v>0.296060964267926</v>
      </c>
      <c r="Q11" s="17"/>
      <c r="R11" s="17">
        <v>0.148678179771564</v>
      </c>
      <c r="S11" s="17">
        <v>0.264331419830172</v>
      </c>
      <c r="T11" s="17">
        <v>0.35044262585543601</v>
      </c>
      <c r="U11" s="17">
        <v>0.444885293512153</v>
      </c>
      <c r="V11" s="17"/>
      <c r="W11" s="17">
        <v>0.18359747999415699</v>
      </c>
      <c r="X11" s="17">
        <v>0.17060732527406</v>
      </c>
      <c r="Y11" s="17">
        <v>0.24840063435140999</v>
      </c>
      <c r="Z11" s="17">
        <v>0.253249686685808</v>
      </c>
      <c r="AA11" s="17">
        <v>0.40695193896403797</v>
      </c>
      <c r="AB11" s="17">
        <v>0.26332601020647101</v>
      </c>
      <c r="AC11" s="17">
        <v>0.41021829442115199</v>
      </c>
      <c r="AD11" s="17">
        <v>0.36427961668306502</v>
      </c>
      <c r="AE11" s="17">
        <v>0.39667277110992799</v>
      </c>
      <c r="AF11" s="17">
        <v>0.49219012123432099</v>
      </c>
      <c r="AG11" s="17"/>
      <c r="AH11" s="17">
        <v>0.26404455949543398</v>
      </c>
      <c r="AI11" s="17">
        <v>0.50762033855404198</v>
      </c>
      <c r="AJ11" s="17">
        <v>0.20042057602927499</v>
      </c>
      <c r="AK11" s="17">
        <v>0.28477877706487698</v>
      </c>
      <c r="AL11" s="17">
        <v>0.40316650804168802</v>
      </c>
      <c r="AM11" s="17">
        <v>0.44111923337312903</v>
      </c>
      <c r="AN11" s="17">
        <v>0.30723110618781702</v>
      </c>
      <c r="AO11" s="17"/>
      <c r="AP11" s="17">
        <v>0.40891402307282199</v>
      </c>
      <c r="AQ11" s="17">
        <v>0.20644580347882399</v>
      </c>
      <c r="AR11" s="17"/>
      <c r="AS11" s="17">
        <v>0.42005832194957399</v>
      </c>
      <c r="AT11" s="17">
        <v>0.52148482373399996</v>
      </c>
      <c r="AU11" s="17">
        <v>0.34900321739437001</v>
      </c>
      <c r="AV11" s="17"/>
      <c r="AW11" s="17">
        <v>0.48675261215749899</v>
      </c>
      <c r="AX11" s="17">
        <v>0.307803316443025</v>
      </c>
      <c r="AY11" s="17"/>
      <c r="AZ11" s="17">
        <v>0.29149143254423299</v>
      </c>
      <c r="BA11" s="17">
        <v>0.35191512294662097</v>
      </c>
      <c r="BB11" s="17"/>
      <c r="BC11" s="17">
        <v>0.23022907892234401</v>
      </c>
      <c r="BD11" s="17">
        <v>0.444885293512153</v>
      </c>
      <c r="BE11" s="17"/>
      <c r="BF11" s="17">
        <v>0.401744563775704</v>
      </c>
      <c r="BG11" s="17">
        <v>0.295954487045334</v>
      </c>
      <c r="BH11" s="17"/>
      <c r="BI11" s="17">
        <v>0.129343644057962</v>
      </c>
      <c r="BJ11" s="17">
        <v>0.32235047751679502</v>
      </c>
      <c r="BK11" s="17">
        <v>0.41581823521595002</v>
      </c>
      <c r="BL11" s="17">
        <v>0.50197515345429</v>
      </c>
    </row>
    <row r="12" spans="2:64" ht="30" x14ac:dyDescent="0.25">
      <c r="B12" s="18" t="s">
        <v>274</v>
      </c>
      <c r="C12" s="17">
        <v>0.32036412758445798</v>
      </c>
      <c r="D12" s="17">
        <v>0.39259436204449</v>
      </c>
      <c r="E12" s="17">
        <v>0.25734671185943597</v>
      </c>
      <c r="F12" s="17">
        <v>0.312020862336017</v>
      </c>
      <c r="G12" s="17">
        <v>0.123917453796606</v>
      </c>
      <c r="H12" s="17">
        <v>0.27926676587090998</v>
      </c>
      <c r="I12" s="17">
        <v>0.38322598768558203</v>
      </c>
      <c r="J12" s="17">
        <v>0.35079515586619497</v>
      </c>
      <c r="K12" s="17">
        <v>0.19274332644547901</v>
      </c>
      <c r="L12" s="17">
        <v>0.35684942743812798</v>
      </c>
      <c r="M12" s="17">
        <v>0.290695418183682</v>
      </c>
      <c r="N12" s="17">
        <v>0.28811039329111199</v>
      </c>
      <c r="O12" s="17">
        <v>0.32423712407545702</v>
      </c>
      <c r="P12" s="17">
        <v>0</v>
      </c>
      <c r="Q12" s="17"/>
      <c r="R12" s="17">
        <v>0.243534277727458</v>
      </c>
      <c r="S12" s="17">
        <v>0.28400260876586703</v>
      </c>
      <c r="T12" s="17">
        <v>0.25235866124479001</v>
      </c>
      <c r="U12" s="17">
        <v>0.39080277057419799</v>
      </c>
      <c r="V12" s="17"/>
      <c r="W12" s="17">
        <v>0.219463976079256</v>
      </c>
      <c r="X12" s="17">
        <v>0.28739855192775199</v>
      </c>
      <c r="Y12" s="17">
        <v>0.28961274311745699</v>
      </c>
      <c r="Z12" s="17">
        <v>0.34673836346105902</v>
      </c>
      <c r="AA12" s="17">
        <v>0.26915963018929001</v>
      </c>
      <c r="AB12" s="17">
        <v>0.37131246954402197</v>
      </c>
      <c r="AC12" s="17">
        <v>0.30877422843573898</v>
      </c>
      <c r="AD12" s="17">
        <v>0.271207564775583</v>
      </c>
      <c r="AE12" s="17">
        <v>0.425928789856792</v>
      </c>
      <c r="AF12" s="17">
        <v>0.43059299328517903</v>
      </c>
      <c r="AG12" s="17"/>
      <c r="AH12" s="17">
        <v>0.24063454862459399</v>
      </c>
      <c r="AI12" s="17">
        <v>0.35499183920904498</v>
      </c>
      <c r="AJ12" s="17">
        <v>0.36406407021738901</v>
      </c>
      <c r="AK12" s="17">
        <v>0.23506176065850501</v>
      </c>
      <c r="AL12" s="17">
        <v>0.35224623353386397</v>
      </c>
      <c r="AM12" s="17">
        <v>0.38789947232750099</v>
      </c>
      <c r="AN12" s="17">
        <v>0.44928705351230103</v>
      </c>
      <c r="AO12" s="17"/>
      <c r="AP12" s="17">
        <v>0.38711173315879799</v>
      </c>
      <c r="AQ12" s="17">
        <v>0.212070837078632</v>
      </c>
      <c r="AR12" s="17"/>
      <c r="AS12" s="17">
        <v>0.37687871793343503</v>
      </c>
      <c r="AT12" s="17">
        <v>0.42957902119417801</v>
      </c>
      <c r="AU12" s="17">
        <v>0.38412117477975299</v>
      </c>
      <c r="AV12" s="17"/>
      <c r="AW12" s="17">
        <v>0.38457284784370399</v>
      </c>
      <c r="AX12" s="17">
        <v>0.31046462307637601</v>
      </c>
      <c r="AY12" s="17"/>
      <c r="AZ12" s="17">
        <v>0.28406661061037197</v>
      </c>
      <c r="BA12" s="17">
        <v>0.33860253823408898</v>
      </c>
      <c r="BB12" s="17"/>
      <c r="BC12" s="17">
        <v>0.25720663847482</v>
      </c>
      <c r="BD12" s="17">
        <v>0.39080277057419799</v>
      </c>
      <c r="BE12" s="17"/>
      <c r="BF12" s="17">
        <v>0.40999790569519201</v>
      </c>
      <c r="BG12" s="17">
        <v>0.274606913421159</v>
      </c>
      <c r="BH12" s="17"/>
      <c r="BI12" s="17">
        <v>0.18349855591884101</v>
      </c>
      <c r="BJ12" s="17">
        <v>0.30296407496057298</v>
      </c>
      <c r="BK12" s="17">
        <v>0.36378162096363997</v>
      </c>
      <c r="BL12" s="17">
        <v>0.48100571177706303</v>
      </c>
    </row>
    <row r="13" spans="2:64" ht="30" x14ac:dyDescent="0.25">
      <c r="B13" s="18" t="s">
        <v>275</v>
      </c>
      <c r="C13" s="17">
        <v>0.30364518719998101</v>
      </c>
      <c r="D13" s="17">
        <v>0.29623891503595301</v>
      </c>
      <c r="E13" s="17">
        <v>0.13782391479717701</v>
      </c>
      <c r="F13" s="17">
        <v>0.32728911975020403</v>
      </c>
      <c r="G13" s="17">
        <v>0.25480358363248501</v>
      </c>
      <c r="H13" s="17">
        <v>0.35386730541030498</v>
      </c>
      <c r="I13" s="17">
        <v>0.27182151751287098</v>
      </c>
      <c r="J13" s="17">
        <v>0.41060394980029002</v>
      </c>
      <c r="K13" s="17">
        <v>0.322941891856457</v>
      </c>
      <c r="L13" s="17">
        <v>0.31939114841143201</v>
      </c>
      <c r="M13" s="17">
        <v>0.34604444554249902</v>
      </c>
      <c r="N13" s="17">
        <v>0.32816658941594601</v>
      </c>
      <c r="O13" s="17">
        <v>0.24229769432293299</v>
      </c>
      <c r="P13" s="17">
        <v>0</v>
      </c>
      <c r="Q13" s="17"/>
      <c r="R13" s="17">
        <v>0.31981078769716897</v>
      </c>
      <c r="S13" s="17">
        <v>0.31709397999250599</v>
      </c>
      <c r="T13" s="17">
        <v>0.24755399122001501</v>
      </c>
      <c r="U13" s="17">
        <v>0.305869981439709</v>
      </c>
      <c r="V13" s="17"/>
      <c r="W13" s="17">
        <v>0.310510404502231</v>
      </c>
      <c r="X13" s="17">
        <v>0.31854015237143202</v>
      </c>
      <c r="Y13" s="17">
        <v>0.325879126555423</v>
      </c>
      <c r="Z13" s="17">
        <v>0.24140854322715699</v>
      </c>
      <c r="AA13" s="17">
        <v>0.40102100549148201</v>
      </c>
      <c r="AB13" s="17">
        <v>0.24133349986809799</v>
      </c>
      <c r="AC13" s="17">
        <v>0.29412600819165402</v>
      </c>
      <c r="AD13" s="17">
        <v>0.24591891150505399</v>
      </c>
      <c r="AE13" s="17">
        <v>0.370231466881695</v>
      </c>
      <c r="AF13" s="17">
        <v>0.37604089518952599</v>
      </c>
      <c r="AG13" s="17"/>
      <c r="AH13" s="17">
        <v>0.31746864251560097</v>
      </c>
      <c r="AI13" s="17">
        <v>0.36211651743475198</v>
      </c>
      <c r="AJ13" s="17">
        <v>0.248736331045603</v>
      </c>
      <c r="AK13" s="17">
        <v>0.25553829446820397</v>
      </c>
      <c r="AL13" s="17">
        <v>0.313497018772674</v>
      </c>
      <c r="AM13" s="17">
        <v>0.41066511790100502</v>
      </c>
      <c r="AN13" s="17">
        <v>0.35059339163199998</v>
      </c>
      <c r="AO13" s="17"/>
      <c r="AP13" s="17">
        <v>0.36061470052343703</v>
      </c>
      <c r="AQ13" s="17">
        <v>0.21121616291923101</v>
      </c>
      <c r="AR13" s="17"/>
      <c r="AS13" s="17">
        <v>0.31490207608680398</v>
      </c>
      <c r="AT13" s="17">
        <v>0.43553599284548</v>
      </c>
      <c r="AU13" s="17">
        <v>0.35812697734391802</v>
      </c>
      <c r="AV13" s="17"/>
      <c r="AW13" s="17">
        <v>0.37569840588771097</v>
      </c>
      <c r="AX13" s="17">
        <v>0.29253624186761701</v>
      </c>
      <c r="AY13" s="17"/>
      <c r="AZ13" s="17">
        <v>0.33813768887616502</v>
      </c>
      <c r="BA13" s="17">
        <v>0.28631374245260399</v>
      </c>
      <c r="BB13" s="17"/>
      <c r="BC13" s="17">
        <v>0.30165036714095</v>
      </c>
      <c r="BD13" s="17">
        <v>0.305869981439709</v>
      </c>
      <c r="BE13" s="17"/>
      <c r="BF13" s="17">
        <v>0.36201638411408199</v>
      </c>
      <c r="BG13" s="17">
        <v>0.273847231401811</v>
      </c>
      <c r="BH13" s="17"/>
      <c r="BI13" s="17">
        <v>0.18846654023255199</v>
      </c>
      <c r="BJ13" s="17">
        <v>0.28842012678051798</v>
      </c>
      <c r="BK13" s="17">
        <v>0.3264152508773</v>
      </c>
      <c r="BL13" s="17">
        <v>0.47185310307441802</v>
      </c>
    </row>
    <row r="14" spans="2:64" ht="45" x14ac:dyDescent="0.25">
      <c r="B14" s="18" t="s">
        <v>276</v>
      </c>
      <c r="C14" s="17">
        <v>0.30251655020162799</v>
      </c>
      <c r="D14" s="17">
        <v>0.35239065135750602</v>
      </c>
      <c r="E14" s="17">
        <v>0.35264636192858001</v>
      </c>
      <c r="F14" s="17">
        <v>0.22441338301546301</v>
      </c>
      <c r="G14" s="17">
        <v>0.26188801426423097</v>
      </c>
      <c r="H14" s="17">
        <v>0.24651786062931899</v>
      </c>
      <c r="I14" s="17">
        <v>0.39856086139091401</v>
      </c>
      <c r="J14" s="17">
        <v>0.25648461001732298</v>
      </c>
      <c r="K14" s="17">
        <v>0.285272337454129</v>
      </c>
      <c r="L14" s="17">
        <v>0.26284892274440902</v>
      </c>
      <c r="M14" s="17">
        <v>0.215413469637427</v>
      </c>
      <c r="N14" s="17">
        <v>0.32442220150613299</v>
      </c>
      <c r="O14" s="17">
        <v>0.29901596604852398</v>
      </c>
      <c r="P14" s="17">
        <v>0.296060964267926</v>
      </c>
      <c r="Q14" s="17"/>
      <c r="R14" s="17">
        <v>0.14275040113111701</v>
      </c>
      <c r="S14" s="17">
        <v>0.244259447229455</v>
      </c>
      <c r="T14" s="17">
        <v>0.266268191676584</v>
      </c>
      <c r="U14" s="17">
        <v>0.41524749011786899</v>
      </c>
      <c r="V14" s="17"/>
      <c r="W14" s="17">
        <v>0.161859301349739</v>
      </c>
      <c r="X14" s="17">
        <v>0.18260536394177301</v>
      </c>
      <c r="Y14" s="17">
        <v>0.187643537292593</v>
      </c>
      <c r="Z14" s="17">
        <v>0.212737694067064</v>
      </c>
      <c r="AA14" s="17">
        <v>0.27285370956072702</v>
      </c>
      <c r="AB14" s="17">
        <v>0.22365982009489699</v>
      </c>
      <c r="AC14" s="17">
        <v>0.47394601986360502</v>
      </c>
      <c r="AD14" s="17">
        <v>0.39248204456399399</v>
      </c>
      <c r="AE14" s="17">
        <v>0.43680253359544202</v>
      </c>
      <c r="AF14" s="17">
        <v>0.46086336912616699</v>
      </c>
      <c r="AG14" s="17"/>
      <c r="AH14" s="17">
        <v>0.17813667901439501</v>
      </c>
      <c r="AI14" s="17">
        <v>0.27225750812800698</v>
      </c>
      <c r="AJ14" s="17">
        <v>0.40339987367646601</v>
      </c>
      <c r="AK14" s="17">
        <v>0.21980764197645</v>
      </c>
      <c r="AL14" s="17">
        <v>0.37906898754136897</v>
      </c>
      <c r="AM14" s="17">
        <v>0.41423598164835201</v>
      </c>
      <c r="AN14" s="17">
        <v>0.33793168724702499</v>
      </c>
      <c r="AO14" s="17"/>
      <c r="AP14" s="17">
        <v>0.38799915798341</v>
      </c>
      <c r="AQ14" s="17">
        <v>0.16382703770071999</v>
      </c>
      <c r="AR14" s="17"/>
      <c r="AS14" s="17">
        <v>0.38445738438910998</v>
      </c>
      <c r="AT14" s="17">
        <v>0.55438189810793104</v>
      </c>
      <c r="AU14" s="17">
        <v>0.32483067838708402</v>
      </c>
      <c r="AV14" s="17"/>
      <c r="AW14" s="17">
        <v>0.47206787874192602</v>
      </c>
      <c r="AX14" s="17">
        <v>0.27637564388144098</v>
      </c>
      <c r="AY14" s="17"/>
      <c r="AZ14" s="17">
        <v>0.25991359066060998</v>
      </c>
      <c r="BA14" s="17">
        <v>0.32392325610807998</v>
      </c>
      <c r="BB14" s="17"/>
      <c r="BC14" s="17">
        <v>0.201438465674698</v>
      </c>
      <c r="BD14" s="17">
        <v>0.41524749011786899</v>
      </c>
      <c r="BE14" s="17"/>
      <c r="BF14" s="17">
        <v>0.39160524272374397</v>
      </c>
      <c r="BG14" s="17">
        <v>0.25703759718654201</v>
      </c>
      <c r="BH14" s="17"/>
      <c r="BI14" s="17">
        <v>0.118560261053393</v>
      </c>
      <c r="BJ14" s="17">
        <v>0.25221247275386799</v>
      </c>
      <c r="BK14" s="17">
        <v>0.35664113510491602</v>
      </c>
      <c r="BL14" s="17">
        <v>0.57971972877794498</v>
      </c>
    </row>
    <row r="15" spans="2:64" ht="45" x14ac:dyDescent="0.25">
      <c r="B15" s="18" t="s">
        <v>277</v>
      </c>
      <c r="C15" s="17">
        <v>0.28027092454609998</v>
      </c>
      <c r="D15" s="17">
        <v>0.33996496634831902</v>
      </c>
      <c r="E15" s="17">
        <v>0.19192776105585799</v>
      </c>
      <c r="F15" s="17">
        <v>0.29675260492182998</v>
      </c>
      <c r="G15" s="17">
        <v>0.27456381469393398</v>
      </c>
      <c r="H15" s="17">
        <v>0.21999092101588999</v>
      </c>
      <c r="I15" s="17">
        <v>0.27907888361121103</v>
      </c>
      <c r="J15" s="17">
        <v>0.28227956561097101</v>
      </c>
      <c r="K15" s="17">
        <v>0.261275439528878</v>
      </c>
      <c r="L15" s="17">
        <v>0.239923965374611</v>
      </c>
      <c r="M15" s="17">
        <v>0.24026601678388401</v>
      </c>
      <c r="N15" s="17">
        <v>0.31337908970268302</v>
      </c>
      <c r="O15" s="17">
        <v>0.23317669824012399</v>
      </c>
      <c r="P15" s="17">
        <v>0.64803048213396297</v>
      </c>
      <c r="Q15" s="17"/>
      <c r="R15" s="17">
        <v>0.14616221505872801</v>
      </c>
      <c r="S15" s="17">
        <v>0.256074444656545</v>
      </c>
      <c r="T15" s="17">
        <v>0.31944994673635602</v>
      </c>
      <c r="U15" s="17">
        <v>0.34835661945677499</v>
      </c>
      <c r="V15" s="17"/>
      <c r="W15" s="17">
        <v>0.17534787210844199</v>
      </c>
      <c r="X15" s="17">
        <v>8.4683686002777203E-2</v>
      </c>
      <c r="Y15" s="17">
        <v>8.8598188196854805E-2</v>
      </c>
      <c r="Z15" s="17">
        <v>0.35224032031935898</v>
      </c>
      <c r="AA15" s="17">
        <v>0.30757037868360498</v>
      </c>
      <c r="AB15" s="17">
        <v>0.26339744330725101</v>
      </c>
      <c r="AC15" s="17">
        <v>0.43166848383353801</v>
      </c>
      <c r="AD15" s="17">
        <v>0.34595084777916502</v>
      </c>
      <c r="AE15" s="17">
        <v>0.43349689965059501</v>
      </c>
      <c r="AF15" s="17">
        <v>0.35347858022552497</v>
      </c>
      <c r="AG15" s="17"/>
      <c r="AH15" s="17">
        <v>0.27989492111915398</v>
      </c>
      <c r="AI15" s="17">
        <v>0.28229767465317102</v>
      </c>
      <c r="AJ15" s="17">
        <v>0.24226602493183699</v>
      </c>
      <c r="AK15" s="17">
        <v>0.245079253257005</v>
      </c>
      <c r="AL15" s="17">
        <v>0.31033571376906599</v>
      </c>
      <c r="AM15" s="17">
        <v>0.34103903257921397</v>
      </c>
      <c r="AN15" s="17">
        <v>0.32314890508487198</v>
      </c>
      <c r="AO15" s="17"/>
      <c r="AP15" s="17">
        <v>0.34555040499690598</v>
      </c>
      <c r="AQ15" s="17">
        <v>0.17435956368604499</v>
      </c>
      <c r="AR15" s="17"/>
      <c r="AS15" s="17">
        <v>0.32354638400157598</v>
      </c>
      <c r="AT15" s="17">
        <v>0.46749015624839801</v>
      </c>
      <c r="AU15" s="17">
        <v>0.31409819271796002</v>
      </c>
      <c r="AV15" s="17"/>
      <c r="AW15" s="17">
        <v>0.39497925226652097</v>
      </c>
      <c r="AX15" s="17">
        <v>0.26258554469741202</v>
      </c>
      <c r="AY15" s="17"/>
      <c r="AZ15" s="17">
        <v>0.25524094285214599</v>
      </c>
      <c r="BA15" s="17">
        <v>0.29284773758300803</v>
      </c>
      <c r="BB15" s="17"/>
      <c r="BC15" s="17">
        <v>0.219223162233737</v>
      </c>
      <c r="BD15" s="17">
        <v>0.34835661945677499</v>
      </c>
      <c r="BE15" s="17"/>
      <c r="BF15" s="17">
        <v>0.35750681490520098</v>
      </c>
      <c r="BG15" s="17">
        <v>0.240842717337336</v>
      </c>
      <c r="BH15" s="17"/>
      <c r="BI15" s="17">
        <v>8.1057694971704494E-2</v>
      </c>
      <c r="BJ15" s="17">
        <v>0.25596707966995502</v>
      </c>
      <c r="BK15" s="17">
        <v>0.35954296002126801</v>
      </c>
      <c r="BL15" s="17">
        <v>0.47431885924281197</v>
      </c>
    </row>
    <row r="16" spans="2:64" x14ac:dyDescent="0.25">
      <c r="B16" s="18" t="s">
        <v>278</v>
      </c>
      <c r="C16" s="17">
        <v>0.244716781147398</v>
      </c>
      <c r="D16" s="17">
        <v>0.15160812322442799</v>
      </c>
      <c r="E16" s="17">
        <v>0.16770461406274201</v>
      </c>
      <c r="F16" s="17">
        <v>0.32128963332247401</v>
      </c>
      <c r="G16" s="17">
        <v>0.31046409121627799</v>
      </c>
      <c r="H16" s="17">
        <v>0.276599265227359</v>
      </c>
      <c r="I16" s="17">
        <v>0.214937330626747</v>
      </c>
      <c r="J16" s="17">
        <v>0.249552080609032</v>
      </c>
      <c r="K16" s="17">
        <v>0.315169163904849</v>
      </c>
      <c r="L16" s="17">
        <v>0.22837183158346799</v>
      </c>
      <c r="M16" s="17">
        <v>0.30824865936925</v>
      </c>
      <c r="N16" s="17">
        <v>0.282921381684972</v>
      </c>
      <c r="O16" s="17">
        <v>0.30105971964939698</v>
      </c>
      <c r="P16" s="17">
        <v>0.35196951786603697</v>
      </c>
      <c r="Q16" s="17"/>
      <c r="R16" s="17">
        <v>0.34571828883831701</v>
      </c>
      <c r="S16" s="17">
        <v>0.26321312344381798</v>
      </c>
      <c r="T16" s="17">
        <v>0.26111549468550899</v>
      </c>
      <c r="U16" s="17">
        <v>0.18103404533513101</v>
      </c>
      <c r="V16" s="17"/>
      <c r="W16" s="17">
        <v>0.31266753057307001</v>
      </c>
      <c r="X16" s="17">
        <v>0.332645107848491</v>
      </c>
      <c r="Y16" s="17">
        <v>0.25948032312201802</v>
      </c>
      <c r="Z16" s="17">
        <v>0.34030828441185201</v>
      </c>
      <c r="AA16" s="17">
        <v>0.32480388547901901</v>
      </c>
      <c r="AB16" s="17">
        <v>0.112612751301764</v>
      </c>
      <c r="AC16" s="17">
        <v>0.32377928373348902</v>
      </c>
      <c r="AD16" s="17">
        <v>0.242742778123614</v>
      </c>
      <c r="AE16" s="17">
        <v>0.25352016781607201</v>
      </c>
      <c r="AF16" s="17">
        <v>0.16854215469780301</v>
      </c>
      <c r="AG16" s="17"/>
      <c r="AH16" s="17">
        <v>0.30409681504872099</v>
      </c>
      <c r="AI16" s="17">
        <v>0.35536508579214898</v>
      </c>
      <c r="AJ16" s="17">
        <v>0.27295896662868202</v>
      </c>
      <c r="AK16" s="17">
        <v>0.22005963990901001</v>
      </c>
      <c r="AL16" s="17">
        <v>0.17771068261871301</v>
      </c>
      <c r="AM16" s="17">
        <v>0.30027686987902702</v>
      </c>
      <c r="AN16" s="17">
        <v>0.30011189263163002</v>
      </c>
      <c r="AO16" s="17"/>
      <c r="AP16" s="17">
        <v>0.26604960618096601</v>
      </c>
      <c r="AQ16" s="17">
        <v>0.21010577452338999</v>
      </c>
      <c r="AR16" s="17"/>
      <c r="AS16" s="17">
        <v>0.17698334025530199</v>
      </c>
      <c r="AT16" s="17">
        <v>0.26138383513242502</v>
      </c>
      <c r="AU16" s="17">
        <v>0.328141418874769</v>
      </c>
      <c r="AV16" s="17"/>
      <c r="AW16" s="17">
        <v>0.26888348836474502</v>
      </c>
      <c r="AX16" s="17">
        <v>0.240990831991618</v>
      </c>
      <c r="AY16" s="17"/>
      <c r="AZ16" s="17">
        <v>0.28119664045660397</v>
      </c>
      <c r="BA16" s="17">
        <v>0.226386748958225</v>
      </c>
      <c r="BB16" s="17"/>
      <c r="BC16" s="17">
        <v>0.30181671270231297</v>
      </c>
      <c r="BD16" s="17">
        <v>0.18103404533513101</v>
      </c>
      <c r="BE16" s="17"/>
      <c r="BF16" s="17">
        <v>0.29533318614826498</v>
      </c>
      <c r="BG16" s="17">
        <v>0.21887757485019599</v>
      </c>
      <c r="BH16" s="17"/>
      <c r="BI16" s="17">
        <v>0.18098238340804401</v>
      </c>
      <c r="BJ16" s="17">
        <v>0.25293870048331801</v>
      </c>
      <c r="BK16" s="17">
        <v>0.25092158732184899</v>
      </c>
      <c r="BL16" s="17">
        <v>0.31902578822167099</v>
      </c>
    </row>
    <row r="17" spans="2:64" x14ac:dyDescent="0.25">
      <c r="B17" s="18" t="s">
        <v>121</v>
      </c>
      <c r="C17" s="19">
        <v>0.105638907032857</v>
      </c>
      <c r="D17" s="19">
        <v>5.4097092252094699E-2</v>
      </c>
      <c r="E17" s="19">
        <v>0.28130538186680298</v>
      </c>
      <c r="F17" s="19">
        <v>6.2404643832189702E-2</v>
      </c>
      <c r="G17" s="19">
        <v>0.18776549688378699</v>
      </c>
      <c r="H17" s="19">
        <v>0.133276704813487</v>
      </c>
      <c r="I17" s="19">
        <v>0.13428194279879799</v>
      </c>
      <c r="J17" s="19">
        <v>3.8173096330426301E-2</v>
      </c>
      <c r="K17" s="19">
        <v>0.15998121529901899</v>
      </c>
      <c r="L17" s="19">
        <v>0.119865867972605</v>
      </c>
      <c r="M17" s="19">
        <v>0.122372859557109</v>
      </c>
      <c r="N17" s="19">
        <v>9.3037155881118896E-2</v>
      </c>
      <c r="O17" s="19">
        <v>0.103689537641258</v>
      </c>
      <c r="P17" s="19">
        <v>0.35196951786603697</v>
      </c>
      <c r="Q17" s="19"/>
      <c r="R17" s="19">
        <v>0.229450623485773</v>
      </c>
      <c r="S17" s="19">
        <v>0.118764080926214</v>
      </c>
      <c r="T17" s="19">
        <v>6.7769542139675995E-2</v>
      </c>
      <c r="U17" s="19">
        <v>4.6169238735292398E-2</v>
      </c>
      <c r="V17" s="19"/>
      <c r="W17" s="19">
        <v>0.22455669305377199</v>
      </c>
      <c r="X17" s="19">
        <v>0.19301759551089401</v>
      </c>
      <c r="Y17" s="19">
        <v>6.7905245419013299E-2</v>
      </c>
      <c r="Z17" s="19">
        <v>9.8481210118889995E-2</v>
      </c>
      <c r="AA17" s="19">
        <v>7.6357666090753104E-2</v>
      </c>
      <c r="AB17" s="19">
        <v>9.3068583451440104E-2</v>
      </c>
      <c r="AC17" s="19">
        <v>5.9257279377846202E-2</v>
      </c>
      <c r="AD17" s="19">
        <v>3.4609411337797498E-2</v>
      </c>
      <c r="AE17" s="19">
        <v>3.08812742194285E-2</v>
      </c>
      <c r="AF17" s="19">
        <v>3.1658696662005201E-2</v>
      </c>
      <c r="AG17" s="19"/>
      <c r="AH17" s="19">
        <v>0.12581311636154599</v>
      </c>
      <c r="AI17" s="19">
        <v>0.10775093292966501</v>
      </c>
      <c r="AJ17" s="19">
        <v>9.6232661330840394E-2</v>
      </c>
      <c r="AK17" s="19">
        <v>0.179561040941912</v>
      </c>
      <c r="AL17" s="19">
        <v>1.9316597833866501E-2</v>
      </c>
      <c r="AM17" s="19">
        <v>4.0201434414548903E-2</v>
      </c>
      <c r="AN17" s="19">
        <v>7.1318263658754405E-2</v>
      </c>
      <c r="AO17" s="19"/>
      <c r="AP17" s="19">
        <v>2.2202268422663402E-2</v>
      </c>
      <c r="AQ17" s="19">
        <v>0.24100897860463699</v>
      </c>
      <c r="AR17" s="19"/>
      <c r="AS17" s="19">
        <v>2.0598103307724699E-2</v>
      </c>
      <c r="AT17" s="19">
        <v>2.17814971360644E-2</v>
      </c>
      <c r="AU17" s="19">
        <v>2.5263792362104701E-2</v>
      </c>
      <c r="AV17" s="19"/>
      <c r="AW17" s="19">
        <v>1.37738909038562E-2</v>
      </c>
      <c r="AX17" s="19">
        <v>0.119802374824027</v>
      </c>
      <c r="AY17" s="19"/>
      <c r="AZ17" s="19">
        <v>0.146303274499682</v>
      </c>
      <c r="BA17" s="19">
        <v>8.5206285341490204E-2</v>
      </c>
      <c r="BB17" s="19"/>
      <c r="BC17" s="19">
        <v>0.15896127055999501</v>
      </c>
      <c r="BD17" s="19">
        <v>4.6169238735292398E-2</v>
      </c>
      <c r="BE17" s="19"/>
      <c r="BF17" s="19">
        <v>1.83672211138762E-2</v>
      </c>
      <c r="BG17" s="19">
        <v>0.150190294993471</v>
      </c>
      <c r="BH17" s="19"/>
      <c r="BI17" s="19">
        <v>0.33168055390670997</v>
      </c>
      <c r="BJ17" s="19">
        <v>6.5575525858121403E-2</v>
      </c>
      <c r="BK17" s="19">
        <v>2.6731185441737599E-2</v>
      </c>
      <c r="BL17" s="19">
        <v>6.2960677924425402E-3</v>
      </c>
    </row>
    <row r="18" spans="2:64" x14ac:dyDescent="0.25">
      <c r="B18" s="16"/>
    </row>
    <row r="19" spans="2:64" x14ac:dyDescent="0.25">
      <c r="B19" t="s">
        <v>83</v>
      </c>
    </row>
    <row r="20" spans="2:64" x14ac:dyDescent="0.25">
      <c r="B20" t="s">
        <v>84</v>
      </c>
    </row>
    <row r="22" spans="2:64" x14ac:dyDescent="0.2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L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288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280</v>
      </c>
      <c r="C9" s="17">
        <v>0.28573290215505998</v>
      </c>
      <c r="D9" s="17">
        <v>0.35342532036187502</v>
      </c>
      <c r="E9" s="17">
        <v>0.14940349632782399</v>
      </c>
      <c r="F9" s="17">
        <v>0.242816743522178</v>
      </c>
      <c r="G9" s="17">
        <v>0.25558979494972101</v>
      </c>
      <c r="H9" s="17">
        <v>0.30894627777561201</v>
      </c>
      <c r="I9" s="17">
        <v>0.25801362392946298</v>
      </c>
      <c r="J9" s="17">
        <v>0.24969412340823099</v>
      </c>
      <c r="K9" s="17">
        <v>0.26158720527843699</v>
      </c>
      <c r="L9" s="17">
        <v>0.206362520085906</v>
      </c>
      <c r="M9" s="17">
        <v>0.30757438257189401</v>
      </c>
      <c r="N9" s="17">
        <v>0.34014921678333498</v>
      </c>
      <c r="O9" s="17">
        <v>0.21439356627360601</v>
      </c>
      <c r="P9" s="17">
        <v>0.296060964267926</v>
      </c>
      <c r="Q9" s="17"/>
      <c r="R9" s="17">
        <v>0.15376942830623699</v>
      </c>
      <c r="S9" s="17">
        <v>0.24018328743277101</v>
      </c>
      <c r="T9" s="17">
        <v>0.32206455660044597</v>
      </c>
      <c r="U9" s="17">
        <v>0.36024505113428401</v>
      </c>
      <c r="V9" s="17"/>
      <c r="W9" s="17">
        <v>0.18018462281626799</v>
      </c>
      <c r="X9" s="17">
        <v>7.5627519887839501E-2</v>
      </c>
      <c r="Y9" s="17">
        <v>0.25447784431246101</v>
      </c>
      <c r="Z9" s="17">
        <v>0.22384929031221401</v>
      </c>
      <c r="AA9" s="17">
        <v>0.39771223299330699</v>
      </c>
      <c r="AB9" s="17">
        <v>0.27219099073859199</v>
      </c>
      <c r="AC9" s="17">
        <v>0.36070332726459298</v>
      </c>
      <c r="AD9" s="17">
        <v>0.252157056017911</v>
      </c>
      <c r="AE9" s="17">
        <v>0.35259126142131803</v>
      </c>
      <c r="AF9" s="17">
        <v>0.38697326902983198</v>
      </c>
      <c r="AG9" s="17"/>
      <c r="AH9" s="17">
        <v>0.25683033375220199</v>
      </c>
      <c r="AI9" s="17">
        <v>0.28838448789091498</v>
      </c>
      <c r="AJ9" s="17">
        <v>0.35901842007476897</v>
      </c>
      <c r="AK9" s="17">
        <v>0.25080689024561298</v>
      </c>
      <c r="AL9" s="17">
        <v>0.23642655860040401</v>
      </c>
      <c r="AM9" s="17">
        <v>0.32585620658389403</v>
      </c>
      <c r="AN9" s="17">
        <v>0.33104092996435402</v>
      </c>
      <c r="AO9" s="17"/>
      <c r="AP9" s="17">
        <v>0.31256443094970898</v>
      </c>
      <c r="AQ9" s="17">
        <v>0.24220063582922</v>
      </c>
      <c r="AR9" s="17"/>
      <c r="AS9" s="17">
        <v>0.33348388173536497</v>
      </c>
      <c r="AT9" s="17">
        <v>0.35742451749761101</v>
      </c>
      <c r="AU9" s="17">
        <v>0.27985612367059898</v>
      </c>
      <c r="AV9" s="17"/>
      <c r="AW9" s="17">
        <v>0.310611451696581</v>
      </c>
      <c r="AX9" s="17">
        <v>0.28189720332246498</v>
      </c>
      <c r="AY9" s="17"/>
      <c r="AZ9" s="17">
        <v>0.24584608679206099</v>
      </c>
      <c r="BA9" s="17">
        <v>0.305774827298749</v>
      </c>
      <c r="BB9" s="17"/>
      <c r="BC9" s="17">
        <v>0.21892298024363999</v>
      </c>
      <c r="BD9" s="17">
        <v>0.36024505113428401</v>
      </c>
      <c r="BE9" s="17"/>
      <c r="BF9" s="17">
        <v>0.29499811110061003</v>
      </c>
      <c r="BG9" s="17">
        <v>0.28100309873803297</v>
      </c>
      <c r="BH9" s="17"/>
      <c r="BI9" s="17">
        <v>0.146773950332546</v>
      </c>
      <c r="BJ9" s="17">
        <v>0.351073778572152</v>
      </c>
      <c r="BK9" s="17">
        <v>0.31354055661622998</v>
      </c>
      <c r="BL9" s="17">
        <v>0.31194386898762899</v>
      </c>
    </row>
    <row r="10" spans="2:64" ht="30" x14ac:dyDescent="0.25">
      <c r="B10" s="18" t="s">
        <v>281</v>
      </c>
      <c r="C10" s="17">
        <v>0.27917378277377602</v>
      </c>
      <c r="D10" s="17">
        <v>0.24464957263273901</v>
      </c>
      <c r="E10" s="17">
        <v>0.18034817952521001</v>
      </c>
      <c r="F10" s="17">
        <v>0.230549407734322</v>
      </c>
      <c r="G10" s="17">
        <v>0.29692021146081499</v>
      </c>
      <c r="H10" s="17">
        <v>0.23531662454805899</v>
      </c>
      <c r="I10" s="17">
        <v>0.184709603605309</v>
      </c>
      <c r="J10" s="17">
        <v>0.27860966287176703</v>
      </c>
      <c r="K10" s="17">
        <v>0.27438155304859102</v>
      </c>
      <c r="L10" s="17">
        <v>0.41660905222190198</v>
      </c>
      <c r="M10" s="17">
        <v>0.30291526524224399</v>
      </c>
      <c r="N10" s="17">
        <v>0.33426851474290298</v>
      </c>
      <c r="O10" s="17">
        <v>0.29623477666082099</v>
      </c>
      <c r="P10" s="17">
        <v>0</v>
      </c>
      <c r="Q10" s="17"/>
      <c r="R10" s="17">
        <v>0.34649348350699799</v>
      </c>
      <c r="S10" s="17">
        <v>0.29903477808908502</v>
      </c>
      <c r="T10" s="17">
        <v>0.25249055945552801</v>
      </c>
      <c r="U10" s="17">
        <v>0.24442337221739699</v>
      </c>
      <c r="V10" s="17"/>
      <c r="W10" s="17">
        <v>0.34780280268638902</v>
      </c>
      <c r="X10" s="17">
        <v>0.32459056619241999</v>
      </c>
      <c r="Y10" s="17">
        <v>0.32144189639819798</v>
      </c>
      <c r="Z10" s="17">
        <v>0.20100505661912599</v>
      </c>
      <c r="AA10" s="17">
        <v>0.31327757800292699</v>
      </c>
      <c r="AB10" s="17">
        <v>0.25290039170925999</v>
      </c>
      <c r="AC10" s="17">
        <v>0.28692324322405299</v>
      </c>
      <c r="AD10" s="17">
        <v>0.231826537319022</v>
      </c>
      <c r="AE10" s="17">
        <v>0.29603001312553101</v>
      </c>
      <c r="AF10" s="17">
        <v>0.25347359105679401</v>
      </c>
      <c r="AG10" s="17"/>
      <c r="AH10" s="17">
        <v>0.31171390084929101</v>
      </c>
      <c r="AI10" s="17">
        <v>0.21309598739333299</v>
      </c>
      <c r="AJ10" s="17">
        <v>0.26521018262505702</v>
      </c>
      <c r="AK10" s="17">
        <v>0.32974547298217199</v>
      </c>
      <c r="AL10" s="17">
        <v>0.243754291907325</v>
      </c>
      <c r="AM10" s="17">
        <v>0.292599908445766</v>
      </c>
      <c r="AN10" s="17">
        <v>0.17905795048845999</v>
      </c>
      <c r="AO10" s="17"/>
      <c r="AP10" s="17">
        <v>0.28446946700522702</v>
      </c>
      <c r="AQ10" s="17">
        <v>0.27058190796464998</v>
      </c>
      <c r="AR10" s="17"/>
      <c r="AS10" s="17">
        <v>0.24962232378843899</v>
      </c>
      <c r="AT10" s="17">
        <v>0.25873014209267697</v>
      </c>
      <c r="AU10" s="17">
        <v>0.31241055342345098</v>
      </c>
      <c r="AV10" s="17"/>
      <c r="AW10" s="17">
        <v>0.25580347269297199</v>
      </c>
      <c r="AX10" s="17">
        <v>0.28277694584985202</v>
      </c>
      <c r="AY10" s="17"/>
      <c r="AZ10" s="17">
        <v>0.32473755311390601</v>
      </c>
      <c r="BA10" s="17">
        <v>0.256279358485688</v>
      </c>
      <c r="BB10" s="17"/>
      <c r="BC10" s="17">
        <v>0.31033208712369897</v>
      </c>
      <c r="BD10" s="17">
        <v>0.24442337221739699</v>
      </c>
      <c r="BE10" s="17"/>
      <c r="BF10" s="17">
        <v>0.24000578035711201</v>
      </c>
      <c r="BG10" s="17">
        <v>0.299168685506915</v>
      </c>
      <c r="BH10" s="17"/>
      <c r="BI10" s="17">
        <v>0.27013314535935401</v>
      </c>
      <c r="BJ10" s="17">
        <v>0.34433021952124798</v>
      </c>
      <c r="BK10" s="17">
        <v>0.235415440534093</v>
      </c>
      <c r="BL10" s="17">
        <v>0.25680938470197101</v>
      </c>
    </row>
    <row r="11" spans="2:64" ht="30" x14ac:dyDescent="0.25">
      <c r="B11" s="18" t="s">
        <v>282</v>
      </c>
      <c r="C11" s="17">
        <v>0.26117780327451101</v>
      </c>
      <c r="D11" s="17">
        <v>0.249026066380449</v>
      </c>
      <c r="E11" s="17">
        <v>0.28813856749769601</v>
      </c>
      <c r="F11" s="17">
        <v>0.23668307562825</v>
      </c>
      <c r="G11" s="17">
        <v>0.29967760697545398</v>
      </c>
      <c r="H11" s="17">
        <v>0.170433969542713</v>
      </c>
      <c r="I11" s="17">
        <v>0.30554440536301197</v>
      </c>
      <c r="J11" s="17">
        <v>0.31119510507450698</v>
      </c>
      <c r="K11" s="17">
        <v>0.38835394303631099</v>
      </c>
      <c r="L11" s="17">
        <v>0.29202829010523201</v>
      </c>
      <c r="M11" s="17">
        <v>0.28705835582225703</v>
      </c>
      <c r="N11" s="17">
        <v>0.220903848926707</v>
      </c>
      <c r="O11" s="17">
        <v>0.220363626915105</v>
      </c>
      <c r="P11" s="17">
        <v>0.35196951786603697</v>
      </c>
      <c r="Q11" s="17"/>
      <c r="R11" s="17">
        <v>0.29984388719812599</v>
      </c>
      <c r="S11" s="17">
        <v>0.23437753547509699</v>
      </c>
      <c r="T11" s="17">
        <v>0.23598552368259401</v>
      </c>
      <c r="U11" s="17">
        <v>0.25602704845109098</v>
      </c>
      <c r="V11" s="17"/>
      <c r="W11" s="17">
        <v>0.25756412863730199</v>
      </c>
      <c r="X11" s="17">
        <v>0.32893415976520302</v>
      </c>
      <c r="Y11" s="17">
        <v>0.37667682351479398</v>
      </c>
      <c r="Z11" s="17">
        <v>0.23741196428415801</v>
      </c>
      <c r="AA11" s="17">
        <v>0.29479395652130003</v>
      </c>
      <c r="AB11" s="17">
        <v>0.18020379446288901</v>
      </c>
      <c r="AC11" s="17">
        <v>0.21168518101044001</v>
      </c>
      <c r="AD11" s="17">
        <v>0.17840787280238299</v>
      </c>
      <c r="AE11" s="17">
        <v>0.29018065889575501</v>
      </c>
      <c r="AF11" s="17">
        <v>0.25593128387152198</v>
      </c>
      <c r="AG11" s="17"/>
      <c r="AH11" s="17">
        <v>0.30226755471552103</v>
      </c>
      <c r="AI11" s="17">
        <v>0.39286356383931198</v>
      </c>
      <c r="AJ11" s="17">
        <v>0.16513875747675799</v>
      </c>
      <c r="AK11" s="17">
        <v>0.25246370821959402</v>
      </c>
      <c r="AL11" s="17">
        <v>0.25778292698162603</v>
      </c>
      <c r="AM11" s="17">
        <v>0.223538546057343</v>
      </c>
      <c r="AN11" s="17">
        <v>0.28284804790113199</v>
      </c>
      <c r="AO11" s="17"/>
      <c r="AP11" s="17">
        <v>0.26099674492529301</v>
      </c>
      <c r="AQ11" s="17">
        <v>0.26147155769823399</v>
      </c>
      <c r="AR11" s="17"/>
      <c r="AS11" s="17">
        <v>0.245773121903405</v>
      </c>
      <c r="AT11" s="17">
        <v>0.25818494051352903</v>
      </c>
      <c r="AU11" s="17">
        <v>0.28307898225231298</v>
      </c>
      <c r="AV11" s="17"/>
      <c r="AW11" s="17">
        <v>0.24708988779701299</v>
      </c>
      <c r="AX11" s="17">
        <v>0.263349835082899</v>
      </c>
      <c r="AY11" s="17"/>
      <c r="AZ11" s="17">
        <v>0.27472981994062001</v>
      </c>
      <c r="BA11" s="17">
        <v>0.25436832246998098</v>
      </c>
      <c r="BB11" s="17"/>
      <c r="BC11" s="17">
        <v>0.26579613105396499</v>
      </c>
      <c r="BD11" s="17">
        <v>0.25602704845109098</v>
      </c>
      <c r="BE11" s="17"/>
      <c r="BF11" s="17">
        <v>0.247468300541102</v>
      </c>
      <c r="BG11" s="17">
        <v>0.26817637753822199</v>
      </c>
      <c r="BH11" s="17"/>
      <c r="BI11" s="17">
        <v>0.23060354412284401</v>
      </c>
      <c r="BJ11" s="17">
        <v>0.29293235993725902</v>
      </c>
      <c r="BK11" s="17">
        <v>0.26539817787170999</v>
      </c>
      <c r="BL11" s="17">
        <v>0.234015056445293</v>
      </c>
    </row>
    <row r="12" spans="2:64" ht="30" x14ac:dyDescent="0.25">
      <c r="B12" s="18" t="s">
        <v>283</v>
      </c>
      <c r="C12" s="17">
        <v>0.21683649043884001</v>
      </c>
      <c r="D12" s="17">
        <v>0.22613251588859501</v>
      </c>
      <c r="E12" s="17">
        <v>0.19625685241073701</v>
      </c>
      <c r="F12" s="17">
        <v>0.35535633857377003</v>
      </c>
      <c r="G12" s="17">
        <v>0.18776549688378699</v>
      </c>
      <c r="H12" s="17">
        <v>0.187243024622093</v>
      </c>
      <c r="I12" s="17">
        <v>0.134706068110617</v>
      </c>
      <c r="J12" s="17">
        <v>0.14174119904618801</v>
      </c>
      <c r="K12" s="17">
        <v>0.21949333795340401</v>
      </c>
      <c r="L12" s="17">
        <v>0.13832398363626</v>
      </c>
      <c r="M12" s="17">
        <v>0.19282641246350499</v>
      </c>
      <c r="N12" s="17">
        <v>0.25931523967329501</v>
      </c>
      <c r="O12" s="17">
        <v>0.31455017251339001</v>
      </c>
      <c r="P12" s="17">
        <v>0</v>
      </c>
      <c r="Q12" s="17"/>
      <c r="R12" s="17">
        <v>0.19508959593029801</v>
      </c>
      <c r="S12" s="17">
        <v>0.170492952762441</v>
      </c>
      <c r="T12" s="17">
        <v>0.213904406650956</v>
      </c>
      <c r="U12" s="17">
        <v>0.24387060383006501</v>
      </c>
      <c r="V12" s="17"/>
      <c r="W12" s="17">
        <v>0.17389678243808401</v>
      </c>
      <c r="X12" s="17">
        <v>0.21614821679576801</v>
      </c>
      <c r="Y12" s="17">
        <v>0.14561324590392</v>
      </c>
      <c r="Z12" s="17">
        <v>0.22749800970703299</v>
      </c>
      <c r="AA12" s="17">
        <v>0.24244196730869599</v>
      </c>
      <c r="AB12" s="17">
        <v>0.143793660440725</v>
      </c>
      <c r="AC12" s="17">
        <v>0.25268142705575097</v>
      </c>
      <c r="AD12" s="17">
        <v>0.21142249358801099</v>
      </c>
      <c r="AE12" s="17">
        <v>0.18039185739110999</v>
      </c>
      <c r="AF12" s="17">
        <v>0.27756847040966098</v>
      </c>
      <c r="AG12" s="17"/>
      <c r="AH12" s="17">
        <v>0.25032044548250698</v>
      </c>
      <c r="AI12" s="17">
        <v>0.17153644459826101</v>
      </c>
      <c r="AJ12" s="17">
        <v>0.20546670031601999</v>
      </c>
      <c r="AK12" s="17">
        <v>0.18918637264398899</v>
      </c>
      <c r="AL12" s="17">
        <v>0.22104472220735</v>
      </c>
      <c r="AM12" s="17">
        <v>0.224676150762499</v>
      </c>
      <c r="AN12" s="17">
        <v>0.210836409481269</v>
      </c>
      <c r="AO12" s="17"/>
      <c r="AP12" s="17">
        <v>0.22742098638167199</v>
      </c>
      <c r="AQ12" s="17">
        <v>0.19966389100052601</v>
      </c>
      <c r="AR12" s="17"/>
      <c r="AS12" s="17">
        <v>0.202789176669396</v>
      </c>
      <c r="AT12" s="17">
        <v>0.24543474184202199</v>
      </c>
      <c r="AU12" s="17">
        <v>0.23595821631251301</v>
      </c>
      <c r="AV12" s="17"/>
      <c r="AW12" s="17">
        <v>0.264361369978103</v>
      </c>
      <c r="AX12" s="17">
        <v>0.20950924956960301</v>
      </c>
      <c r="AY12" s="17"/>
      <c r="AZ12" s="17">
        <v>0.18638204609164699</v>
      </c>
      <c r="BA12" s="17">
        <v>0.232138932820973</v>
      </c>
      <c r="BB12" s="17"/>
      <c r="BC12" s="17">
        <v>0.19259685932692799</v>
      </c>
      <c r="BD12" s="17">
        <v>0.24387060383006501</v>
      </c>
      <c r="BE12" s="17"/>
      <c r="BF12" s="17">
        <v>0.215500752605329</v>
      </c>
      <c r="BG12" s="17">
        <v>0.21751837224057</v>
      </c>
      <c r="BH12" s="17"/>
      <c r="BI12" s="17">
        <v>0.155578592749956</v>
      </c>
      <c r="BJ12" s="17">
        <v>0.22373198117156701</v>
      </c>
      <c r="BK12" s="17">
        <v>0.22860256385571501</v>
      </c>
      <c r="BL12" s="17">
        <v>0.26990982600043201</v>
      </c>
    </row>
    <row r="13" spans="2:64" ht="45" x14ac:dyDescent="0.25">
      <c r="B13" s="18" t="s">
        <v>284</v>
      </c>
      <c r="C13" s="17">
        <v>0.20960479402431301</v>
      </c>
      <c r="D13" s="17">
        <v>0.29839203121030999</v>
      </c>
      <c r="E13" s="17">
        <v>0.18019535196608399</v>
      </c>
      <c r="F13" s="17">
        <v>0.20351438630139701</v>
      </c>
      <c r="G13" s="17">
        <v>3.0979363449151399E-2</v>
      </c>
      <c r="H13" s="17">
        <v>0.128681733112602</v>
      </c>
      <c r="I13" s="17">
        <v>0.24130885097309299</v>
      </c>
      <c r="J13" s="17">
        <v>0.25018347865900598</v>
      </c>
      <c r="K13" s="17">
        <v>0.26394112958812399</v>
      </c>
      <c r="L13" s="17">
        <v>0.11269483160837</v>
      </c>
      <c r="M13" s="17">
        <v>0.138176752112567</v>
      </c>
      <c r="N13" s="17">
        <v>0.20963267666376101</v>
      </c>
      <c r="O13" s="17">
        <v>0.22750289340500501</v>
      </c>
      <c r="P13" s="17">
        <v>0</v>
      </c>
      <c r="Q13" s="17"/>
      <c r="R13" s="17">
        <v>0.14834231305447501</v>
      </c>
      <c r="S13" s="17">
        <v>0.26118300258475902</v>
      </c>
      <c r="T13" s="17">
        <v>0.202050052998512</v>
      </c>
      <c r="U13" s="17">
        <v>0.22760202305636701</v>
      </c>
      <c r="V13" s="17"/>
      <c r="W13" s="17">
        <v>0.18483390907490799</v>
      </c>
      <c r="X13" s="17">
        <v>0.13255928008280601</v>
      </c>
      <c r="Y13" s="17">
        <v>0.20690087293154699</v>
      </c>
      <c r="Z13" s="17">
        <v>0.19221312237444199</v>
      </c>
      <c r="AA13" s="17">
        <v>0.18308130485720001</v>
      </c>
      <c r="AB13" s="17">
        <v>0.19067981211162299</v>
      </c>
      <c r="AC13" s="17">
        <v>0.23147413583229101</v>
      </c>
      <c r="AD13" s="17">
        <v>0.24770278192211301</v>
      </c>
      <c r="AE13" s="17">
        <v>0.27539542058250599</v>
      </c>
      <c r="AF13" s="17">
        <v>0.27440009504504298</v>
      </c>
      <c r="AG13" s="17"/>
      <c r="AH13" s="17">
        <v>0.13313039570337101</v>
      </c>
      <c r="AI13" s="17">
        <v>0.27803883677580499</v>
      </c>
      <c r="AJ13" s="17">
        <v>0.23517622193044799</v>
      </c>
      <c r="AK13" s="17">
        <v>0.15438315787582799</v>
      </c>
      <c r="AL13" s="17">
        <v>0.251336026079716</v>
      </c>
      <c r="AM13" s="17">
        <v>0.26880326230562301</v>
      </c>
      <c r="AN13" s="17">
        <v>0.28977719140754499</v>
      </c>
      <c r="AO13" s="17"/>
      <c r="AP13" s="17">
        <v>0.25277780082324702</v>
      </c>
      <c r="AQ13" s="17">
        <v>0.13955963020072501</v>
      </c>
      <c r="AR13" s="17"/>
      <c r="AS13" s="17">
        <v>0.237686153163474</v>
      </c>
      <c r="AT13" s="17">
        <v>0.35978610429670899</v>
      </c>
      <c r="AU13" s="17">
        <v>0.21918334149711699</v>
      </c>
      <c r="AV13" s="17"/>
      <c r="AW13" s="17">
        <v>0.27526569729400402</v>
      </c>
      <c r="AX13" s="17">
        <v>0.19948139637211601</v>
      </c>
      <c r="AY13" s="17"/>
      <c r="AZ13" s="17">
        <v>0.200796178022875</v>
      </c>
      <c r="BA13" s="17">
        <v>0.21403085865027199</v>
      </c>
      <c r="BB13" s="17"/>
      <c r="BC13" s="17">
        <v>0.19346791590811799</v>
      </c>
      <c r="BD13" s="17">
        <v>0.22760202305636701</v>
      </c>
      <c r="BE13" s="17"/>
      <c r="BF13" s="17">
        <v>0.27506314393922399</v>
      </c>
      <c r="BG13" s="17">
        <v>0.176188912210959</v>
      </c>
      <c r="BH13" s="17"/>
      <c r="BI13" s="17">
        <v>0.111004928977952</v>
      </c>
      <c r="BJ13" s="17">
        <v>0.18982742628267599</v>
      </c>
      <c r="BK13" s="17">
        <v>0.24551510887206701</v>
      </c>
      <c r="BL13" s="17">
        <v>0.33201829064855498</v>
      </c>
    </row>
    <row r="14" spans="2:64" ht="30" x14ac:dyDescent="0.25">
      <c r="B14" s="18" t="s">
        <v>285</v>
      </c>
      <c r="C14" s="17">
        <v>0.15379197711477799</v>
      </c>
      <c r="D14" s="17">
        <v>0.192556887228578</v>
      </c>
      <c r="E14" s="17">
        <v>2.98806992655649E-2</v>
      </c>
      <c r="F14" s="17">
        <v>0.23434796108964101</v>
      </c>
      <c r="G14" s="17">
        <v>0.17481549508440899</v>
      </c>
      <c r="H14" s="17">
        <v>0.106164286836851</v>
      </c>
      <c r="I14" s="17">
        <v>0.12324418304934</v>
      </c>
      <c r="J14" s="17">
        <v>0.189253931424162</v>
      </c>
      <c r="K14" s="17">
        <v>0.19373781716469399</v>
      </c>
      <c r="L14" s="17">
        <v>0.105095354563737</v>
      </c>
      <c r="M14" s="17">
        <v>0.110347381019279</v>
      </c>
      <c r="N14" s="17">
        <v>0.16917709976147799</v>
      </c>
      <c r="O14" s="17">
        <v>0.13963046859589701</v>
      </c>
      <c r="P14" s="17">
        <v>0.35196951786603697</v>
      </c>
      <c r="Q14" s="17"/>
      <c r="R14" s="17">
        <v>0.14426011315920301</v>
      </c>
      <c r="S14" s="17">
        <v>0.15062708497414401</v>
      </c>
      <c r="T14" s="17">
        <v>0.149834314387844</v>
      </c>
      <c r="U14" s="17">
        <v>0.16090040946071399</v>
      </c>
      <c r="V14" s="17"/>
      <c r="W14" s="17">
        <v>0.194016427388257</v>
      </c>
      <c r="X14" s="17">
        <v>0.125600148583001</v>
      </c>
      <c r="Y14" s="17">
        <v>9.1784115622431897E-2</v>
      </c>
      <c r="Z14" s="17">
        <v>0.189373094769476</v>
      </c>
      <c r="AA14" s="17">
        <v>0.101540008624279</v>
      </c>
      <c r="AB14" s="17">
        <v>8.2952220467874302E-2</v>
      </c>
      <c r="AC14" s="17">
        <v>0.113626240346708</v>
      </c>
      <c r="AD14" s="17">
        <v>0.187073960022277</v>
      </c>
      <c r="AE14" s="17">
        <v>0.18041525033743899</v>
      </c>
      <c r="AF14" s="17">
        <v>0.17030790755880601</v>
      </c>
      <c r="AG14" s="17"/>
      <c r="AH14" s="17">
        <v>0.18353668332071801</v>
      </c>
      <c r="AI14" s="17">
        <v>0.170755113693804</v>
      </c>
      <c r="AJ14" s="17">
        <v>0.20493906655388799</v>
      </c>
      <c r="AK14" s="17">
        <v>0.109436884514865</v>
      </c>
      <c r="AL14" s="17">
        <v>0.12362058502625101</v>
      </c>
      <c r="AM14" s="17">
        <v>0.193502241190392</v>
      </c>
      <c r="AN14" s="17">
        <v>0.18559190922618399</v>
      </c>
      <c r="AO14" s="17"/>
      <c r="AP14" s="17">
        <v>0.172414197358911</v>
      </c>
      <c r="AQ14" s="17">
        <v>0.123578735914459</v>
      </c>
      <c r="AR14" s="17"/>
      <c r="AS14" s="17">
        <v>0.18267700032064399</v>
      </c>
      <c r="AT14" s="17">
        <v>0.23438234882487499</v>
      </c>
      <c r="AU14" s="17">
        <v>0.14443324571174701</v>
      </c>
      <c r="AV14" s="17"/>
      <c r="AW14" s="17">
        <v>0.223510669070308</v>
      </c>
      <c r="AX14" s="17">
        <v>0.14304296198840999</v>
      </c>
      <c r="AY14" s="17"/>
      <c r="AZ14" s="17">
        <v>0.16324345139691501</v>
      </c>
      <c r="BA14" s="17">
        <v>0.14904289553641301</v>
      </c>
      <c r="BB14" s="17"/>
      <c r="BC14" s="17">
        <v>0.147418334474609</v>
      </c>
      <c r="BD14" s="17">
        <v>0.16090040946071399</v>
      </c>
      <c r="BE14" s="17"/>
      <c r="BF14" s="17">
        <v>0.155033303513578</v>
      </c>
      <c r="BG14" s="17">
        <v>0.153158291476689</v>
      </c>
      <c r="BH14" s="17"/>
      <c r="BI14" s="17">
        <v>0.104416472829392</v>
      </c>
      <c r="BJ14" s="17">
        <v>0.18283012709973701</v>
      </c>
      <c r="BK14" s="17">
        <v>0.15814078057758499</v>
      </c>
      <c r="BL14" s="17">
        <v>0.15471497367574899</v>
      </c>
    </row>
    <row r="15" spans="2:64" ht="45" x14ac:dyDescent="0.25">
      <c r="B15" s="18" t="s">
        <v>286</v>
      </c>
      <c r="C15" s="17">
        <v>0.142329845247086</v>
      </c>
      <c r="D15" s="17">
        <v>0.117043996542548</v>
      </c>
      <c r="E15" s="17">
        <v>7.1076503076027905E-2</v>
      </c>
      <c r="F15" s="17">
        <v>5.3270054311930999E-2</v>
      </c>
      <c r="G15" s="17">
        <v>0.15584147534019599</v>
      </c>
      <c r="H15" s="17">
        <v>0.15395288552966799</v>
      </c>
      <c r="I15" s="17">
        <v>0.11855327911352199</v>
      </c>
      <c r="J15" s="17">
        <v>0.169453906028318</v>
      </c>
      <c r="K15" s="17">
        <v>0.26916234404316403</v>
      </c>
      <c r="L15" s="17">
        <v>0.13822737867107199</v>
      </c>
      <c r="M15" s="17">
        <v>0.27414112214464498</v>
      </c>
      <c r="N15" s="17">
        <v>9.5308058730640799E-2</v>
      </c>
      <c r="O15" s="17">
        <v>0.139199798066863</v>
      </c>
      <c r="P15" s="17">
        <v>0</v>
      </c>
      <c r="Q15" s="17"/>
      <c r="R15" s="17">
        <v>0.22487217342892299</v>
      </c>
      <c r="S15" s="17">
        <v>0.13775928716262401</v>
      </c>
      <c r="T15" s="17">
        <v>0.13488267864537701</v>
      </c>
      <c r="U15" s="17">
        <v>0.10214642140128501</v>
      </c>
      <c r="V15" s="17"/>
      <c r="W15" s="17">
        <v>0.19614943258224801</v>
      </c>
      <c r="X15" s="17">
        <v>0.232943302286375</v>
      </c>
      <c r="Y15" s="17">
        <v>0.12942659458931</v>
      </c>
      <c r="Z15" s="17">
        <v>0.19736906012658401</v>
      </c>
      <c r="AA15" s="17">
        <v>0.14912065883640499</v>
      </c>
      <c r="AB15" s="17">
        <v>0.117188659345156</v>
      </c>
      <c r="AC15" s="17">
        <v>0.18682797115947899</v>
      </c>
      <c r="AD15" s="17">
        <v>0.13319197867428301</v>
      </c>
      <c r="AE15" s="17">
        <v>9.3580363750293702E-2</v>
      </c>
      <c r="AF15" s="17">
        <v>8.4256362775537802E-2</v>
      </c>
      <c r="AG15" s="17"/>
      <c r="AH15" s="17">
        <v>0.21569684818325899</v>
      </c>
      <c r="AI15" s="17">
        <v>8.6188385637698497E-2</v>
      </c>
      <c r="AJ15" s="17">
        <v>0.21874272008152501</v>
      </c>
      <c r="AK15" s="17">
        <v>0.172883246647341</v>
      </c>
      <c r="AL15" s="17">
        <v>0.12636780961754401</v>
      </c>
      <c r="AM15" s="17">
        <v>0.114109600106262</v>
      </c>
      <c r="AN15" s="17">
        <v>9.5957322172647394E-2</v>
      </c>
      <c r="AO15" s="17"/>
      <c r="AP15" s="17">
        <v>0.11914985775418201</v>
      </c>
      <c r="AQ15" s="17">
        <v>0.17993774290709499</v>
      </c>
      <c r="AR15" s="17"/>
      <c r="AS15" s="17">
        <v>0.103147114477582</v>
      </c>
      <c r="AT15" s="17">
        <v>0.124160397280801</v>
      </c>
      <c r="AU15" s="17">
        <v>0.12782341227796001</v>
      </c>
      <c r="AV15" s="17"/>
      <c r="AW15" s="17">
        <v>0.15682659648269201</v>
      </c>
      <c r="AX15" s="17">
        <v>0.140094780389384</v>
      </c>
      <c r="AY15" s="17"/>
      <c r="AZ15" s="17">
        <v>0.15028076066152099</v>
      </c>
      <c r="BA15" s="17">
        <v>0.13833474937117601</v>
      </c>
      <c r="BB15" s="17"/>
      <c r="BC15" s="17">
        <v>0.178359559140052</v>
      </c>
      <c r="BD15" s="17">
        <v>0.10214642140128501</v>
      </c>
      <c r="BE15" s="17"/>
      <c r="BF15" s="17">
        <v>0.1073117081919</v>
      </c>
      <c r="BG15" s="17">
        <v>0.160206280120269</v>
      </c>
      <c r="BH15" s="17"/>
      <c r="BI15" s="17">
        <v>0.20288443869624201</v>
      </c>
      <c r="BJ15" s="17">
        <v>0.122944050723044</v>
      </c>
      <c r="BK15" s="17">
        <v>0.1125882136793</v>
      </c>
      <c r="BL15" s="17">
        <v>0.14503824320646799</v>
      </c>
    </row>
    <row r="16" spans="2:64" ht="30" x14ac:dyDescent="0.25">
      <c r="B16" s="18" t="s">
        <v>287</v>
      </c>
      <c r="C16" s="17">
        <v>0.10972106808185</v>
      </c>
      <c r="D16" s="17">
        <v>9.3698745147356294E-2</v>
      </c>
      <c r="E16" s="17">
        <v>2.98806992655649E-2</v>
      </c>
      <c r="F16" s="17">
        <v>0.114874709590201</v>
      </c>
      <c r="G16" s="17">
        <v>0.124862111891045</v>
      </c>
      <c r="H16" s="17">
        <v>0.119520558326294</v>
      </c>
      <c r="I16" s="17">
        <v>8.60724318669637E-2</v>
      </c>
      <c r="J16" s="17">
        <v>0.17695786986804099</v>
      </c>
      <c r="K16" s="17">
        <v>0.23415847970008299</v>
      </c>
      <c r="L16" s="17">
        <v>0.102265614170718</v>
      </c>
      <c r="M16" s="17">
        <v>8.2168401477811695E-2</v>
      </c>
      <c r="N16" s="17">
        <v>0.12601298682637699</v>
      </c>
      <c r="O16" s="17">
        <v>9.3115559115193203E-2</v>
      </c>
      <c r="P16" s="17">
        <v>0.296060964267926</v>
      </c>
      <c r="Q16" s="17"/>
      <c r="R16" s="17">
        <v>8.6684923724836896E-2</v>
      </c>
      <c r="S16" s="17">
        <v>0.129681752403418</v>
      </c>
      <c r="T16" s="17">
        <v>0.13203345455505699</v>
      </c>
      <c r="U16" s="17">
        <v>0.10955870937197899</v>
      </c>
      <c r="V16" s="17"/>
      <c r="W16" s="17">
        <v>0.113674478935512</v>
      </c>
      <c r="X16" s="17">
        <v>0.111473910603081</v>
      </c>
      <c r="Y16" s="17">
        <v>6.1817454151567502E-2</v>
      </c>
      <c r="Z16" s="17">
        <v>0.19926983788521199</v>
      </c>
      <c r="AA16" s="17">
        <v>0.101163899388067</v>
      </c>
      <c r="AB16" s="17">
        <v>4.1005666904880902E-2</v>
      </c>
      <c r="AC16" s="17">
        <v>0.15524730636610401</v>
      </c>
      <c r="AD16" s="17">
        <v>0.109044475774061</v>
      </c>
      <c r="AE16" s="17">
        <v>0.143000392954103</v>
      </c>
      <c r="AF16" s="17">
        <v>0.10034474550014</v>
      </c>
      <c r="AG16" s="17"/>
      <c r="AH16" s="17">
        <v>0.12194168129811001</v>
      </c>
      <c r="AI16" s="17">
        <v>5.8617055589226502E-2</v>
      </c>
      <c r="AJ16" s="17">
        <v>0.10939729734092001</v>
      </c>
      <c r="AK16" s="17">
        <v>0.118164947716259</v>
      </c>
      <c r="AL16" s="17">
        <v>8.5781213336725698E-2</v>
      </c>
      <c r="AM16" s="17">
        <v>0.15069601137557401</v>
      </c>
      <c r="AN16" s="17">
        <v>0.122854592183075</v>
      </c>
      <c r="AO16" s="17"/>
      <c r="AP16" s="17">
        <v>0.124430427516486</v>
      </c>
      <c r="AQ16" s="17">
        <v>8.5856168049808196E-2</v>
      </c>
      <c r="AR16" s="17"/>
      <c r="AS16" s="17">
        <v>9.42954579540006E-2</v>
      </c>
      <c r="AT16" s="17">
        <v>0.17502797804287101</v>
      </c>
      <c r="AU16" s="17">
        <v>0.12286406068962</v>
      </c>
      <c r="AV16" s="17"/>
      <c r="AW16" s="17">
        <v>0.14346477368209201</v>
      </c>
      <c r="AX16" s="17">
        <v>0.104518566546851</v>
      </c>
      <c r="AY16" s="17"/>
      <c r="AZ16" s="17">
        <v>0.11908445590732</v>
      </c>
      <c r="BA16" s="17">
        <v>0.105016247298802</v>
      </c>
      <c r="BB16" s="17"/>
      <c r="BC16" s="17">
        <v>0.109866643976206</v>
      </c>
      <c r="BD16" s="17">
        <v>0.10955870937197899</v>
      </c>
      <c r="BE16" s="17"/>
      <c r="BF16" s="17">
        <v>0.121236520340591</v>
      </c>
      <c r="BG16" s="17">
        <v>0.10384253627947999</v>
      </c>
      <c r="BH16" s="17"/>
      <c r="BI16" s="17">
        <v>7.2052421701732705E-2</v>
      </c>
      <c r="BJ16" s="17">
        <v>0.13233177056057499</v>
      </c>
      <c r="BK16" s="17">
        <v>0.101440435295602</v>
      </c>
      <c r="BL16" s="17">
        <v>0.138806077880929</v>
      </c>
    </row>
    <row r="17" spans="2:64" x14ac:dyDescent="0.25">
      <c r="B17" s="18" t="s">
        <v>121</v>
      </c>
      <c r="C17" s="19">
        <v>0.15536192701694601</v>
      </c>
      <c r="D17" s="19">
        <v>0.137099307977883</v>
      </c>
      <c r="E17" s="19">
        <v>0.29288496339745002</v>
      </c>
      <c r="F17" s="19">
        <v>0.242816743522178</v>
      </c>
      <c r="G17" s="19">
        <v>9.8803661515085905E-2</v>
      </c>
      <c r="H17" s="19">
        <v>0.14494854549335401</v>
      </c>
      <c r="I17" s="19">
        <v>0.24617502416127801</v>
      </c>
      <c r="J17" s="19">
        <v>0.167128878569719</v>
      </c>
      <c r="K17" s="19">
        <v>0.14276255460616</v>
      </c>
      <c r="L17" s="19">
        <v>0.15097215154211299</v>
      </c>
      <c r="M17" s="19">
        <v>0.114657805039404</v>
      </c>
      <c r="N17" s="19">
        <v>0.101076801294785</v>
      </c>
      <c r="O17" s="19">
        <v>0.189764049631861</v>
      </c>
      <c r="P17" s="19">
        <v>0.35196951786603697</v>
      </c>
      <c r="Q17" s="19"/>
      <c r="R17" s="19">
        <v>0.17357953184213301</v>
      </c>
      <c r="S17" s="19">
        <v>0.14441953346168099</v>
      </c>
      <c r="T17" s="19">
        <v>0.12329824818224</v>
      </c>
      <c r="U17" s="19">
        <v>0.157817861076465</v>
      </c>
      <c r="V17" s="19"/>
      <c r="W17" s="19">
        <v>0.15923984901889801</v>
      </c>
      <c r="X17" s="19">
        <v>0.15645438615478499</v>
      </c>
      <c r="Y17" s="19">
        <v>0.15800679823213701</v>
      </c>
      <c r="Z17" s="19">
        <v>0.141469304129581</v>
      </c>
      <c r="AA17" s="19">
        <v>0.138083080776465</v>
      </c>
      <c r="AB17" s="19">
        <v>0.20585704091528401</v>
      </c>
      <c r="AC17" s="19">
        <v>0.11276679914380899</v>
      </c>
      <c r="AD17" s="19">
        <v>0.139424580129514</v>
      </c>
      <c r="AE17" s="19">
        <v>0.17032464047638499</v>
      </c>
      <c r="AF17" s="19">
        <v>0.13517597291825401</v>
      </c>
      <c r="AG17" s="19"/>
      <c r="AH17" s="19">
        <v>0.10032288556409399</v>
      </c>
      <c r="AI17" s="19">
        <v>0.167044757600434</v>
      </c>
      <c r="AJ17" s="19">
        <v>8.9782167924992606E-2</v>
      </c>
      <c r="AK17" s="19">
        <v>0.17818631609220401</v>
      </c>
      <c r="AL17" s="19">
        <v>0.134269809875531</v>
      </c>
      <c r="AM17" s="19">
        <v>0.161168391350825</v>
      </c>
      <c r="AN17" s="19">
        <v>0.16104295494420401</v>
      </c>
      <c r="AO17" s="19"/>
      <c r="AP17" s="19">
        <v>0.12605975936223601</v>
      </c>
      <c r="AQ17" s="19">
        <v>0.202902630941488</v>
      </c>
      <c r="AR17" s="19"/>
      <c r="AS17" s="19">
        <v>0.116324865866023</v>
      </c>
      <c r="AT17" s="19">
        <v>0.150917553711585</v>
      </c>
      <c r="AU17" s="19">
        <v>0.105402410053064</v>
      </c>
      <c r="AV17" s="19"/>
      <c r="AW17" s="19">
        <v>0.15017720932942499</v>
      </c>
      <c r="AX17" s="19">
        <v>0.15616129096491899</v>
      </c>
      <c r="AY17" s="19"/>
      <c r="AZ17" s="19">
        <v>0.15760094205525799</v>
      </c>
      <c r="BA17" s="19">
        <v>0.15423688929746199</v>
      </c>
      <c r="BB17" s="19"/>
      <c r="BC17" s="19">
        <v>0.15315985977041099</v>
      </c>
      <c r="BD17" s="19">
        <v>0.157817861076465</v>
      </c>
      <c r="BE17" s="19"/>
      <c r="BF17" s="19">
        <v>0.17167065035149401</v>
      </c>
      <c r="BG17" s="19">
        <v>0.147036474692187</v>
      </c>
      <c r="BH17" s="19"/>
      <c r="BI17" s="19">
        <v>0.26397838977348598</v>
      </c>
      <c r="BJ17" s="19">
        <v>0.112040191842308</v>
      </c>
      <c r="BK17" s="19">
        <v>0.10789187854572201</v>
      </c>
      <c r="BL17" s="19">
        <v>0.17795010588982299</v>
      </c>
    </row>
    <row r="18" spans="2:64" x14ac:dyDescent="0.25">
      <c r="B18" s="16"/>
    </row>
    <row r="19" spans="2:64" x14ac:dyDescent="0.25">
      <c r="B19" t="s">
        <v>83</v>
      </c>
    </row>
    <row r="20" spans="2:64" x14ac:dyDescent="0.25">
      <c r="B20" t="s">
        <v>84</v>
      </c>
    </row>
    <row r="22" spans="2:64" x14ac:dyDescent="0.2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1" width="20.7109375" customWidth="1"/>
  </cols>
  <sheetData>
    <row r="2" spans="2:11" ht="39.950000000000003" customHeight="1" x14ac:dyDescent="0.25">
      <c r="D2" s="30" t="s">
        <v>300</v>
      </c>
      <c r="E2" s="26"/>
      <c r="F2" s="26"/>
      <c r="G2" s="26"/>
      <c r="H2" s="26"/>
      <c r="I2" s="26"/>
      <c r="J2" s="26"/>
      <c r="K2" s="26"/>
    </row>
    <row r="6" spans="2:11" ht="50.1" customHeight="1" x14ac:dyDescent="0.25">
      <c r="B6" s="23" t="s">
        <v>15</v>
      </c>
      <c r="C6" s="23" t="s">
        <v>289</v>
      </c>
      <c r="D6" s="23" t="s">
        <v>290</v>
      </c>
      <c r="E6" s="23" t="s">
        <v>291</v>
      </c>
      <c r="F6" s="23" t="s">
        <v>292</v>
      </c>
      <c r="G6" s="23" t="s">
        <v>293</v>
      </c>
      <c r="H6" s="23" t="s">
        <v>294</v>
      </c>
      <c r="I6" s="23" t="s">
        <v>295</v>
      </c>
      <c r="J6" s="23" t="s">
        <v>296</v>
      </c>
    </row>
    <row r="7" spans="2:11" ht="30" x14ac:dyDescent="0.25">
      <c r="B7" s="18" t="s">
        <v>297</v>
      </c>
      <c r="C7" s="17">
        <v>0.15084550048888601</v>
      </c>
      <c r="D7" s="17">
        <v>0.14898976433774899</v>
      </c>
      <c r="E7" s="17">
        <v>0.13235357743332299</v>
      </c>
      <c r="F7" s="17">
        <v>0.146573362140858</v>
      </c>
      <c r="G7" s="17">
        <v>0.19408442954615601</v>
      </c>
      <c r="H7" s="17">
        <v>0.21647648206270101</v>
      </c>
      <c r="I7" s="17">
        <v>0.15325810332324599</v>
      </c>
      <c r="J7" s="17">
        <v>0.19983004874333099</v>
      </c>
    </row>
    <row r="8" spans="2:11" ht="30" x14ac:dyDescent="0.25">
      <c r="B8" s="18" t="s">
        <v>298</v>
      </c>
      <c r="C8" s="17">
        <v>0.57621544725752805</v>
      </c>
      <c r="D8" s="17">
        <v>0.60445092613606599</v>
      </c>
      <c r="E8" s="17">
        <v>0.63911385340479399</v>
      </c>
      <c r="F8" s="17">
        <v>0.62926457562351301</v>
      </c>
      <c r="G8" s="17">
        <v>0.58593416978370905</v>
      </c>
      <c r="H8" s="17">
        <v>0.58897858773741296</v>
      </c>
      <c r="I8" s="17">
        <v>0.71364286623082895</v>
      </c>
      <c r="J8" s="17">
        <v>0.54552634734375505</v>
      </c>
    </row>
    <row r="9" spans="2:11" x14ac:dyDescent="0.25">
      <c r="B9" s="18" t="s">
        <v>299</v>
      </c>
      <c r="C9" s="17">
        <v>0.24504060305372199</v>
      </c>
      <c r="D9" s="17">
        <v>0.21189996129192301</v>
      </c>
      <c r="E9" s="17">
        <v>0.19443040193182501</v>
      </c>
      <c r="F9" s="17">
        <v>0.18871218511556301</v>
      </c>
      <c r="G9" s="17">
        <v>0.18556987035785999</v>
      </c>
      <c r="H9" s="17">
        <v>0.14768308862127799</v>
      </c>
      <c r="I9" s="17">
        <v>0.101756116045328</v>
      </c>
      <c r="J9" s="17">
        <v>0.21329203154106999</v>
      </c>
    </row>
    <row r="10" spans="2:11" x14ac:dyDescent="0.25">
      <c r="B10" s="18" t="s">
        <v>80</v>
      </c>
      <c r="C10" s="17">
        <v>2.78984491998641E-2</v>
      </c>
      <c r="D10" s="17">
        <v>3.4659348234262199E-2</v>
      </c>
      <c r="E10" s="17">
        <v>3.4102167230058399E-2</v>
      </c>
      <c r="F10" s="17">
        <v>3.5449877120066899E-2</v>
      </c>
      <c r="G10" s="17">
        <v>3.4411530312274403E-2</v>
      </c>
      <c r="H10" s="17">
        <v>4.6861841578608197E-2</v>
      </c>
      <c r="I10" s="17">
        <v>3.1342914400597902E-2</v>
      </c>
      <c r="J10" s="17">
        <v>4.1351572371844302E-2</v>
      </c>
    </row>
    <row r="11" spans="2:11" x14ac:dyDescent="0.25">
      <c r="B11" s="16"/>
      <c r="C11" s="16"/>
      <c r="D11" s="16"/>
      <c r="E11" s="16"/>
      <c r="F11" s="16"/>
      <c r="G11" s="16"/>
      <c r="H11" s="16"/>
      <c r="I11" s="16"/>
      <c r="J11" s="16"/>
    </row>
    <row r="12" spans="2:11" x14ac:dyDescent="0.25">
      <c r="B12" t="s">
        <v>83</v>
      </c>
    </row>
    <row r="13" spans="2:11" x14ac:dyDescent="0.25">
      <c r="B13" t="s">
        <v>84</v>
      </c>
    </row>
    <row r="17" spans="2:2" x14ac:dyDescent="0.25">
      <c r="B17"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297</v>
      </c>
      <c r="C9" s="17">
        <v>0.15084550048888601</v>
      </c>
      <c r="D9" s="17">
        <v>0.16885269323396901</v>
      </c>
      <c r="E9" s="17">
        <v>0.22047999940385199</v>
      </c>
      <c r="F9" s="17">
        <v>0.14804339891705501</v>
      </c>
      <c r="G9" s="17">
        <v>0.136593254226308</v>
      </c>
      <c r="H9" s="17">
        <v>6.9848733088516704E-2</v>
      </c>
      <c r="I9" s="17">
        <v>0.117513797072923</v>
      </c>
      <c r="J9" s="17">
        <v>0.12520380031943101</v>
      </c>
      <c r="K9" s="17">
        <v>0.167073223730584</v>
      </c>
      <c r="L9" s="17">
        <v>0.17237165361583001</v>
      </c>
      <c r="M9" s="17">
        <v>0.158550512067345</v>
      </c>
      <c r="N9" s="17">
        <v>9.1621082845203705E-2</v>
      </c>
      <c r="O9" s="17">
        <v>0.22659200755049699</v>
      </c>
      <c r="P9" s="17">
        <v>0</v>
      </c>
      <c r="Q9" s="17"/>
      <c r="R9" s="17">
        <v>0.17935617019379599</v>
      </c>
      <c r="S9" s="17">
        <v>0.140862658127169</v>
      </c>
      <c r="T9" s="17">
        <v>0.10617039495738501</v>
      </c>
      <c r="U9" s="17">
        <v>0.150938660714453</v>
      </c>
      <c r="V9" s="17"/>
      <c r="W9" s="17">
        <v>0.14993079059911499</v>
      </c>
      <c r="X9" s="17">
        <v>0.16254521109456699</v>
      </c>
      <c r="Y9" s="17">
        <v>0.21614202978257599</v>
      </c>
      <c r="Z9" s="17">
        <v>0.128344249272175</v>
      </c>
      <c r="AA9" s="17">
        <v>0.18123813147343801</v>
      </c>
      <c r="AB9" s="17">
        <v>0.164920733798603</v>
      </c>
      <c r="AC9" s="17">
        <v>0.18243388036349401</v>
      </c>
      <c r="AD9" s="17">
        <v>0.173789306797172</v>
      </c>
      <c r="AE9" s="17">
        <v>0.11154791873938499</v>
      </c>
      <c r="AF9" s="17">
        <v>0.13643630759861999</v>
      </c>
      <c r="AG9" s="17"/>
      <c r="AH9" s="17">
        <v>0.14368899363859</v>
      </c>
      <c r="AI9" s="17">
        <v>0.14225553845931499</v>
      </c>
      <c r="AJ9" s="17">
        <v>0.13422166479157599</v>
      </c>
      <c r="AK9" s="17">
        <v>0.159042427338565</v>
      </c>
      <c r="AL9" s="17">
        <v>0.15333171897356501</v>
      </c>
      <c r="AM9" s="17">
        <v>0.153550074121173</v>
      </c>
      <c r="AN9" s="17">
        <v>0.183212069846241</v>
      </c>
      <c r="AO9" s="17"/>
      <c r="AP9" s="17">
        <v>0.13692484785557199</v>
      </c>
      <c r="AQ9" s="17">
        <v>0.173430779266732</v>
      </c>
      <c r="AR9" s="17"/>
      <c r="AS9" s="17">
        <v>0.13681803520166</v>
      </c>
      <c r="AT9" s="17">
        <v>0.126041171742242</v>
      </c>
      <c r="AU9" s="17">
        <v>0.14648090126593999</v>
      </c>
      <c r="AV9" s="17"/>
      <c r="AW9" s="17">
        <v>0.13645952733299499</v>
      </c>
      <c r="AX9" s="17">
        <v>0.15306348592037999</v>
      </c>
      <c r="AY9" s="17"/>
      <c r="AZ9" s="17">
        <v>0.12629127305986501</v>
      </c>
      <c r="BA9" s="17">
        <v>0.16318326131574001</v>
      </c>
      <c r="BB9" s="17"/>
      <c r="BC9" s="17">
        <v>0.15076197011859599</v>
      </c>
      <c r="BD9" s="17">
        <v>0.150938660714453</v>
      </c>
      <c r="BE9" s="17"/>
      <c r="BF9" s="17">
        <v>0.122965110263138</v>
      </c>
      <c r="BG9" s="17">
        <v>0.165078181665617</v>
      </c>
      <c r="BH9" s="17"/>
      <c r="BI9" s="17">
        <v>0.2014723976858</v>
      </c>
      <c r="BJ9" s="17">
        <v>0.15590004086345599</v>
      </c>
      <c r="BK9" s="17">
        <v>0.15278970437133599</v>
      </c>
      <c r="BL9" s="17">
        <v>5.5899208335996903E-2</v>
      </c>
    </row>
    <row r="10" spans="2:64" ht="30" x14ac:dyDescent="0.25">
      <c r="B10" s="18" t="s">
        <v>298</v>
      </c>
      <c r="C10" s="17">
        <v>0.57621544725752805</v>
      </c>
      <c r="D10" s="17">
        <v>0.59383334912082797</v>
      </c>
      <c r="E10" s="17">
        <v>0.450185629287989</v>
      </c>
      <c r="F10" s="17">
        <v>0.44596238269572402</v>
      </c>
      <c r="G10" s="17">
        <v>0.55570005007205303</v>
      </c>
      <c r="H10" s="17">
        <v>0.73009421349857495</v>
      </c>
      <c r="I10" s="17">
        <v>0.61885186328717101</v>
      </c>
      <c r="J10" s="17">
        <v>0.59427022709676602</v>
      </c>
      <c r="K10" s="17">
        <v>0.51333129399224897</v>
      </c>
      <c r="L10" s="17">
        <v>0.52669629413736596</v>
      </c>
      <c r="M10" s="17">
        <v>0.51813436635893795</v>
      </c>
      <c r="N10" s="17">
        <v>0.67716384808206798</v>
      </c>
      <c r="O10" s="17">
        <v>0.49846696724245199</v>
      </c>
      <c r="P10" s="17">
        <v>0.296060964267926</v>
      </c>
      <c r="Q10" s="17"/>
      <c r="R10" s="17">
        <v>0.441738159442634</v>
      </c>
      <c r="S10" s="17">
        <v>0.55161398574491005</v>
      </c>
      <c r="T10" s="17">
        <v>0.63595462248760704</v>
      </c>
      <c r="U10" s="17">
        <v>0.63910780194121797</v>
      </c>
      <c r="V10" s="17"/>
      <c r="W10" s="17">
        <v>0.47177104412302001</v>
      </c>
      <c r="X10" s="17">
        <v>0.48696950376856002</v>
      </c>
      <c r="Y10" s="17">
        <v>0.54320188185581297</v>
      </c>
      <c r="Z10" s="17">
        <v>0.61416532269073298</v>
      </c>
      <c r="AA10" s="17">
        <v>0.66357301168968896</v>
      </c>
      <c r="AB10" s="17">
        <v>0.50773265471955398</v>
      </c>
      <c r="AC10" s="17">
        <v>0.59226196424199995</v>
      </c>
      <c r="AD10" s="17">
        <v>0.58438670751448896</v>
      </c>
      <c r="AE10" s="17">
        <v>0.74522129494931399</v>
      </c>
      <c r="AF10" s="17">
        <v>0.693838967003225</v>
      </c>
      <c r="AG10" s="17"/>
      <c r="AH10" s="17">
        <v>0.51456916652593199</v>
      </c>
      <c r="AI10" s="17">
        <v>0.62909926608965105</v>
      </c>
      <c r="AJ10" s="17">
        <v>0.58167743497680602</v>
      </c>
      <c r="AK10" s="17">
        <v>0.51114745796759498</v>
      </c>
      <c r="AL10" s="17">
        <v>0.64314189928151599</v>
      </c>
      <c r="AM10" s="17">
        <v>0.68750371854098902</v>
      </c>
      <c r="AN10" s="17">
        <v>0.634389473185338</v>
      </c>
      <c r="AO10" s="17"/>
      <c r="AP10" s="17">
        <v>0.69794036359351697</v>
      </c>
      <c r="AQ10" s="17">
        <v>0.37872534086128901</v>
      </c>
      <c r="AR10" s="17"/>
      <c r="AS10" s="17">
        <v>0.72082509279434803</v>
      </c>
      <c r="AT10" s="17">
        <v>0.76773994494233799</v>
      </c>
      <c r="AU10" s="17">
        <v>0.66843725727822301</v>
      </c>
      <c r="AV10" s="17"/>
      <c r="AW10" s="17">
        <v>0.78016370280876202</v>
      </c>
      <c r="AX10" s="17">
        <v>0.54477132771904202</v>
      </c>
      <c r="AY10" s="17"/>
      <c r="AZ10" s="17">
        <v>0.57637320672534498</v>
      </c>
      <c r="BA10" s="17">
        <v>0.57613617786948801</v>
      </c>
      <c r="BB10" s="17"/>
      <c r="BC10" s="17">
        <v>0.51982419612860997</v>
      </c>
      <c r="BD10" s="17">
        <v>0.63910780194121797</v>
      </c>
      <c r="BE10" s="17"/>
      <c r="BF10" s="17">
        <v>0.69907298840719301</v>
      </c>
      <c r="BG10" s="17">
        <v>0.51349780954938096</v>
      </c>
      <c r="BH10" s="17"/>
      <c r="BI10" s="17">
        <v>0.31432490867248197</v>
      </c>
      <c r="BJ10" s="17">
        <v>0.51181576730804201</v>
      </c>
      <c r="BK10" s="17">
        <v>0.69248049044056603</v>
      </c>
      <c r="BL10" s="17">
        <v>0.87338775870089502</v>
      </c>
    </row>
    <row r="11" spans="2:64" x14ac:dyDescent="0.25">
      <c r="B11" s="18" t="s">
        <v>299</v>
      </c>
      <c r="C11" s="17">
        <v>0.24504060305372199</v>
      </c>
      <c r="D11" s="17">
        <v>0.22631004089531101</v>
      </c>
      <c r="E11" s="17">
        <v>0.26391542050458</v>
      </c>
      <c r="F11" s="17">
        <v>0.34855686359212101</v>
      </c>
      <c r="G11" s="17">
        <v>0.27672733225248702</v>
      </c>
      <c r="H11" s="17">
        <v>0.15216905685240001</v>
      </c>
      <c r="I11" s="17">
        <v>0.218008366143631</v>
      </c>
      <c r="J11" s="17">
        <v>0.238600894333516</v>
      </c>
      <c r="K11" s="17">
        <v>0.30081779335734299</v>
      </c>
      <c r="L11" s="17">
        <v>0.24016017662560701</v>
      </c>
      <c r="M11" s="17">
        <v>0.31312824159632802</v>
      </c>
      <c r="N11" s="17">
        <v>0.21744493350076499</v>
      </c>
      <c r="O11" s="17">
        <v>0.26341996546913299</v>
      </c>
      <c r="P11" s="17">
        <v>0.35196951786603697</v>
      </c>
      <c r="Q11" s="17"/>
      <c r="R11" s="17">
        <v>0.34723249101586201</v>
      </c>
      <c r="S11" s="17">
        <v>0.29306398849361798</v>
      </c>
      <c r="T11" s="17">
        <v>0.227881248320741</v>
      </c>
      <c r="U11" s="17">
        <v>0.180335347460468</v>
      </c>
      <c r="V11" s="17"/>
      <c r="W11" s="17">
        <v>0.337116097612775</v>
      </c>
      <c r="X11" s="17">
        <v>0.33433582744857698</v>
      </c>
      <c r="Y11" s="17">
        <v>0.218001195688109</v>
      </c>
      <c r="Z11" s="17">
        <v>0.231230387347579</v>
      </c>
      <c r="AA11" s="17">
        <v>0.155188856836873</v>
      </c>
      <c r="AB11" s="17">
        <v>0.31149971797014703</v>
      </c>
      <c r="AC11" s="17">
        <v>0.17452037460511799</v>
      </c>
      <c r="AD11" s="17">
        <v>0.24182398568833999</v>
      </c>
      <c r="AE11" s="17">
        <v>0.12238133839151</v>
      </c>
      <c r="AF11" s="17">
        <v>0.14812244287627099</v>
      </c>
      <c r="AG11" s="17"/>
      <c r="AH11" s="17">
        <v>0.32359799315218502</v>
      </c>
      <c r="AI11" s="17">
        <v>0.204109941861463</v>
      </c>
      <c r="AJ11" s="17">
        <v>0.27193211235499098</v>
      </c>
      <c r="AK11" s="17">
        <v>0.30167065788337399</v>
      </c>
      <c r="AL11" s="17">
        <v>0.16599115557785499</v>
      </c>
      <c r="AM11" s="17">
        <v>0.14406894528748301</v>
      </c>
      <c r="AN11" s="17">
        <v>0.171708855015613</v>
      </c>
      <c r="AO11" s="17"/>
      <c r="AP11" s="17">
        <v>0.15136321094524599</v>
      </c>
      <c r="AQ11" s="17">
        <v>0.39702557614961498</v>
      </c>
      <c r="AR11" s="17"/>
      <c r="AS11" s="17">
        <v>0.12580280830566201</v>
      </c>
      <c r="AT11" s="17">
        <v>9.7859360645750904E-2</v>
      </c>
      <c r="AU11" s="17">
        <v>0.179615211229809</v>
      </c>
      <c r="AV11" s="17"/>
      <c r="AW11" s="17">
        <v>8.33767698582428E-2</v>
      </c>
      <c r="AX11" s="17">
        <v>0.26996543941630402</v>
      </c>
      <c r="AY11" s="17"/>
      <c r="AZ11" s="17">
        <v>0.26714139713326501</v>
      </c>
      <c r="BA11" s="17">
        <v>0.233935618699188</v>
      </c>
      <c r="BB11" s="17"/>
      <c r="BC11" s="17">
        <v>0.30305735780668402</v>
      </c>
      <c r="BD11" s="17">
        <v>0.180335347460468</v>
      </c>
      <c r="BE11" s="17"/>
      <c r="BF11" s="17">
        <v>0.15099291579097701</v>
      </c>
      <c r="BG11" s="17">
        <v>0.29305107698831301</v>
      </c>
      <c r="BH11" s="17"/>
      <c r="BI11" s="17">
        <v>0.41807324277155</v>
      </c>
      <c r="BJ11" s="17">
        <v>0.30606054510568298</v>
      </c>
      <c r="BK11" s="17">
        <v>0.14399175590837299</v>
      </c>
      <c r="BL11" s="17">
        <v>6.1445842436402297E-2</v>
      </c>
    </row>
    <row r="12" spans="2:64" x14ac:dyDescent="0.25">
      <c r="B12" s="18" t="s">
        <v>80</v>
      </c>
      <c r="C12" s="19">
        <v>2.78984491998641E-2</v>
      </c>
      <c r="D12" s="19">
        <v>1.1003916749892199E-2</v>
      </c>
      <c r="E12" s="19">
        <v>6.5418950803578901E-2</v>
      </c>
      <c r="F12" s="19">
        <v>5.7437354795100599E-2</v>
      </c>
      <c r="G12" s="19">
        <v>3.0979363449151399E-2</v>
      </c>
      <c r="H12" s="19">
        <v>4.7887996560508898E-2</v>
      </c>
      <c r="I12" s="19">
        <v>4.5625973496275299E-2</v>
      </c>
      <c r="J12" s="19">
        <v>4.1925078250287601E-2</v>
      </c>
      <c r="K12" s="19">
        <v>1.8777688919824301E-2</v>
      </c>
      <c r="L12" s="19">
        <v>6.0771875621196902E-2</v>
      </c>
      <c r="M12" s="19">
        <v>1.01868799773889E-2</v>
      </c>
      <c r="N12" s="19">
        <v>1.3770135571963301E-2</v>
      </c>
      <c r="O12" s="19">
        <v>1.15210597379176E-2</v>
      </c>
      <c r="P12" s="19">
        <v>0.35196951786603697</v>
      </c>
      <c r="Q12" s="19"/>
      <c r="R12" s="19">
        <v>3.16731793477074E-2</v>
      </c>
      <c r="S12" s="19">
        <v>1.44593676343033E-2</v>
      </c>
      <c r="T12" s="19">
        <v>2.9993734234267801E-2</v>
      </c>
      <c r="U12" s="19">
        <v>2.9618189883860401E-2</v>
      </c>
      <c r="V12" s="19"/>
      <c r="W12" s="19">
        <v>4.1182067665089903E-2</v>
      </c>
      <c r="X12" s="19">
        <v>1.6149457688295999E-2</v>
      </c>
      <c r="Y12" s="19">
        <v>2.2654892673502101E-2</v>
      </c>
      <c r="Z12" s="19">
        <v>2.6260040689511901E-2</v>
      </c>
      <c r="AA12" s="19">
        <v>0</v>
      </c>
      <c r="AB12" s="19">
        <v>1.58468935116957E-2</v>
      </c>
      <c r="AC12" s="19">
        <v>5.0783780789388201E-2</v>
      </c>
      <c r="AD12" s="19">
        <v>0</v>
      </c>
      <c r="AE12" s="19">
        <v>2.0849447919790601E-2</v>
      </c>
      <c r="AF12" s="19">
        <v>2.16022825218849E-2</v>
      </c>
      <c r="AG12" s="19"/>
      <c r="AH12" s="19">
        <v>1.8143846683292799E-2</v>
      </c>
      <c r="AI12" s="19">
        <v>2.4535253589571E-2</v>
      </c>
      <c r="AJ12" s="19">
        <v>1.2168787876626499E-2</v>
      </c>
      <c r="AK12" s="19">
        <v>2.8139456810465199E-2</v>
      </c>
      <c r="AL12" s="19">
        <v>3.7535226167063403E-2</v>
      </c>
      <c r="AM12" s="19">
        <v>1.48772620503556E-2</v>
      </c>
      <c r="AN12" s="19">
        <v>1.0689601952807199E-2</v>
      </c>
      <c r="AO12" s="19"/>
      <c r="AP12" s="19">
        <v>1.37715776056657E-2</v>
      </c>
      <c r="AQ12" s="19">
        <v>5.0818303722363303E-2</v>
      </c>
      <c r="AR12" s="19"/>
      <c r="AS12" s="19">
        <v>1.65540636983307E-2</v>
      </c>
      <c r="AT12" s="19">
        <v>8.3595226696697895E-3</v>
      </c>
      <c r="AU12" s="19">
        <v>5.4666302260278597E-3</v>
      </c>
      <c r="AV12" s="19"/>
      <c r="AW12" s="19">
        <v>0</v>
      </c>
      <c r="AX12" s="19">
        <v>3.2199746944274299E-2</v>
      </c>
      <c r="AY12" s="19"/>
      <c r="AZ12" s="19">
        <v>3.0194123081525099E-2</v>
      </c>
      <c r="BA12" s="19">
        <v>2.6744942115584501E-2</v>
      </c>
      <c r="BB12" s="19"/>
      <c r="BC12" s="19">
        <v>2.6356475946110201E-2</v>
      </c>
      <c r="BD12" s="19">
        <v>2.9618189883860401E-2</v>
      </c>
      <c r="BE12" s="19"/>
      <c r="BF12" s="19">
        <v>2.6968985538692401E-2</v>
      </c>
      <c r="BG12" s="19">
        <v>2.8372931796689298E-2</v>
      </c>
      <c r="BH12" s="19"/>
      <c r="BI12" s="19">
        <v>6.6129450870167999E-2</v>
      </c>
      <c r="BJ12" s="19">
        <v>2.6223646722819599E-2</v>
      </c>
      <c r="BK12" s="19">
        <v>1.0738049279724099E-2</v>
      </c>
      <c r="BL12" s="19">
        <v>9.2671905267060293E-3</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297</v>
      </c>
      <c r="C9" s="17">
        <v>0.14898976433774899</v>
      </c>
      <c r="D9" s="17">
        <v>0.14332120105923399</v>
      </c>
      <c r="E9" s="17">
        <v>0.25601825094186598</v>
      </c>
      <c r="F9" s="17">
        <v>0.190346677764167</v>
      </c>
      <c r="G9" s="17">
        <v>0.16662795958102</v>
      </c>
      <c r="H9" s="17">
        <v>8.3704277443401698E-2</v>
      </c>
      <c r="I9" s="17">
        <v>0.130943862840981</v>
      </c>
      <c r="J9" s="17">
        <v>0.16033839196062699</v>
      </c>
      <c r="K9" s="17">
        <v>0.174532180483018</v>
      </c>
      <c r="L9" s="17">
        <v>0.20593309890453501</v>
      </c>
      <c r="M9" s="17">
        <v>0.12960800579819101</v>
      </c>
      <c r="N9" s="17">
        <v>0.12809475350508301</v>
      </c>
      <c r="O9" s="17">
        <v>0.14329868494759701</v>
      </c>
      <c r="P9" s="17">
        <v>0</v>
      </c>
      <c r="Q9" s="17"/>
      <c r="R9" s="17">
        <v>0.15461596025129701</v>
      </c>
      <c r="S9" s="17">
        <v>0.16788060985227801</v>
      </c>
      <c r="T9" s="17">
        <v>0.11142007974764701</v>
      </c>
      <c r="U9" s="17">
        <v>0.150084088823878</v>
      </c>
      <c r="V9" s="17"/>
      <c r="W9" s="17">
        <v>0.13680728902910899</v>
      </c>
      <c r="X9" s="17">
        <v>0.12688771649616901</v>
      </c>
      <c r="Y9" s="17">
        <v>0.16357459190049101</v>
      </c>
      <c r="Z9" s="17">
        <v>0.12800013419678199</v>
      </c>
      <c r="AA9" s="17">
        <v>0.19087750327758801</v>
      </c>
      <c r="AB9" s="17">
        <v>0.21653744066873301</v>
      </c>
      <c r="AC9" s="17">
        <v>0.21562929745215401</v>
      </c>
      <c r="AD9" s="17">
        <v>0.11354158896934</v>
      </c>
      <c r="AE9" s="17">
        <v>0.193207493689455</v>
      </c>
      <c r="AF9" s="17">
        <v>0.10598423571934699</v>
      </c>
      <c r="AG9" s="17"/>
      <c r="AH9" s="17">
        <v>0.18430195318383899</v>
      </c>
      <c r="AI9" s="17">
        <v>0.164556902968306</v>
      </c>
      <c r="AJ9" s="17">
        <v>0.145853485652056</v>
      </c>
      <c r="AK9" s="17">
        <v>0.16905830220569401</v>
      </c>
      <c r="AL9" s="17">
        <v>0.11376346941500499</v>
      </c>
      <c r="AM9" s="17">
        <v>0.136070181452005</v>
      </c>
      <c r="AN9" s="17">
        <v>0.14681734666952001</v>
      </c>
      <c r="AO9" s="17"/>
      <c r="AP9" s="17">
        <v>0.13296714762936199</v>
      </c>
      <c r="AQ9" s="17">
        <v>0.17498533183316101</v>
      </c>
      <c r="AR9" s="17"/>
      <c r="AS9" s="17">
        <v>0.12831000447691099</v>
      </c>
      <c r="AT9" s="17">
        <v>0.14559189824198601</v>
      </c>
      <c r="AU9" s="17">
        <v>0.137528605920368</v>
      </c>
      <c r="AV9" s="17"/>
      <c r="AW9" s="17">
        <v>0.15732953791582499</v>
      </c>
      <c r="AX9" s="17">
        <v>0.14770396350261</v>
      </c>
      <c r="AY9" s="17"/>
      <c r="AZ9" s="17">
        <v>0.13269306816698201</v>
      </c>
      <c r="BA9" s="17">
        <v>0.157178364048493</v>
      </c>
      <c r="BB9" s="17"/>
      <c r="BC9" s="17">
        <v>0.14800855879656299</v>
      </c>
      <c r="BD9" s="17">
        <v>0.150084088823878</v>
      </c>
      <c r="BE9" s="17"/>
      <c r="BF9" s="17">
        <v>0.10555452434727999</v>
      </c>
      <c r="BG9" s="17">
        <v>0.17116305235895499</v>
      </c>
      <c r="BH9" s="17"/>
      <c r="BI9" s="17">
        <v>0.19460224663254699</v>
      </c>
      <c r="BJ9" s="17">
        <v>0.18005063783730499</v>
      </c>
      <c r="BK9" s="17">
        <v>0.12594542348961299</v>
      </c>
      <c r="BL9" s="17">
        <v>6.4372976015743294E-2</v>
      </c>
    </row>
    <row r="10" spans="2:64" ht="30" x14ac:dyDescent="0.25">
      <c r="B10" s="18" t="s">
        <v>298</v>
      </c>
      <c r="C10" s="17">
        <v>0.60445092613606599</v>
      </c>
      <c r="D10" s="17">
        <v>0.61920176754225198</v>
      </c>
      <c r="E10" s="17">
        <v>0.37212311302194201</v>
      </c>
      <c r="F10" s="17">
        <v>0.49346515941664698</v>
      </c>
      <c r="G10" s="17">
        <v>0.54680288202010696</v>
      </c>
      <c r="H10" s="17">
        <v>0.71010290901329298</v>
      </c>
      <c r="I10" s="17">
        <v>0.66978409744804301</v>
      </c>
      <c r="J10" s="17">
        <v>0.599938518728663</v>
      </c>
      <c r="K10" s="17">
        <v>0.62829817469918403</v>
      </c>
      <c r="L10" s="17">
        <v>0.48699110437370302</v>
      </c>
      <c r="M10" s="17">
        <v>0.56750273430874298</v>
      </c>
      <c r="N10" s="17">
        <v>0.646420667580486</v>
      </c>
      <c r="O10" s="17">
        <v>0.66369971959787699</v>
      </c>
      <c r="P10" s="17">
        <v>0.64803048213396297</v>
      </c>
      <c r="Q10" s="17"/>
      <c r="R10" s="17">
        <v>0.47658884033732102</v>
      </c>
      <c r="S10" s="17">
        <v>0.628280902746577</v>
      </c>
      <c r="T10" s="17">
        <v>0.65257321446399297</v>
      </c>
      <c r="U10" s="17">
        <v>0.65154813783188303</v>
      </c>
      <c r="V10" s="17"/>
      <c r="W10" s="17">
        <v>0.49123816090143702</v>
      </c>
      <c r="X10" s="17">
        <v>0.55946883396293001</v>
      </c>
      <c r="Y10" s="17">
        <v>0.52763272358652802</v>
      </c>
      <c r="Z10" s="17">
        <v>0.59526409011599302</v>
      </c>
      <c r="AA10" s="17">
        <v>0.69018425563464902</v>
      </c>
      <c r="AB10" s="17">
        <v>0.49304997527002598</v>
      </c>
      <c r="AC10" s="17">
        <v>0.66808043446696297</v>
      </c>
      <c r="AD10" s="17">
        <v>0.71713560325221204</v>
      </c>
      <c r="AE10" s="17">
        <v>0.64422263035511096</v>
      </c>
      <c r="AF10" s="17">
        <v>0.72242468222162903</v>
      </c>
      <c r="AG10" s="17"/>
      <c r="AH10" s="17">
        <v>0.51706405116548404</v>
      </c>
      <c r="AI10" s="17">
        <v>0.60532785985734106</v>
      </c>
      <c r="AJ10" s="17">
        <v>0.63781483369647696</v>
      </c>
      <c r="AK10" s="17">
        <v>0.51163359363072103</v>
      </c>
      <c r="AL10" s="17">
        <v>0.67637550095892396</v>
      </c>
      <c r="AM10" s="17">
        <v>0.73401715399446898</v>
      </c>
      <c r="AN10" s="17">
        <v>0.66781576677184995</v>
      </c>
      <c r="AO10" s="17"/>
      <c r="AP10" s="17">
        <v>0.70955329911602505</v>
      </c>
      <c r="AQ10" s="17">
        <v>0.43392972598164498</v>
      </c>
      <c r="AR10" s="17"/>
      <c r="AS10" s="17">
        <v>0.72182762345706197</v>
      </c>
      <c r="AT10" s="17">
        <v>0.75361457677299004</v>
      </c>
      <c r="AU10" s="17">
        <v>0.70006343706604601</v>
      </c>
      <c r="AV10" s="17"/>
      <c r="AW10" s="17">
        <v>0.74029058043457197</v>
      </c>
      <c r="AX10" s="17">
        <v>0.5835075828538</v>
      </c>
      <c r="AY10" s="17"/>
      <c r="AZ10" s="17">
        <v>0.60097001949532702</v>
      </c>
      <c r="BA10" s="17">
        <v>0.60619997703649398</v>
      </c>
      <c r="BB10" s="17"/>
      <c r="BC10" s="17">
        <v>0.56222209394226397</v>
      </c>
      <c r="BD10" s="17">
        <v>0.65154813783188303</v>
      </c>
      <c r="BE10" s="17"/>
      <c r="BF10" s="17">
        <v>0.73120124164248501</v>
      </c>
      <c r="BG10" s="17">
        <v>0.53974606314649298</v>
      </c>
      <c r="BH10" s="17"/>
      <c r="BI10" s="17">
        <v>0.33843520703541602</v>
      </c>
      <c r="BJ10" s="17">
        <v>0.51714354341402202</v>
      </c>
      <c r="BK10" s="17">
        <v>0.753483471537164</v>
      </c>
      <c r="BL10" s="17">
        <v>0.88825110906875004</v>
      </c>
    </row>
    <row r="11" spans="2:64" x14ac:dyDescent="0.25">
      <c r="B11" s="18" t="s">
        <v>299</v>
      </c>
      <c r="C11" s="17">
        <v>0.21189996129192301</v>
      </c>
      <c r="D11" s="17">
        <v>0.20886020556245399</v>
      </c>
      <c r="E11" s="17">
        <v>0.33632038449817803</v>
      </c>
      <c r="F11" s="17">
        <v>0.26371809706117499</v>
      </c>
      <c r="G11" s="17">
        <v>0.22461043150057</v>
      </c>
      <c r="H11" s="17">
        <v>0.119862996441744</v>
      </c>
      <c r="I11" s="17">
        <v>0.14322366319402199</v>
      </c>
      <c r="J11" s="17">
        <v>0.22063654114549699</v>
      </c>
      <c r="K11" s="17">
        <v>0.197169644817798</v>
      </c>
      <c r="L11" s="17">
        <v>0.24630392110056501</v>
      </c>
      <c r="M11" s="17">
        <v>0.28251549993828801</v>
      </c>
      <c r="N11" s="17">
        <v>0.21800550484023901</v>
      </c>
      <c r="O11" s="17">
        <v>0.17179358415454099</v>
      </c>
      <c r="P11" s="17">
        <v>0</v>
      </c>
      <c r="Q11" s="17"/>
      <c r="R11" s="17">
        <v>0.33351414316575401</v>
      </c>
      <c r="S11" s="17">
        <v>0.18162322624579999</v>
      </c>
      <c r="T11" s="17">
        <v>0.21316675318417</v>
      </c>
      <c r="U11" s="17">
        <v>0.15690466190273999</v>
      </c>
      <c r="V11" s="17"/>
      <c r="W11" s="17">
        <v>0.32070491901630199</v>
      </c>
      <c r="X11" s="17">
        <v>0.297493991852606</v>
      </c>
      <c r="Y11" s="17">
        <v>0.24656996955951299</v>
      </c>
      <c r="Z11" s="17">
        <v>0.26212117012092401</v>
      </c>
      <c r="AA11" s="17">
        <v>9.4183463812615498E-2</v>
      </c>
      <c r="AB11" s="17">
        <v>0.27456569054954499</v>
      </c>
      <c r="AC11" s="17">
        <v>7.9491361447721495E-2</v>
      </c>
      <c r="AD11" s="17">
        <v>0.16932280777844899</v>
      </c>
      <c r="AE11" s="17">
        <v>0.15387075093584199</v>
      </c>
      <c r="AF11" s="17">
        <v>0.128840750303299</v>
      </c>
      <c r="AG11" s="17"/>
      <c r="AH11" s="17">
        <v>0.262729559087859</v>
      </c>
      <c r="AI11" s="17">
        <v>0.166078898128735</v>
      </c>
      <c r="AJ11" s="17">
        <v>0.20416289277484101</v>
      </c>
      <c r="AK11" s="17">
        <v>0.286245314527318</v>
      </c>
      <c r="AL11" s="17">
        <v>0.18740660473986701</v>
      </c>
      <c r="AM11" s="17">
        <v>0.11503540250317</v>
      </c>
      <c r="AN11" s="17">
        <v>0.14181895591678001</v>
      </c>
      <c r="AO11" s="17"/>
      <c r="AP11" s="17">
        <v>0.139856961766647</v>
      </c>
      <c r="AQ11" s="17">
        <v>0.32878465564717702</v>
      </c>
      <c r="AR11" s="17"/>
      <c r="AS11" s="17">
        <v>0.12823934908718099</v>
      </c>
      <c r="AT11" s="17">
        <v>8.6108799790239804E-2</v>
      </c>
      <c r="AU11" s="17">
        <v>0.15035834956065799</v>
      </c>
      <c r="AV11" s="17"/>
      <c r="AW11" s="17">
        <v>9.0334536523934597E-2</v>
      </c>
      <c r="AX11" s="17">
        <v>0.23064254743378501</v>
      </c>
      <c r="AY11" s="17"/>
      <c r="AZ11" s="17">
        <v>0.22750868691328099</v>
      </c>
      <c r="BA11" s="17">
        <v>0.20405704609188299</v>
      </c>
      <c r="BB11" s="17"/>
      <c r="BC11" s="17">
        <v>0.26121046579382601</v>
      </c>
      <c r="BD11" s="17">
        <v>0.15690466190273999</v>
      </c>
      <c r="BE11" s="17"/>
      <c r="BF11" s="17">
        <v>0.12912753848196401</v>
      </c>
      <c r="BG11" s="17">
        <v>0.25415451707614201</v>
      </c>
      <c r="BH11" s="17"/>
      <c r="BI11" s="17">
        <v>0.40473436443383298</v>
      </c>
      <c r="BJ11" s="17">
        <v>0.26390665079359898</v>
      </c>
      <c r="BK11" s="17">
        <v>9.8062694009118198E-2</v>
      </c>
      <c r="BL11" s="17">
        <v>3.8108724388801099E-2</v>
      </c>
    </row>
    <row r="12" spans="2:64" x14ac:dyDescent="0.25">
      <c r="B12" s="18" t="s">
        <v>80</v>
      </c>
      <c r="C12" s="19">
        <v>3.4659348234262199E-2</v>
      </c>
      <c r="D12" s="19">
        <v>2.8616825836060102E-2</v>
      </c>
      <c r="E12" s="19">
        <v>3.5538251538014001E-2</v>
      </c>
      <c r="F12" s="19">
        <v>5.2470065758011601E-2</v>
      </c>
      <c r="G12" s="19">
        <v>6.1958726898302799E-2</v>
      </c>
      <c r="H12" s="19">
        <v>8.6329817101561804E-2</v>
      </c>
      <c r="I12" s="19">
        <v>5.6048376516954199E-2</v>
      </c>
      <c r="J12" s="19">
        <v>1.9086548165213098E-2</v>
      </c>
      <c r="K12" s="19">
        <v>0</v>
      </c>
      <c r="L12" s="19">
        <v>6.0771875621196902E-2</v>
      </c>
      <c r="M12" s="19">
        <v>2.03737599547777E-2</v>
      </c>
      <c r="N12" s="19">
        <v>7.4790740741914399E-3</v>
      </c>
      <c r="O12" s="19">
        <v>2.12080112999854E-2</v>
      </c>
      <c r="P12" s="19">
        <v>0.35196951786603697</v>
      </c>
      <c r="Q12" s="19"/>
      <c r="R12" s="19">
        <v>3.5281056245627801E-2</v>
      </c>
      <c r="S12" s="19">
        <v>2.2215261155344501E-2</v>
      </c>
      <c r="T12" s="19">
        <v>2.2839952604190299E-2</v>
      </c>
      <c r="U12" s="19">
        <v>4.1463111441498703E-2</v>
      </c>
      <c r="V12" s="19"/>
      <c r="W12" s="19">
        <v>5.1249631053152202E-2</v>
      </c>
      <c r="X12" s="19">
        <v>1.6149457688295999E-2</v>
      </c>
      <c r="Y12" s="19">
        <v>6.2222714953467199E-2</v>
      </c>
      <c r="Z12" s="19">
        <v>1.4614605566300299E-2</v>
      </c>
      <c r="AA12" s="19">
        <v>2.4754777275147501E-2</v>
      </c>
      <c r="AB12" s="19">
        <v>1.58468935116957E-2</v>
      </c>
      <c r="AC12" s="19">
        <v>3.6798906633162001E-2</v>
      </c>
      <c r="AD12" s="19">
        <v>0</v>
      </c>
      <c r="AE12" s="19">
        <v>8.6991250195916203E-3</v>
      </c>
      <c r="AF12" s="19">
        <v>4.2750331755724499E-2</v>
      </c>
      <c r="AG12" s="19"/>
      <c r="AH12" s="19">
        <v>3.5904436562818602E-2</v>
      </c>
      <c r="AI12" s="19">
        <v>6.4036339045618396E-2</v>
      </c>
      <c r="AJ12" s="19">
        <v>1.2168787876626499E-2</v>
      </c>
      <c r="AK12" s="19">
        <v>3.3062789636266299E-2</v>
      </c>
      <c r="AL12" s="19">
        <v>2.2454424886203202E-2</v>
      </c>
      <c r="AM12" s="19">
        <v>1.48772620503556E-2</v>
      </c>
      <c r="AN12" s="19">
        <v>4.35479306418496E-2</v>
      </c>
      <c r="AO12" s="19"/>
      <c r="AP12" s="19">
        <v>1.7622591487966702E-2</v>
      </c>
      <c r="AQ12" s="19">
        <v>6.2300286538016697E-2</v>
      </c>
      <c r="AR12" s="19"/>
      <c r="AS12" s="19">
        <v>2.1623022978846499E-2</v>
      </c>
      <c r="AT12" s="19">
        <v>1.4684725194784301E-2</v>
      </c>
      <c r="AU12" s="19">
        <v>1.2049607452928299E-2</v>
      </c>
      <c r="AV12" s="19"/>
      <c r="AW12" s="19">
        <v>1.20453451256684E-2</v>
      </c>
      <c r="AX12" s="19">
        <v>3.8145906209805597E-2</v>
      </c>
      <c r="AY12" s="19"/>
      <c r="AZ12" s="19">
        <v>3.8828225424410001E-2</v>
      </c>
      <c r="BA12" s="19">
        <v>3.25646128231298E-2</v>
      </c>
      <c r="BB12" s="19"/>
      <c r="BC12" s="19">
        <v>2.8558881467345799E-2</v>
      </c>
      <c r="BD12" s="19">
        <v>4.1463111441498703E-2</v>
      </c>
      <c r="BE12" s="19"/>
      <c r="BF12" s="19">
        <v>3.4116695528271797E-2</v>
      </c>
      <c r="BG12" s="19">
        <v>3.4936367418409699E-2</v>
      </c>
      <c r="BH12" s="19"/>
      <c r="BI12" s="19">
        <v>6.2228181898203699E-2</v>
      </c>
      <c r="BJ12" s="19">
        <v>3.8899167955072797E-2</v>
      </c>
      <c r="BK12" s="19">
        <v>2.2508410964105101E-2</v>
      </c>
      <c r="BL12" s="19">
        <v>9.2671905267060293E-3</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297</v>
      </c>
      <c r="C9" s="17">
        <v>0.13235357743332299</v>
      </c>
      <c r="D9" s="17">
        <v>0.150186354965133</v>
      </c>
      <c r="E9" s="17">
        <v>0.100957202341593</v>
      </c>
      <c r="F9" s="17">
        <v>0.14804339891705501</v>
      </c>
      <c r="G9" s="17">
        <v>0.13072768305867599</v>
      </c>
      <c r="H9" s="17">
        <v>9.9186815725562899E-2</v>
      </c>
      <c r="I9" s="17">
        <v>0.16554915186083499</v>
      </c>
      <c r="J9" s="17">
        <v>0.12824230500866199</v>
      </c>
      <c r="K9" s="17">
        <v>0.26195615904892</v>
      </c>
      <c r="L9" s="17">
        <v>0.154772380314916</v>
      </c>
      <c r="M9" s="17">
        <v>8.4550061868510495E-2</v>
      </c>
      <c r="N9" s="17">
        <v>9.3265216340614507E-2</v>
      </c>
      <c r="O9" s="17">
        <v>0.116022393640803</v>
      </c>
      <c r="P9" s="17">
        <v>0</v>
      </c>
      <c r="Q9" s="17"/>
      <c r="R9" s="17">
        <v>0.18520496660633201</v>
      </c>
      <c r="S9" s="17">
        <v>0.11937427880599299</v>
      </c>
      <c r="T9" s="17">
        <v>0.14302274975479401</v>
      </c>
      <c r="U9" s="17">
        <v>0.105681561422308</v>
      </c>
      <c r="V9" s="17"/>
      <c r="W9" s="17">
        <v>0.20622519364328901</v>
      </c>
      <c r="X9" s="17">
        <v>9.6565473840828198E-2</v>
      </c>
      <c r="Y9" s="17">
        <v>0.173017322623854</v>
      </c>
      <c r="Z9" s="17">
        <v>0.11343189870909</v>
      </c>
      <c r="AA9" s="17">
        <v>0.159214430750866</v>
      </c>
      <c r="AB9" s="17">
        <v>0.106140257122861</v>
      </c>
      <c r="AC9" s="17">
        <v>0.14286472149798499</v>
      </c>
      <c r="AD9" s="17">
        <v>5.7585005234258697E-2</v>
      </c>
      <c r="AE9" s="17">
        <v>0.15849814209044</v>
      </c>
      <c r="AF9" s="17">
        <v>9.2234763037327694E-2</v>
      </c>
      <c r="AG9" s="17"/>
      <c r="AH9" s="17">
        <v>0.19808442399473</v>
      </c>
      <c r="AI9" s="17">
        <v>0.13162612382547501</v>
      </c>
      <c r="AJ9" s="17">
        <v>0.10646253248286799</v>
      </c>
      <c r="AK9" s="17">
        <v>0.130921585463048</v>
      </c>
      <c r="AL9" s="17">
        <v>0.16395507333406401</v>
      </c>
      <c r="AM9" s="17">
        <v>0.114571220455533</v>
      </c>
      <c r="AN9" s="17">
        <v>9.6198531190116801E-2</v>
      </c>
      <c r="AO9" s="17"/>
      <c r="AP9" s="17">
        <v>0.101553401221192</v>
      </c>
      <c r="AQ9" s="17">
        <v>0.182324694771099</v>
      </c>
      <c r="AR9" s="17"/>
      <c r="AS9" s="17">
        <v>0.132543303429217</v>
      </c>
      <c r="AT9" s="17">
        <v>0.119538188678133</v>
      </c>
      <c r="AU9" s="17">
        <v>8.1043779299637506E-2</v>
      </c>
      <c r="AV9" s="17"/>
      <c r="AW9" s="17">
        <v>0.13293482156578401</v>
      </c>
      <c r="AX9" s="17">
        <v>0.13226396298708701</v>
      </c>
      <c r="AY9" s="17"/>
      <c r="AZ9" s="17">
        <v>0.12561852207296101</v>
      </c>
      <c r="BA9" s="17">
        <v>0.135737740198451</v>
      </c>
      <c r="BB9" s="17"/>
      <c r="BC9" s="17">
        <v>0.15626854071552601</v>
      </c>
      <c r="BD9" s="17">
        <v>0.105681561422308</v>
      </c>
      <c r="BE9" s="17"/>
      <c r="BF9" s="17">
        <v>8.2801646757788505E-2</v>
      </c>
      <c r="BG9" s="17">
        <v>0.15764937943917201</v>
      </c>
      <c r="BH9" s="17"/>
      <c r="BI9" s="17">
        <v>0.19683176915266201</v>
      </c>
      <c r="BJ9" s="17">
        <v>0.13580947506812099</v>
      </c>
      <c r="BK9" s="17">
        <v>0.11089034035776101</v>
      </c>
      <c r="BL9" s="17">
        <v>7.2402446949156193E-2</v>
      </c>
    </row>
    <row r="10" spans="2:64" ht="30" x14ac:dyDescent="0.25">
      <c r="B10" s="18" t="s">
        <v>298</v>
      </c>
      <c r="C10" s="17">
        <v>0.63911385340479399</v>
      </c>
      <c r="D10" s="17">
        <v>0.66876393073061102</v>
      </c>
      <c r="E10" s="17">
        <v>0.612079863519155</v>
      </c>
      <c r="F10" s="17">
        <v>0.64844221478154895</v>
      </c>
      <c r="G10" s="17">
        <v>0.57683758737481905</v>
      </c>
      <c r="H10" s="17">
        <v>0.71188572884276702</v>
      </c>
      <c r="I10" s="17">
        <v>0.71928305958837302</v>
      </c>
      <c r="J10" s="17">
        <v>0.59865360706660098</v>
      </c>
      <c r="K10" s="17">
        <v>0.56674389348467102</v>
      </c>
      <c r="L10" s="17">
        <v>0.49958344927103598</v>
      </c>
      <c r="M10" s="17">
        <v>0.60379756340331503</v>
      </c>
      <c r="N10" s="17">
        <v>0.65318761466740005</v>
      </c>
      <c r="O10" s="17">
        <v>0.68158444492141101</v>
      </c>
      <c r="P10" s="17">
        <v>0.64803048213396297</v>
      </c>
      <c r="Q10" s="17"/>
      <c r="R10" s="17">
        <v>0.46895348361758499</v>
      </c>
      <c r="S10" s="17">
        <v>0.64156287063747197</v>
      </c>
      <c r="T10" s="17">
        <v>0.64251425034119802</v>
      </c>
      <c r="U10" s="17">
        <v>0.72737831096296102</v>
      </c>
      <c r="V10" s="17"/>
      <c r="W10" s="17">
        <v>0.49916539994168102</v>
      </c>
      <c r="X10" s="17">
        <v>0.61426443795543195</v>
      </c>
      <c r="Y10" s="17">
        <v>0.59282041352936499</v>
      </c>
      <c r="Z10" s="17">
        <v>0.59496905072199702</v>
      </c>
      <c r="AA10" s="17">
        <v>0.66706512880142599</v>
      </c>
      <c r="AB10" s="17">
        <v>0.62342653134535497</v>
      </c>
      <c r="AC10" s="17">
        <v>0.71188029656334995</v>
      </c>
      <c r="AD10" s="17">
        <v>0.77536090192930596</v>
      </c>
      <c r="AE10" s="17">
        <v>0.689179825381528</v>
      </c>
      <c r="AF10" s="17">
        <v>0.76163998579730596</v>
      </c>
      <c r="AG10" s="17"/>
      <c r="AH10" s="17">
        <v>0.52128100494067997</v>
      </c>
      <c r="AI10" s="17">
        <v>0.69375335390980497</v>
      </c>
      <c r="AJ10" s="17">
        <v>0.66778429892088298</v>
      </c>
      <c r="AK10" s="17">
        <v>0.54480038312008605</v>
      </c>
      <c r="AL10" s="17">
        <v>0.67868785752639704</v>
      </c>
      <c r="AM10" s="17">
        <v>0.740816595654059</v>
      </c>
      <c r="AN10" s="17">
        <v>0.79791175713763896</v>
      </c>
      <c r="AO10" s="17"/>
      <c r="AP10" s="17">
        <v>0.74653797748057105</v>
      </c>
      <c r="AQ10" s="17">
        <v>0.46482577556632398</v>
      </c>
      <c r="AR10" s="17"/>
      <c r="AS10" s="17">
        <v>0.71503149691358103</v>
      </c>
      <c r="AT10" s="17">
        <v>0.78785436999705305</v>
      </c>
      <c r="AU10" s="17">
        <v>0.75840571640009702</v>
      </c>
      <c r="AV10" s="17"/>
      <c r="AW10" s="17">
        <v>0.78687908630981995</v>
      </c>
      <c r="AX10" s="17">
        <v>0.61633186081290003</v>
      </c>
      <c r="AY10" s="17"/>
      <c r="AZ10" s="17">
        <v>0.643362097700796</v>
      </c>
      <c r="BA10" s="17">
        <v>0.63697923840989601</v>
      </c>
      <c r="BB10" s="17"/>
      <c r="BC10" s="17">
        <v>0.55997318174520505</v>
      </c>
      <c r="BD10" s="17">
        <v>0.72737831096296102</v>
      </c>
      <c r="BE10" s="17"/>
      <c r="BF10" s="17">
        <v>0.73843288037738097</v>
      </c>
      <c r="BG10" s="17">
        <v>0.58841240933467198</v>
      </c>
      <c r="BH10" s="17"/>
      <c r="BI10" s="17">
        <v>0.41475325656991602</v>
      </c>
      <c r="BJ10" s="17">
        <v>0.55692342705812603</v>
      </c>
      <c r="BK10" s="17">
        <v>0.77762459295497499</v>
      </c>
      <c r="BL10" s="17">
        <v>0.86232732799089695</v>
      </c>
    </row>
    <row r="11" spans="2:64" x14ac:dyDescent="0.25">
      <c r="B11" s="18" t="s">
        <v>299</v>
      </c>
      <c r="C11" s="17">
        <v>0.19443040193182501</v>
      </c>
      <c r="D11" s="17">
        <v>0.16115780613462299</v>
      </c>
      <c r="E11" s="17">
        <v>0.20890041787320501</v>
      </c>
      <c r="F11" s="17">
        <v>0.20351438630139701</v>
      </c>
      <c r="G11" s="17">
        <v>0.26145536611735298</v>
      </c>
      <c r="H11" s="17">
        <v>0.14400743664477</v>
      </c>
      <c r="I11" s="17">
        <v>7.99642180751957E-2</v>
      </c>
      <c r="J11" s="17">
        <v>0.215130966198467</v>
      </c>
      <c r="K11" s="17">
        <v>0.171299947466408</v>
      </c>
      <c r="L11" s="17">
        <v>0.28487229479285098</v>
      </c>
      <c r="M11" s="17">
        <v>0.26035524314894298</v>
      </c>
      <c r="N11" s="17">
        <v>0.23348597192225001</v>
      </c>
      <c r="O11" s="17">
        <v>0.16966409039988301</v>
      </c>
      <c r="P11" s="17">
        <v>0</v>
      </c>
      <c r="Q11" s="17"/>
      <c r="R11" s="17">
        <v>0.309502469780431</v>
      </c>
      <c r="S11" s="17">
        <v>0.19639950290021399</v>
      </c>
      <c r="T11" s="17">
        <v>0.19561153164506201</v>
      </c>
      <c r="U11" s="17">
        <v>0.13265309747294299</v>
      </c>
      <c r="V11" s="17"/>
      <c r="W11" s="17">
        <v>0.24557716083443101</v>
      </c>
      <c r="X11" s="17">
        <v>0.28917008820374002</v>
      </c>
      <c r="Y11" s="17">
        <v>0.211507371173279</v>
      </c>
      <c r="Z11" s="17">
        <v>0.25050311513121898</v>
      </c>
      <c r="AA11" s="17">
        <v>0.15427370193113599</v>
      </c>
      <c r="AB11" s="17">
        <v>0.25458631802008902</v>
      </c>
      <c r="AC11" s="17">
        <v>8.1162456166035707E-2</v>
      </c>
      <c r="AD11" s="17">
        <v>0.155364420331178</v>
      </c>
      <c r="AE11" s="17">
        <v>0.152322032528032</v>
      </c>
      <c r="AF11" s="17">
        <v>0.10552410498881799</v>
      </c>
      <c r="AG11" s="17"/>
      <c r="AH11" s="17">
        <v>0.24816240275273599</v>
      </c>
      <c r="AI11" s="17">
        <v>0.120614519516121</v>
      </c>
      <c r="AJ11" s="17">
        <v>0.21458990059133901</v>
      </c>
      <c r="AK11" s="17">
        <v>0.291318191824392</v>
      </c>
      <c r="AL11" s="17">
        <v>0.14529390097988901</v>
      </c>
      <c r="AM11" s="17">
        <v>0.12854674151064399</v>
      </c>
      <c r="AN11" s="17">
        <v>7.2885644250738901E-2</v>
      </c>
      <c r="AO11" s="17"/>
      <c r="AP11" s="17">
        <v>0.130426993716203</v>
      </c>
      <c r="AQ11" s="17">
        <v>0.29827142543547402</v>
      </c>
      <c r="AR11" s="17"/>
      <c r="AS11" s="17">
        <v>0.120313000635657</v>
      </c>
      <c r="AT11" s="17">
        <v>7.8864153685868105E-2</v>
      </c>
      <c r="AU11" s="17">
        <v>0.146231525893016</v>
      </c>
      <c r="AV11" s="17"/>
      <c r="AW11" s="17">
        <v>7.3679177877580507E-2</v>
      </c>
      <c r="AX11" s="17">
        <v>0.21304745709279099</v>
      </c>
      <c r="AY11" s="17"/>
      <c r="AZ11" s="17">
        <v>0.186870406446635</v>
      </c>
      <c r="BA11" s="17">
        <v>0.19822907230001199</v>
      </c>
      <c r="BB11" s="17"/>
      <c r="BC11" s="17">
        <v>0.249821864174403</v>
      </c>
      <c r="BD11" s="17">
        <v>0.13265309747294299</v>
      </c>
      <c r="BE11" s="17"/>
      <c r="BF11" s="17">
        <v>0.14588221993876699</v>
      </c>
      <c r="BG11" s="17">
        <v>0.21921379952498199</v>
      </c>
      <c r="BH11" s="17"/>
      <c r="BI11" s="17">
        <v>0.31171295452213199</v>
      </c>
      <c r="BJ11" s="17">
        <v>0.27857672526958199</v>
      </c>
      <c r="BK11" s="17">
        <v>9.1444532715150503E-2</v>
      </c>
      <c r="BL11" s="17">
        <v>5.6003034533241201E-2</v>
      </c>
    </row>
    <row r="12" spans="2:64" x14ac:dyDescent="0.25">
      <c r="B12" s="18" t="s">
        <v>80</v>
      </c>
      <c r="C12" s="19">
        <v>3.4102167230058399E-2</v>
      </c>
      <c r="D12" s="19">
        <v>1.9891908169631899E-2</v>
      </c>
      <c r="E12" s="19">
        <v>7.8062516266047002E-2</v>
      </c>
      <c r="F12" s="19">
        <v>0</v>
      </c>
      <c r="G12" s="19">
        <v>3.0979363449151399E-2</v>
      </c>
      <c r="H12" s="19">
        <v>4.4920018786899399E-2</v>
      </c>
      <c r="I12" s="19">
        <v>3.5203570475596302E-2</v>
      </c>
      <c r="J12" s="19">
        <v>5.7973121726270199E-2</v>
      </c>
      <c r="K12" s="19">
        <v>0</v>
      </c>
      <c r="L12" s="19">
        <v>6.0771875621196902E-2</v>
      </c>
      <c r="M12" s="19">
        <v>5.1297131579231603E-2</v>
      </c>
      <c r="N12" s="19">
        <v>2.00611970697352E-2</v>
      </c>
      <c r="O12" s="19">
        <v>3.2729071037902902E-2</v>
      </c>
      <c r="P12" s="19">
        <v>0.35196951786603697</v>
      </c>
      <c r="Q12" s="19"/>
      <c r="R12" s="19">
        <v>3.63390799956528E-2</v>
      </c>
      <c r="S12" s="19">
        <v>4.2663347656320502E-2</v>
      </c>
      <c r="T12" s="19">
        <v>1.8851468258946201E-2</v>
      </c>
      <c r="U12" s="19">
        <v>3.4287030141788702E-2</v>
      </c>
      <c r="V12" s="19"/>
      <c r="W12" s="19">
        <v>4.9032245580598099E-2</v>
      </c>
      <c r="X12" s="19">
        <v>0</v>
      </c>
      <c r="Y12" s="19">
        <v>2.2654892673502101E-2</v>
      </c>
      <c r="Z12" s="19">
        <v>4.10959354376942E-2</v>
      </c>
      <c r="AA12" s="19">
        <v>1.9446738516572099E-2</v>
      </c>
      <c r="AB12" s="19">
        <v>1.58468935116957E-2</v>
      </c>
      <c r="AC12" s="19">
        <v>6.4092525772629902E-2</v>
      </c>
      <c r="AD12" s="19">
        <v>1.16896725052583E-2</v>
      </c>
      <c r="AE12" s="19">
        <v>0</v>
      </c>
      <c r="AF12" s="19">
        <v>4.0601146176548399E-2</v>
      </c>
      <c r="AG12" s="19"/>
      <c r="AH12" s="19">
        <v>3.2472168311853497E-2</v>
      </c>
      <c r="AI12" s="19">
        <v>5.4006002748598597E-2</v>
      </c>
      <c r="AJ12" s="19">
        <v>1.1163268004909299E-2</v>
      </c>
      <c r="AK12" s="19">
        <v>3.2959839592473998E-2</v>
      </c>
      <c r="AL12" s="19">
        <v>1.20631681596505E-2</v>
      </c>
      <c r="AM12" s="19">
        <v>1.6065442379763799E-2</v>
      </c>
      <c r="AN12" s="19">
        <v>3.3004067421505801E-2</v>
      </c>
      <c r="AO12" s="19"/>
      <c r="AP12" s="19">
        <v>2.1481627582033799E-2</v>
      </c>
      <c r="AQ12" s="19">
        <v>5.4578104227103699E-2</v>
      </c>
      <c r="AR12" s="19"/>
      <c r="AS12" s="19">
        <v>3.2112199021545301E-2</v>
      </c>
      <c r="AT12" s="19">
        <v>1.3743287638946E-2</v>
      </c>
      <c r="AU12" s="19">
        <v>1.43189784072488E-2</v>
      </c>
      <c r="AV12" s="19"/>
      <c r="AW12" s="19">
        <v>6.5069142468157804E-3</v>
      </c>
      <c r="AX12" s="19">
        <v>3.8356719107222499E-2</v>
      </c>
      <c r="AY12" s="19"/>
      <c r="AZ12" s="19">
        <v>4.4148973779607699E-2</v>
      </c>
      <c r="BA12" s="19">
        <v>2.9053949091641201E-2</v>
      </c>
      <c r="BB12" s="19"/>
      <c r="BC12" s="19">
        <v>3.3936413364867003E-2</v>
      </c>
      <c r="BD12" s="19">
        <v>3.4287030141788702E-2</v>
      </c>
      <c r="BE12" s="19"/>
      <c r="BF12" s="19">
        <v>3.2883252926064102E-2</v>
      </c>
      <c r="BG12" s="19">
        <v>3.4724411701173602E-2</v>
      </c>
      <c r="BH12" s="19"/>
      <c r="BI12" s="19">
        <v>7.6702019755290493E-2</v>
      </c>
      <c r="BJ12" s="19">
        <v>2.8690372604171201E-2</v>
      </c>
      <c r="BK12" s="19">
        <v>2.0040533972114E-2</v>
      </c>
      <c r="BL12" s="19">
        <v>9.2671905267060293E-3</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297</v>
      </c>
      <c r="C9" s="17">
        <v>0.146573362140858</v>
      </c>
      <c r="D9" s="17">
        <v>0.15275936548721</v>
      </c>
      <c r="E9" s="17">
        <v>0.13782391479717701</v>
      </c>
      <c r="F9" s="17">
        <v>7.9505087190936796E-2</v>
      </c>
      <c r="G9" s="17">
        <v>0.13072768305867599</v>
      </c>
      <c r="H9" s="17">
        <v>0.14198056771974399</v>
      </c>
      <c r="I9" s="17">
        <v>6.0362565745865203E-2</v>
      </c>
      <c r="J9" s="17">
        <v>0.112194261532679</v>
      </c>
      <c r="K9" s="17">
        <v>0.24839767913452299</v>
      </c>
      <c r="L9" s="17">
        <v>0.14370549071366401</v>
      </c>
      <c r="M9" s="17">
        <v>0.139341989014307</v>
      </c>
      <c r="N9" s="17">
        <v>0.169072649340995</v>
      </c>
      <c r="O9" s="17">
        <v>0.18528403701853399</v>
      </c>
      <c r="P9" s="17">
        <v>0</v>
      </c>
      <c r="Q9" s="17"/>
      <c r="R9" s="17">
        <v>0.20921274455687899</v>
      </c>
      <c r="S9" s="17">
        <v>0.12936885786496899</v>
      </c>
      <c r="T9" s="17">
        <v>0.13201570407750701</v>
      </c>
      <c r="U9" s="17">
        <v>0.122841043706253</v>
      </c>
      <c r="V9" s="17"/>
      <c r="W9" s="17">
        <v>0.21583778605303799</v>
      </c>
      <c r="X9" s="17">
        <v>0.15853566122717</v>
      </c>
      <c r="Y9" s="17">
        <v>0.103216830054997</v>
      </c>
      <c r="Z9" s="17">
        <v>0.137441162961214</v>
      </c>
      <c r="AA9" s="17">
        <v>0.160528092346995</v>
      </c>
      <c r="AB9" s="17">
        <v>0.18755236999191</v>
      </c>
      <c r="AC9" s="17">
        <v>0.115767385462449</v>
      </c>
      <c r="AD9" s="17">
        <v>0.126422510642345</v>
      </c>
      <c r="AE9" s="17">
        <v>0.20092144438326501</v>
      </c>
      <c r="AF9" s="17">
        <v>9.3390114668890994E-2</v>
      </c>
      <c r="AG9" s="17"/>
      <c r="AH9" s="17">
        <v>0.196424033598597</v>
      </c>
      <c r="AI9" s="17">
        <v>0.22373003920123</v>
      </c>
      <c r="AJ9" s="17">
        <v>0.127560547606793</v>
      </c>
      <c r="AK9" s="17">
        <v>0.123913697736642</v>
      </c>
      <c r="AL9" s="17">
        <v>0.13328211583352301</v>
      </c>
      <c r="AM9" s="17">
        <v>0.14989464949960099</v>
      </c>
      <c r="AN9" s="17">
        <v>0.162978531527007</v>
      </c>
      <c r="AO9" s="17"/>
      <c r="AP9" s="17">
        <v>0.122827599487445</v>
      </c>
      <c r="AQ9" s="17">
        <v>0.18509919016392301</v>
      </c>
      <c r="AR9" s="17"/>
      <c r="AS9" s="17">
        <v>8.6021628631709604E-2</v>
      </c>
      <c r="AT9" s="17">
        <v>0.13236522724084299</v>
      </c>
      <c r="AU9" s="17">
        <v>0.14073690546741599</v>
      </c>
      <c r="AV9" s="17"/>
      <c r="AW9" s="17">
        <v>0.10888370614750401</v>
      </c>
      <c r="AX9" s="17">
        <v>0.15238423826341299</v>
      </c>
      <c r="AY9" s="17"/>
      <c r="AZ9" s="17">
        <v>0.14373394054820601</v>
      </c>
      <c r="BA9" s="17">
        <v>0.14800008609696699</v>
      </c>
      <c r="BB9" s="17"/>
      <c r="BC9" s="17">
        <v>0.16785250068556801</v>
      </c>
      <c r="BD9" s="17">
        <v>0.122841043706253</v>
      </c>
      <c r="BE9" s="17"/>
      <c r="BF9" s="17">
        <v>0.110364893510828</v>
      </c>
      <c r="BG9" s="17">
        <v>0.16505745026645899</v>
      </c>
      <c r="BH9" s="17"/>
      <c r="BI9" s="17">
        <v>0.230379572721438</v>
      </c>
      <c r="BJ9" s="17">
        <v>0.12711476752493001</v>
      </c>
      <c r="BK9" s="17">
        <v>0.13918316810891301</v>
      </c>
      <c r="BL9" s="17">
        <v>7.1835377229196307E-2</v>
      </c>
    </row>
    <row r="10" spans="2:64" ht="30" x14ac:dyDescent="0.25">
      <c r="B10" s="18" t="s">
        <v>298</v>
      </c>
      <c r="C10" s="17">
        <v>0.62926457562351301</v>
      </c>
      <c r="D10" s="17">
        <v>0.70771295910023502</v>
      </c>
      <c r="E10" s="17">
        <v>0.56837996543267799</v>
      </c>
      <c r="F10" s="17">
        <v>0.55703618210567496</v>
      </c>
      <c r="G10" s="17">
        <v>0.60195137965633905</v>
      </c>
      <c r="H10" s="17">
        <v>0.66434017039770799</v>
      </c>
      <c r="I10" s="17">
        <v>0.785061556264808</v>
      </c>
      <c r="J10" s="17">
        <v>0.64129216254751897</v>
      </c>
      <c r="K10" s="17">
        <v>0.55207875173799303</v>
      </c>
      <c r="L10" s="17">
        <v>0.543296138288758</v>
      </c>
      <c r="M10" s="17">
        <v>0.53567265402308895</v>
      </c>
      <c r="N10" s="17">
        <v>0.65525907454905097</v>
      </c>
      <c r="O10" s="17">
        <v>0.53581133584390706</v>
      </c>
      <c r="P10" s="17">
        <v>0.35196951786603697</v>
      </c>
      <c r="Q10" s="17"/>
      <c r="R10" s="17">
        <v>0.369947320779143</v>
      </c>
      <c r="S10" s="17">
        <v>0.55672977822648495</v>
      </c>
      <c r="T10" s="17">
        <v>0.67462426761548999</v>
      </c>
      <c r="U10" s="17">
        <v>0.77726968582774902</v>
      </c>
      <c r="V10" s="17"/>
      <c r="W10" s="17">
        <v>0.42685745446893097</v>
      </c>
      <c r="X10" s="17">
        <v>0.47158225227307199</v>
      </c>
      <c r="Y10" s="17">
        <v>0.52796939670490395</v>
      </c>
      <c r="Z10" s="17">
        <v>0.52815796265850801</v>
      </c>
      <c r="AA10" s="17">
        <v>0.63073904024774896</v>
      </c>
      <c r="AB10" s="17">
        <v>0.53148232799841899</v>
      </c>
      <c r="AC10" s="17">
        <v>0.79009939261662399</v>
      </c>
      <c r="AD10" s="17">
        <v>0.740891754265531</v>
      </c>
      <c r="AE10" s="17">
        <v>0.64287218306145599</v>
      </c>
      <c r="AF10" s="17">
        <v>0.83835618684889102</v>
      </c>
      <c r="AG10" s="17"/>
      <c r="AH10" s="17">
        <v>0.43962024977281</v>
      </c>
      <c r="AI10" s="17">
        <v>0.62619055176312099</v>
      </c>
      <c r="AJ10" s="17">
        <v>0.67755523620492997</v>
      </c>
      <c r="AK10" s="17">
        <v>0.626445373816649</v>
      </c>
      <c r="AL10" s="17">
        <v>0.678458752122581</v>
      </c>
      <c r="AM10" s="17">
        <v>0.69405124949241404</v>
      </c>
      <c r="AN10" s="17">
        <v>0.669159233261158</v>
      </c>
      <c r="AO10" s="17"/>
      <c r="AP10" s="17">
        <v>0.75129576033770795</v>
      </c>
      <c r="AQ10" s="17">
        <v>0.431277570347254</v>
      </c>
      <c r="AR10" s="17"/>
      <c r="AS10" s="17">
        <v>0.80671071663278004</v>
      </c>
      <c r="AT10" s="17">
        <v>0.81446898825574598</v>
      </c>
      <c r="AU10" s="17">
        <v>0.69694649011642695</v>
      </c>
      <c r="AV10" s="17"/>
      <c r="AW10" s="17">
        <v>0.840103638025537</v>
      </c>
      <c r="AX10" s="17">
        <v>0.59675805251728198</v>
      </c>
      <c r="AY10" s="17"/>
      <c r="AZ10" s="17">
        <v>0.60372840001136197</v>
      </c>
      <c r="BA10" s="17">
        <v>0.64209573588078295</v>
      </c>
      <c r="BB10" s="17"/>
      <c r="BC10" s="17">
        <v>0.496558567399357</v>
      </c>
      <c r="BD10" s="17">
        <v>0.77726968582774902</v>
      </c>
      <c r="BE10" s="17"/>
      <c r="BF10" s="17">
        <v>0.75259742015458897</v>
      </c>
      <c r="BG10" s="17">
        <v>0.56630429993809595</v>
      </c>
      <c r="BH10" s="17"/>
      <c r="BI10" s="17">
        <v>0.32051516670066399</v>
      </c>
      <c r="BJ10" s="17">
        <v>0.65218751588152002</v>
      </c>
      <c r="BK10" s="17">
        <v>0.72079363326738399</v>
      </c>
      <c r="BL10" s="17">
        <v>0.87360074060762805</v>
      </c>
    </row>
    <row r="11" spans="2:64" x14ac:dyDescent="0.25">
      <c r="B11" s="18" t="s">
        <v>299</v>
      </c>
      <c r="C11" s="17">
        <v>0.18871218511556301</v>
      </c>
      <c r="D11" s="17">
        <v>0.110910849576495</v>
      </c>
      <c r="E11" s="17">
        <v>0.21573360350409801</v>
      </c>
      <c r="F11" s="17">
        <v>0.301054086871198</v>
      </c>
      <c r="G11" s="17">
        <v>0.26732093728498502</v>
      </c>
      <c r="H11" s="17">
        <v>0.14400743664477</v>
      </c>
      <c r="I11" s="17">
        <v>0.12941688271905799</v>
      </c>
      <c r="J11" s="17">
        <v>0.20458849766951401</v>
      </c>
      <c r="K11" s="17">
        <v>0.19952356912748401</v>
      </c>
      <c r="L11" s="17">
        <v>0.27405541863146798</v>
      </c>
      <c r="M11" s="17">
        <v>0.26319071543957001</v>
      </c>
      <c r="N11" s="17">
        <v>0.166773128999848</v>
      </c>
      <c r="O11" s="17">
        <v>0.22863576115136999</v>
      </c>
      <c r="P11" s="17">
        <v>0.296060964267926</v>
      </c>
      <c r="Q11" s="17"/>
      <c r="R11" s="17">
        <v>0.35835754390290597</v>
      </c>
      <c r="S11" s="17">
        <v>0.26424078833412101</v>
      </c>
      <c r="T11" s="17">
        <v>0.18113869270257901</v>
      </c>
      <c r="U11" s="17">
        <v>7.7020307563440693E-2</v>
      </c>
      <c r="V11" s="17"/>
      <c r="W11" s="17">
        <v>0.300002167527399</v>
      </c>
      <c r="X11" s="17">
        <v>0.33585015261506002</v>
      </c>
      <c r="Y11" s="17">
        <v>0.32359040938511502</v>
      </c>
      <c r="Z11" s="17">
        <v>0.27775575492117099</v>
      </c>
      <c r="AA11" s="17">
        <v>0.18928612888868401</v>
      </c>
      <c r="AB11" s="17">
        <v>0.22911465072343001</v>
      </c>
      <c r="AC11" s="17">
        <v>5.7446882978442297E-2</v>
      </c>
      <c r="AD11" s="17">
        <v>0.121724361288075</v>
      </c>
      <c r="AE11" s="17">
        <v>0.14405604965508001</v>
      </c>
      <c r="AF11" s="17">
        <v>5.0994715688102502E-2</v>
      </c>
      <c r="AG11" s="17"/>
      <c r="AH11" s="17">
        <v>0.32668146085507399</v>
      </c>
      <c r="AI11" s="17">
        <v>9.6073406287049801E-2</v>
      </c>
      <c r="AJ11" s="17">
        <v>0.170936184004916</v>
      </c>
      <c r="AK11" s="17">
        <v>0.19571423251095599</v>
      </c>
      <c r="AL11" s="17">
        <v>0.15779323826476099</v>
      </c>
      <c r="AM11" s="17">
        <v>0.143008928703695</v>
      </c>
      <c r="AN11" s="17">
        <v>0.15028823246209699</v>
      </c>
      <c r="AO11" s="17"/>
      <c r="AP11" s="17">
        <v>0.10437272146291</v>
      </c>
      <c r="AQ11" s="17">
        <v>0.32554702675299002</v>
      </c>
      <c r="AR11" s="17"/>
      <c r="AS11" s="17">
        <v>7.0875445734817896E-2</v>
      </c>
      <c r="AT11" s="17">
        <v>3.9297996059517198E-2</v>
      </c>
      <c r="AU11" s="17">
        <v>0.15155055282763499</v>
      </c>
      <c r="AV11" s="17"/>
      <c r="AW11" s="17">
        <v>4.45057415801422E-2</v>
      </c>
      <c r="AX11" s="17">
        <v>0.21094549442478899</v>
      </c>
      <c r="AY11" s="17"/>
      <c r="AZ11" s="17">
        <v>0.200554577606713</v>
      </c>
      <c r="BA11" s="17">
        <v>0.18276173904284901</v>
      </c>
      <c r="BB11" s="17"/>
      <c r="BC11" s="17">
        <v>0.28885861384731198</v>
      </c>
      <c r="BD11" s="17">
        <v>7.7020307563440693E-2</v>
      </c>
      <c r="BE11" s="17"/>
      <c r="BF11" s="17">
        <v>0.122598175657523</v>
      </c>
      <c r="BG11" s="17">
        <v>0.222462775057543</v>
      </c>
      <c r="BH11" s="17"/>
      <c r="BI11" s="17">
        <v>0.366294251263235</v>
      </c>
      <c r="BJ11" s="17">
        <v>0.17965322735935499</v>
      </c>
      <c r="BK11" s="17">
        <v>0.12768703323762901</v>
      </c>
      <c r="BL11" s="17">
        <v>5.4563882163176099E-2</v>
      </c>
    </row>
    <row r="12" spans="2:64" x14ac:dyDescent="0.25">
      <c r="B12" s="18" t="s">
        <v>80</v>
      </c>
      <c r="C12" s="19">
        <v>3.5449877120066899E-2</v>
      </c>
      <c r="D12" s="19">
        <v>2.8616825836060102E-2</v>
      </c>
      <c r="E12" s="19">
        <v>7.8062516266047002E-2</v>
      </c>
      <c r="F12" s="19">
        <v>6.2404643832189702E-2</v>
      </c>
      <c r="G12" s="19">
        <v>0</v>
      </c>
      <c r="H12" s="19">
        <v>4.9671825237777703E-2</v>
      </c>
      <c r="I12" s="19">
        <v>2.51589952702688E-2</v>
      </c>
      <c r="J12" s="19">
        <v>4.1925078250287601E-2</v>
      </c>
      <c r="K12" s="19">
        <v>0</v>
      </c>
      <c r="L12" s="19">
        <v>3.8942952366109597E-2</v>
      </c>
      <c r="M12" s="19">
        <v>6.1794641523033898E-2</v>
      </c>
      <c r="N12" s="19">
        <v>8.8951471101066104E-3</v>
      </c>
      <c r="O12" s="19">
        <v>5.0268865986188703E-2</v>
      </c>
      <c r="P12" s="19">
        <v>0.35196951786603697</v>
      </c>
      <c r="Q12" s="19"/>
      <c r="R12" s="19">
        <v>6.2482390761072197E-2</v>
      </c>
      <c r="S12" s="19">
        <v>4.9660575574425297E-2</v>
      </c>
      <c r="T12" s="19">
        <v>1.2221335604424699E-2</v>
      </c>
      <c r="U12" s="19">
        <v>2.2868962902557199E-2</v>
      </c>
      <c r="V12" s="19"/>
      <c r="W12" s="19">
        <v>5.73025919506319E-2</v>
      </c>
      <c r="X12" s="19">
        <v>3.4031933884698197E-2</v>
      </c>
      <c r="Y12" s="19">
        <v>4.52233638549841E-2</v>
      </c>
      <c r="Z12" s="19">
        <v>5.6645119459105997E-2</v>
      </c>
      <c r="AA12" s="19">
        <v>1.9446738516572099E-2</v>
      </c>
      <c r="AB12" s="19">
        <v>5.1850651286240897E-2</v>
      </c>
      <c r="AC12" s="19">
        <v>3.6686338942484402E-2</v>
      </c>
      <c r="AD12" s="19">
        <v>1.0961373804049501E-2</v>
      </c>
      <c r="AE12" s="19">
        <v>1.2150322900199E-2</v>
      </c>
      <c r="AF12" s="19">
        <v>1.7258982794115699E-2</v>
      </c>
      <c r="AG12" s="19"/>
      <c r="AH12" s="19">
        <v>3.72742557735187E-2</v>
      </c>
      <c r="AI12" s="19">
        <v>5.4006002748598597E-2</v>
      </c>
      <c r="AJ12" s="19">
        <v>2.39480321833619E-2</v>
      </c>
      <c r="AK12" s="19">
        <v>5.3926695935752902E-2</v>
      </c>
      <c r="AL12" s="19">
        <v>3.0465893779134799E-2</v>
      </c>
      <c r="AM12" s="19">
        <v>1.3045172304289299E-2</v>
      </c>
      <c r="AN12" s="19">
        <v>1.7574002749737298E-2</v>
      </c>
      <c r="AO12" s="19"/>
      <c r="AP12" s="19">
        <v>2.15039187119366E-2</v>
      </c>
      <c r="AQ12" s="19">
        <v>5.80762127358335E-2</v>
      </c>
      <c r="AR12" s="19"/>
      <c r="AS12" s="19">
        <v>3.6392209000692198E-2</v>
      </c>
      <c r="AT12" s="19">
        <v>1.3867788443893501E-2</v>
      </c>
      <c r="AU12" s="19">
        <v>1.0766051588521199E-2</v>
      </c>
      <c r="AV12" s="19"/>
      <c r="AW12" s="19">
        <v>6.5069142468157804E-3</v>
      </c>
      <c r="AX12" s="19">
        <v>3.9912214794516197E-2</v>
      </c>
      <c r="AY12" s="19"/>
      <c r="AZ12" s="19">
        <v>5.19830818337194E-2</v>
      </c>
      <c r="BA12" s="19">
        <v>2.7142438979400399E-2</v>
      </c>
      <c r="BB12" s="19"/>
      <c r="BC12" s="19">
        <v>4.6730318067763697E-2</v>
      </c>
      <c r="BD12" s="19">
        <v>2.2868962902557199E-2</v>
      </c>
      <c r="BE12" s="19"/>
      <c r="BF12" s="19">
        <v>1.44395106770601E-2</v>
      </c>
      <c r="BG12" s="19">
        <v>4.61754747379019E-2</v>
      </c>
      <c r="BH12" s="19"/>
      <c r="BI12" s="19">
        <v>8.2811009314663397E-2</v>
      </c>
      <c r="BJ12" s="19">
        <v>4.10444892341955E-2</v>
      </c>
      <c r="BK12" s="19">
        <v>1.23361653860747E-2</v>
      </c>
      <c r="BL12" s="19">
        <v>0</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297</v>
      </c>
      <c r="C9" s="17">
        <v>0.19408442954615601</v>
      </c>
      <c r="D9" s="17">
        <v>0.17011105822756001</v>
      </c>
      <c r="E9" s="17">
        <v>0.130837901607158</v>
      </c>
      <c r="F9" s="17">
        <v>0.20014707437214599</v>
      </c>
      <c r="G9" s="17">
        <v>0.20087394546036799</v>
      </c>
      <c r="H9" s="17">
        <v>0.142380442717494</v>
      </c>
      <c r="I9" s="17">
        <v>0.151677885507921</v>
      </c>
      <c r="J9" s="17">
        <v>0.19172100168196099</v>
      </c>
      <c r="K9" s="17">
        <v>0.16775394325062601</v>
      </c>
      <c r="L9" s="17">
        <v>0.26415320784134799</v>
      </c>
      <c r="M9" s="17">
        <v>0.24523576407994699</v>
      </c>
      <c r="N9" s="17">
        <v>0.23058762783578299</v>
      </c>
      <c r="O9" s="17">
        <v>0.19343226598356</v>
      </c>
      <c r="P9" s="17">
        <v>0</v>
      </c>
      <c r="Q9" s="17"/>
      <c r="R9" s="17">
        <v>0.2570278334735</v>
      </c>
      <c r="S9" s="17">
        <v>0.15830540110372601</v>
      </c>
      <c r="T9" s="17">
        <v>0.202907183228655</v>
      </c>
      <c r="U9" s="17">
        <v>0.16982959259185901</v>
      </c>
      <c r="V9" s="17"/>
      <c r="W9" s="17">
        <v>0.24614885574927201</v>
      </c>
      <c r="X9" s="17">
        <v>0.17956341229238801</v>
      </c>
      <c r="Y9" s="17">
        <v>0.26213013711191002</v>
      </c>
      <c r="Z9" s="17">
        <v>0.13379733746227099</v>
      </c>
      <c r="AA9" s="17">
        <v>0.24825474147569301</v>
      </c>
      <c r="AB9" s="17">
        <v>0.177688967738869</v>
      </c>
      <c r="AC9" s="17">
        <v>0.23513688476661701</v>
      </c>
      <c r="AD9" s="17">
        <v>0.14744946898210401</v>
      </c>
      <c r="AE9" s="17">
        <v>0.16305977887027601</v>
      </c>
      <c r="AF9" s="17">
        <v>0.17336038721043101</v>
      </c>
      <c r="AG9" s="17"/>
      <c r="AH9" s="17">
        <v>0.25596896353806797</v>
      </c>
      <c r="AI9" s="17">
        <v>0.136181315411949</v>
      </c>
      <c r="AJ9" s="17">
        <v>0.21944279321159901</v>
      </c>
      <c r="AK9" s="17">
        <v>0.18265145371258201</v>
      </c>
      <c r="AL9" s="17">
        <v>0.189097719848415</v>
      </c>
      <c r="AM9" s="17">
        <v>0.189917626076582</v>
      </c>
      <c r="AN9" s="17">
        <v>0.20529617320457899</v>
      </c>
      <c r="AO9" s="17"/>
      <c r="AP9" s="17">
        <v>0.16479960695735499</v>
      </c>
      <c r="AQ9" s="17">
        <v>0.24159699232248799</v>
      </c>
      <c r="AR9" s="17"/>
      <c r="AS9" s="17">
        <v>0.21208550033644399</v>
      </c>
      <c r="AT9" s="17">
        <v>0.141075020232132</v>
      </c>
      <c r="AU9" s="17">
        <v>0.159535400746626</v>
      </c>
      <c r="AV9" s="17"/>
      <c r="AW9" s="17">
        <v>0.20227690332777101</v>
      </c>
      <c r="AX9" s="17">
        <v>0.19282133894403899</v>
      </c>
      <c r="AY9" s="17"/>
      <c r="AZ9" s="17">
        <v>0.186866745438832</v>
      </c>
      <c r="BA9" s="17">
        <v>0.197711098741812</v>
      </c>
      <c r="BB9" s="17"/>
      <c r="BC9" s="17">
        <v>0.21583207452875799</v>
      </c>
      <c r="BD9" s="17">
        <v>0.16982959259185901</v>
      </c>
      <c r="BE9" s="17"/>
      <c r="BF9" s="17">
        <v>0.119665626087831</v>
      </c>
      <c r="BG9" s="17">
        <v>0.232074539964265</v>
      </c>
      <c r="BH9" s="17"/>
      <c r="BI9" s="17">
        <v>0.24189768517754501</v>
      </c>
      <c r="BJ9" s="17">
        <v>0.222678896737731</v>
      </c>
      <c r="BK9" s="17">
        <v>0.178397253186309</v>
      </c>
      <c r="BL9" s="17">
        <v>8.93780091643923E-2</v>
      </c>
    </row>
    <row r="10" spans="2:64" ht="30" x14ac:dyDescent="0.25">
      <c r="B10" s="18" t="s">
        <v>298</v>
      </c>
      <c r="C10" s="17">
        <v>0.58593416978370905</v>
      </c>
      <c r="D10" s="17">
        <v>0.63152000030823796</v>
      </c>
      <c r="E10" s="17">
        <v>0.61223269107828104</v>
      </c>
      <c r="F10" s="17">
        <v>0.54110211760376703</v>
      </c>
      <c r="G10" s="17">
        <v>0.50574666687868897</v>
      </c>
      <c r="H10" s="17">
        <v>0.63554433045928904</v>
      </c>
      <c r="I10" s="17">
        <v>0.66558069159355004</v>
      </c>
      <c r="J10" s="17">
        <v>0.60552617285635002</v>
      </c>
      <c r="K10" s="17">
        <v>0.53142826339203098</v>
      </c>
      <c r="L10" s="17">
        <v>0.49140016206937798</v>
      </c>
      <c r="M10" s="17">
        <v>0.54156314836311503</v>
      </c>
      <c r="N10" s="17">
        <v>0.62613141005125506</v>
      </c>
      <c r="O10" s="17">
        <v>0.51784087036658799</v>
      </c>
      <c r="P10" s="17">
        <v>0.64803048213396297</v>
      </c>
      <c r="Q10" s="17"/>
      <c r="R10" s="17">
        <v>0.38545430789063101</v>
      </c>
      <c r="S10" s="17">
        <v>0.61042703908960705</v>
      </c>
      <c r="T10" s="17">
        <v>0.62232880316860995</v>
      </c>
      <c r="U10" s="17">
        <v>0.67435724963299304</v>
      </c>
      <c r="V10" s="17"/>
      <c r="W10" s="17">
        <v>0.33676398506246003</v>
      </c>
      <c r="X10" s="17">
        <v>0.57729347878265003</v>
      </c>
      <c r="Y10" s="17">
        <v>0.50759084855619496</v>
      </c>
      <c r="Z10" s="17">
        <v>0.637166174136512</v>
      </c>
      <c r="AA10" s="17">
        <v>0.65185505762365903</v>
      </c>
      <c r="AB10" s="17">
        <v>0.59837193497427499</v>
      </c>
      <c r="AC10" s="17">
        <v>0.63076080742323903</v>
      </c>
      <c r="AD10" s="17">
        <v>0.77019173241218597</v>
      </c>
      <c r="AE10" s="17">
        <v>0.73174323640022998</v>
      </c>
      <c r="AF10" s="17">
        <v>0.688363812750036</v>
      </c>
      <c r="AG10" s="17"/>
      <c r="AH10" s="17">
        <v>0.46841018915718202</v>
      </c>
      <c r="AI10" s="17">
        <v>0.73439865180682595</v>
      </c>
      <c r="AJ10" s="17">
        <v>0.59858533424662996</v>
      </c>
      <c r="AK10" s="17">
        <v>0.53974331061568803</v>
      </c>
      <c r="AL10" s="17">
        <v>0.61435450991015805</v>
      </c>
      <c r="AM10" s="17">
        <v>0.68377247756415005</v>
      </c>
      <c r="AN10" s="17">
        <v>0.66415840345935295</v>
      </c>
      <c r="AO10" s="17"/>
      <c r="AP10" s="17">
        <v>0.68456970115068705</v>
      </c>
      <c r="AQ10" s="17">
        <v>0.42590496483156798</v>
      </c>
      <c r="AR10" s="17"/>
      <c r="AS10" s="17">
        <v>0.66743809204757298</v>
      </c>
      <c r="AT10" s="17">
        <v>0.76901630376948105</v>
      </c>
      <c r="AU10" s="17">
        <v>0.66105746017421796</v>
      </c>
      <c r="AV10" s="17"/>
      <c r="AW10" s="17">
        <v>0.72391314436440402</v>
      </c>
      <c r="AX10" s="17">
        <v>0.56466099263008895</v>
      </c>
      <c r="AY10" s="17"/>
      <c r="AZ10" s="17">
        <v>0.57262699358245805</v>
      </c>
      <c r="BA10" s="17">
        <v>0.59262062561810303</v>
      </c>
      <c r="BB10" s="17"/>
      <c r="BC10" s="17">
        <v>0.50665127241961205</v>
      </c>
      <c r="BD10" s="17">
        <v>0.67435724963299304</v>
      </c>
      <c r="BE10" s="17"/>
      <c r="BF10" s="17">
        <v>0.68378451595117296</v>
      </c>
      <c r="BG10" s="17">
        <v>0.53598247367193497</v>
      </c>
      <c r="BH10" s="17"/>
      <c r="BI10" s="17">
        <v>0.37453965447015403</v>
      </c>
      <c r="BJ10" s="17">
        <v>0.51501360922456796</v>
      </c>
      <c r="BK10" s="17">
        <v>0.68256537201561995</v>
      </c>
      <c r="BL10" s="17">
        <v>0.86584329115688097</v>
      </c>
    </row>
    <row r="11" spans="2:64" x14ac:dyDescent="0.25">
      <c r="B11" s="18" t="s">
        <v>299</v>
      </c>
      <c r="C11" s="17">
        <v>0.18556987035785999</v>
      </c>
      <c r="D11" s="17">
        <v>0.16891331546987901</v>
      </c>
      <c r="E11" s="17">
        <v>0.191510456510982</v>
      </c>
      <c r="F11" s="17">
        <v>0.25875080802408601</v>
      </c>
      <c r="G11" s="17">
        <v>0.26240002421179198</v>
      </c>
      <c r="H11" s="17">
        <v>0.19961521742976701</v>
      </c>
      <c r="I11" s="17">
        <v>0.15992843615039101</v>
      </c>
      <c r="J11" s="17">
        <v>0.163866251900632</v>
      </c>
      <c r="K11" s="17">
        <v>0.27849410022173698</v>
      </c>
      <c r="L11" s="17">
        <v>0.17276029284053401</v>
      </c>
      <c r="M11" s="17">
        <v>0.18071168399534401</v>
      </c>
      <c r="N11" s="17">
        <v>0.11138802144080601</v>
      </c>
      <c r="O11" s="17">
        <v>0.25599779261194899</v>
      </c>
      <c r="P11" s="17">
        <v>0</v>
      </c>
      <c r="Q11" s="17"/>
      <c r="R11" s="17">
        <v>0.320797046458557</v>
      </c>
      <c r="S11" s="17">
        <v>0.21462435544289599</v>
      </c>
      <c r="T11" s="17">
        <v>0.156585766028533</v>
      </c>
      <c r="U11" s="17">
        <v>0.112610941452344</v>
      </c>
      <c r="V11" s="17"/>
      <c r="W11" s="17">
        <v>0.37169802893273801</v>
      </c>
      <c r="X11" s="17">
        <v>0.24314310892496299</v>
      </c>
      <c r="Y11" s="17">
        <v>0.18048349727717</v>
      </c>
      <c r="Z11" s="17">
        <v>0.21442188283491601</v>
      </c>
      <c r="AA11" s="17">
        <v>8.5818831259201894E-2</v>
      </c>
      <c r="AB11" s="17">
        <v>0.22393909728685599</v>
      </c>
      <c r="AC11" s="17">
        <v>0.102661961253739</v>
      </c>
      <c r="AD11" s="17">
        <v>8.2358798605710395E-2</v>
      </c>
      <c r="AE11" s="17">
        <v>9.1082383545445206E-2</v>
      </c>
      <c r="AF11" s="17">
        <v>9.2969245449663396E-2</v>
      </c>
      <c r="AG11" s="17"/>
      <c r="AH11" s="17">
        <v>0.24810878850578699</v>
      </c>
      <c r="AI11" s="17">
        <v>0.104884779191654</v>
      </c>
      <c r="AJ11" s="17">
        <v>0.181971872541771</v>
      </c>
      <c r="AK11" s="17">
        <v>0.24281255872399099</v>
      </c>
      <c r="AL11" s="17">
        <v>0.16599767152195899</v>
      </c>
      <c r="AM11" s="17">
        <v>0.10905140238741</v>
      </c>
      <c r="AN11" s="17">
        <v>8.9453107346293206E-2</v>
      </c>
      <c r="AO11" s="17"/>
      <c r="AP11" s="17">
        <v>0.12575372452681799</v>
      </c>
      <c r="AQ11" s="17">
        <v>0.28261735545761402</v>
      </c>
      <c r="AR11" s="17"/>
      <c r="AS11" s="17">
        <v>8.8347968534229895E-2</v>
      </c>
      <c r="AT11" s="17">
        <v>8.1549153328717705E-2</v>
      </c>
      <c r="AU11" s="17">
        <v>0.16701096409008601</v>
      </c>
      <c r="AV11" s="17"/>
      <c r="AW11" s="17">
        <v>6.7303038061008999E-2</v>
      </c>
      <c r="AX11" s="17">
        <v>0.203803889580673</v>
      </c>
      <c r="AY11" s="17"/>
      <c r="AZ11" s="17">
        <v>0.205403647152824</v>
      </c>
      <c r="BA11" s="17">
        <v>0.17560399400940599</v>
      </c>
      <c r="BB11" s="17"/>
      <c r="BC11" s="17">
        <v>0.25098712659989503</v>
      </c>
      <c r="BD11" s="17">
        <v>0.112610941452344</v>
      </c>
      <c r="BE11" s="17"/>
      <c r="BF11" s="17">
        <v>0.16323397920924901</v>
      </c>
      <c r="BG11" s="17">
        <v>0.19697213607015199</v>
      </c>
      <c r="BH11" s="17"/>
      <c r="BI11" s="17">
        <v>0.32393896483710999</v>
      </c>
      <c r="BJ11" s="17">
        <v>0.22003428458094901</v>
      </c>
      <c r="BK11" s="17">
        <v>0.117073396863681</v>
      </c>
      <c r="BL11" s="17">
        <v>3.9063671076783102E-2</v>
      </c>
    </row>
    <row r="12" spans="2:64" x14ac:dyDescent="0.25">
      <c r="B12" s="18" t="s">
        <v>80</v>
      </c>
      <c r="C12" s="19">
        <v>3.4411530312274403E-2</v>
      </c>
      <c r="D12" s="19">
        <v>2.94556259943233E-2</v>
      </c>
      <c r="E12" s="19">
        <v>6.5418950803578901E-2</v>
      </c>
      <c r="F12" s="19">
        <v>0</v>
      </c>
      <c r="G12" s="19">
        <v>3.0979363449151399E-2</v>
      </c>
      <c r="H12" s="19">
        <v>2.2460009393449699E-2</v>
      </c>
      <c r="I12" s="19">
        <v>2.2812986748137601E-2</v>
      </c>
      <c r="J12" s="19">
        <v>3.8886573561057097E-2</v>
      </c>
      <c r="K12" s="19">
        <v>2.2323693135606702E-2</v>
      </c>
      <c r="L12" s="19">
        <v>7.1686337248740503E-2</v>
      </c>
      <c r="M12" s="19">
        <v>3.2489403561592703E-2</v>
      </c>
      <c r="N12" s="19">
        <v>3.1892940672155298E-2</v>
      </c>
      <c r="O12" s="19">
        <v>3.2729071037902902E-2</v>
      </c>
      <c r="P12" s="19">
        <v>0.35196951786603697</v>
      </c>
      <c r="Q12" s="19"/>
      <c r="R12" s="19">
        <v>3.6720812177312899E-2</v>
      </c>
      <c r="S12" s="19">
        <v>1.6643204363771199E-2</v>
      </c>
      <c r="T12" s="19">
        <v>1.81782475742025E-2</v>
      </c>
      <c r="U12" s="19">
        <v>4.3202216322803397E-2</v>
      </c>
      <c r="V12" s="19"/>
      <c r="W12" s="19">
        <v>4.538913025553E-2</v>
      </c>
      <c r="X12" s="19">
        <v>0</v>
      </c>
      <c r="Y12" s="19">
        <v>4.9795517054725499E-2</v>
      </c>
      <c r="Z12" s="19">
        <v>1.4614605566300299E-2</v>
      </c>
      <c r="AA12" s="19">
        <v>1.40713696414459E-2</v>
      </c>
      <c r="AB12" s="19">
        <v>0</v>
      </c>
      <c r="AC12" s="19">
        <v>3.1440346556404999E-2</v>
      </c>
      <c r="AD12" s="19">
        <v>0</v>
      </c>
      <c r="AE12" s="19">
        <v>1.41146011840488E-2</v>
      </c>
      <c r="AF12" s="19">
        <v>4.5306554589869097E-2</v>
      </c>
      <c r="AG12" s="19"/>
      <c r="AH12" s="19">
        <v>2.7512058798962302E-2</v>
      </c>
      <c r="AI12" s="19">
        <v>2.4535253589571E-2</v>
      </c>
      <c r="AJ12" s="19">
        <v>0</v>
      </c>
      <c r="AK12" s="19">
        <v>3.4792676947739298E-2</v>
      </c>
      <c r="AL12" s="19">
        <v>3.0550098719467799E-2</v>
      </c>
      <c r="AM12" s="19">
        <v>1.7258493971857799E-2</v>
      </c>
      <c r="AN12" s="19">
        <v>4.1092315989774301E-2</v>
      </c>
      <c r="AO12" s="19"/>
      <c r="AP12" s="19">
        <v>2.4876967365140199E-2</v>
      </c>
      <c r="AQ12" s="19">
        <v>4.9880687388330298E-2</v>
      </c>
      <c r="AR12" s="19"/>
      <c r="AS12" s="19">
        <v>3.2128439081752398E-2</v>
      </c>
      <c r="AT12" s="19">
        <v>8.3595226696697895E-3</v>
      </c>
      <c r="AU12" s="19">
        <v>1.23961749890699E-2</v>
      </c>
      <c r="AV12" s="19"/>
      <c r="AW12" s="19">
        <v>6.5069142468157804E-3</v>
      </c>
      <c r="AX12" s="19">
        <v>3.8713778845199102E-2</v>
      </c>
      <c r="AY12" s="19"/>
      <c r="AZ12" s="19">
        <v>3.51026138258849E-2</v>
      </c>
      <c r="BA12" s="19">
        <v>3.4064281630679497E-2</v>
      </c>
      <c r="BB12" s="19"/>
      <c r="BC12" s="19">
        <v>2.6529526451735799E-2</v>
      </c>
      <c r="BD12" s="19">
        <v>4.3202216322803397E-2</v>
      </c>
      <c r="BE12" s="19"/>
      <c r="BF12" s="19">
        <v>3.3315878751746797E-2</v>
      </c>
      <c r="BG12" s="19">
        <v>3.4970850293648797E-2</v>
      </c>
      <c r="BH12" s="19"/>
      <c r="BI12" s="19">
        <v>5.96236955151902E-2</v>
      </c>
      <c r="BJ12" s="19">
        <v>4.2273209456752503E-2</v>
      </c>
      <c r="BK12" s="19">
        <v>2.19639779343903E-2</v>
      </c>
      <c r="BL12" s="19">
        <v>5.7150286019432501E-3</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297</v>
      </c>
      <c r="C9" s="17">
        <v>0.21647648206270101</v>
      </c>
      <c r="D9" s="17">
        <v>0.234321382287798</v>
      </c>
      <c r="E9" s="17">
        <v>0.120433953434954</v>
      </c>
      <c r="F9" s="17">
        <v>0.19634616419189699</v>
      </c>
      <c r="G9" s="17">
        <v>0.26377733045311003</v>
      </c>
      <c r="H9" s="17">
        <v>0.13159227400391099</v>
      </c>
      <c r="I9" s="17">
        <v>0.167076131982758</v>
      </c>
      <c r="J9" s="17">
        <v>0.23739806185210999</v>
      </c>
      <c r="K9" s="17">
        <v>0.30249099814698799</v>
      </c>
      <c r="L9" s="17">
        <v>0.170970763553703</v>
      </c>
      <c r="M9" s="17">
        <v>0.21365306917955501</v>
      </c>
      <c r="N9" s="17">
        <v>0.245584028390012</v>
      </c>
      <c r="O9" s="17">
        <v>0.245965910674633</v>
      </c>
      <c r="P9" s="17">
        <v>0</v>
      </c>
      <c r="Q9" s="17"/>
      <c r="R9" s="17">
        <v>0.241504894465769</v>
      </c>
      <c r="S9" s="17">
        <v>0.247645235138204</v>
      </c>
      <c r="T9" s="17">
        <v>0.22060965019280901</v>
      </c>
      <c r="U9" s="17">
        <v>0.19221525506030801</v>
      </c>
      <c r="V9" s="17"/>
      <c r="W9" s="17">
        <v>0.22388990509036899</v>
      </c>
      <c r="X9" s="17">
        <v>0.25384973713089698</v>
      </c>
      <c r="Y9" s="17">
        <v>0.30765695700207102</v>
      </c>
      <c r="Z9" s="17">
        <v>0.23332527172768799</v>
      </c>
      <c r="AA9" s="17">
        <v>0.24346867926983501</v>
      </c>
      <c r="AB9" s="17">
        <v>0.257793588433401</v>
      </c>
      <c r="AC9" s="17">
        <v>0.17714462502342099</v>
      </c>
      <c r="AD9" s="17">
        <v>0.19749424312323099</v>
      </c>
      <c r="AE9" s="17">
        <v>0.188657815239786</v>
      </c>
      <c r="AF9" s="17">
        <v>0.199855376991737</v>
      </c>
      <c r="AG9" s="17"/>
      <c r="AH9" s="17">
        <v>0.267818723206664</v>
      </c>
      <c r="AI9" s="17">
        <v>0.17114499609014899</v>
      </c>
      <c r="AJ9" s="17">
        <v>0.20941680442218999</v>
      </c>
      <c r="AK9" s="17">
        <v>0.190476923259494</v>
      </c>
      <c r="AL9" s="17">
        <v>0.258104013839485</v>
      </c>
      <c r="AM9" s="17">
        <v>0.24330313296411801</v>
      </c>
      <c r="AN9" s="17">
        <v>0.18532394228036</v>
      </c>
      <c r="AO9" s="17"/>
      <c r="AP9" s="17">
        <v>0.19735424961649101</v>
      </c>
      <c r="AQ9" s="17">
        <v>0.24750095785623399</v>
      </c>
      <c r="AR9" s="17"/>
      <c r="AS9" s="17">
        <v>0.22959737128702401</v>
      </c>
      <c r="AT9" s="17">
        <v>0.153171139513433</v>
      </c>
      <c r="AU9" s="17">
        <v>0.20284212026753701</v>
      </c>
      <c r="AV9" s="17"/>
      <c r="AW9" s="17">
        <v>0.19173275081211499</v>
      </c>
      <c r="AX9" s="17">
        <v>0.22029139502270101</v>
      </c>
      <c r="AY9" s="17"/>
      <c r="AZ9" s="17">
        <v>0.195860096058141</v>
      </c>
      <c r="BA9" s="17">
        <v>0.226835596002394</v>
      </c>
      <c r="BB9" s="17"/>
      <c r="BC9" s="17">
        <v>0.238229856562169</v>
      </c>
      <c r="BD9" s="17">
        <v>0.19221525506030801</v>
      </c>
      <c r="BE9" s="17"/>
      <c r="BF9" s="17">
        <v>0.158547593742184</v>
      </c>
      <c r="BG9" s="17">
        <v>0.246048643417421</v>
      </c>
      <c r="BH9" s="17"/>
      <c r="BI9" s="17">
        <v>0.25907715523125602</v>
      </c>
      <c r="BJ9" s="17">
        <v>0.26921620030229698</v>
      </c>
      <c r="BK9" s="17">
        <v>0.19955908636870601</v>
      </c>
      <c r="BL9" s="17">
        <v>7.7266115812516703E-2</v>
      </c>
    </row>
    <row r="10" spans="2:64" ht="30" x14ac:dyDescent="0.25">
      <c r="B10" s="18" t="s">
        <v>298</v>
      </c>
      <c r="C10" s="17">
        <v>0.58897858773741296</v>
      </c>
      <c r="D10" s="17">
        <v>0.63186018272935696</v>
      </c>
      <c r="E10" s="17">
        <v>0.65118887759847999</v>
      </c>
      <c r="F10" s="17">
        <v>0.53496844970983903</v>
      </c>
      <c r="G10" s="17">
        <v>0.51653315111951303</v>
      </c>
      <c r="H10" s="17">
        <v>0.60750527068318505</v>
      </c>
      <c r="I10" s="17">
        <v>0.66502870763427602</v>
      </c>
      <c r="J10" s="17">
        <v>0.54147604175161901</v>
      </c>
      <c r="K10" s="17">
        <v>0.55443267604767998</v>
      </c>
      <c r="L10" s="17">
        <v>0.52493462759028997</v>
      </c>
      <c r="M10" s="17">
        <v>0.58495085690390902</v>
      </c>
      <c r="N10" s="17">
        <v>0.55924706976977201</v>
      </c>
      <c r="O10" s="17">
        <v>0.59597679881718701</v>
      </c>
      <c r="P10" s="17">
        <v>0.296060964267926</v>
      </c>
      <c r="Q10" s="17"/>
      <c r="R10" s="17">
        <v>0.36097810176209599</v>
      </c>
      <c r="S10" s="17">
        <v>0.587990229755187</v>
      </c>
      <c r="T10" s="17">
        <v>0.59486764701926897</v>
      </c>
      <c r="U10" s="17">
        <v>0.70824688488285903</v>
      </c>
      <c r="V10" s="17"/>
      <c r="W10" s="17">
        <v>0.37579786058153303</v>
      </c>
      <c r="X10" s="17">
        <v>0.48073123075630297</v>
      </c>
      <c r="Y10" s="17">
        <v>0.54095235894839799</v>
      </c>
      <c r="Z10" s="17">
        <v>0.56453237868961903</v>
      </c>
      <c r="AA10" s="17">
        <v>0.58047930063722497</v>
      </c>
      <c r="AB10" s="17">
        <v>0.52790511737328505</v>
      </c>
      <c r="AC10" s="17">
        <v>0.74806906659496697</v>
      </c>
      <c r="AD10" s="17">
        <v>0.65484438130772504</v>
      </c>
      <c r="AE10" s="17">
        <v>0.74771413989465796</v>
      </c>
      <c r="AF10" s="17">
        <v>0.73168035962472699</v>
      </c>
      <c r="AG10" s="17"/>
      <c r="AH10" s="17">
        <v>0.42286504568191402</v>
      </c>
      <c r="AI10" s="17">
        <v>0.65477402855185596</v>
      </c>
      <c r="AJ10" s="17">
        <v>0.57856532553743401</v>
      </c>
      <c r="AK10" s="17">
        <v>0.54894536543660999</v>
      </c>
      <c r="AL10" s="17">
        <v>0.64116451549615205</v>
      </c>
      <c r="AM10" s="17">
        <v>0.66755559948118803</v>
      </c>
      <c r="AN10" s="17">
        <v>0.711709849272257</v>
      </c>
      <c r="AO10" s="17"/>
      <c r="AP10" s="17">
        <v>0.69534508385773197</v>
      </c>
      <c r="AQ10" s="17">
        <v>0.41640643679162997</v>
      </c>
      <c r="AR10" s="17"/>
      <c r="AS10" s="17">
        <v>0.69300173206118698</v>
      </c>
      <c r="AT10" s="17">
        <v>0.81215681341465396</v>
      </c>
      <c r="AU10" s="17">
        <v>0.66462430147984097</v>
      </c>
      <c r="AV10" s="17"/>
      <c r="AW10" s="17">
        <v>0.789714989815401</v>
      </c>
      <c r="AX10" s="17">
        <v>0.55802966196403003</v>
      </c>
      <c r="AY10" s="17"/>
      <c r="AZ10" s="17">
        <v>0.564729577079361</v>
      </c>
      <c r="BA10" s="17">
        <v>0.60116298631609699</v>
      </c>
      <c r="BB10" s="17"/>
      <c r="BC10" s="17">
        <v>0.48203890437091501</v>
      </c>
      <c r="BD10" s="17">
        <v>0.70824688488285903</v>
      </c>
      <c r="BE10" s="17"/>
      <c r="BF10" s="17">
        <v>0.72958562434003404</v>
      </c>
      <c r="BG10" s="17">
        <v>0.51719999687243101</v>
      </c>
      <c r="BH10" s="17"/>
      <c r="BI10" s="17">
        <v>0.32969032035238399</v>
      </c>
      <c r="BJ10" s="17">
        <v>0.52416168344748004</v>
      </c>
      <c r="BK10" s="17">
        <v>0.70165567611397905</v>
      </c>
      <c r="BL10" s="17">
        <v>0.89161247376763897</v>
      </c>
    </row>
    <row r="11" spans="2:64" x14ac:dyDescent="0.25">
      <c r="B11" s="18" t="s">
        <v>299</v>
      </c>
      <c r="C11" s="17">
        <v>0.14768308862127799</v>
      </c>
      <c r="D11" s="17">
        <v>9.9254637813356597E-2</v>
      </c>
      <c r="E11" s="17">
        <v>0.133077518897422</v>
      </c>
      <c r="F11" s="17">
        <v>0.20628074226607501</v>
      </c>
      <c r="G11" s="17">
        <v>0.219689518427377</v>
      </c>
      <c r="H11" s="17">
        <v>0.14138189698661</v>
      </c>
      <c r="I11" s="17">
        <v>8.7002243641589302E-2</v>
      </c>
      <c r="J11" s="17">
        <v>0.163152774670001</v>
      </c>
      <c r="K11" s="17">
        <v>0.120752632669726</v>
      </c>
      <c r="L11" s="17">
        <v>0.23620850038006899</v>
      </c>
      <c r="M11" s="17">
        <v>0.16697790672551699</v>
      </c>
      <c r="N11" s="17">
        <v>0.170755035242252</v>
      </c>
      <c r="O11" s="17">
        <v>0.13684927920819501</v>
      </c>
      <c r="P11" s="17">
        <v>0.35196951786603697</v>
      </c>
      <c r="Q11" s="17"/>
      <c r="R11" s="17">
        <v>0.34977242210390902</v>
      </c>
      <c r="S11" s="17">
        <v>0.115449356285246</v>
      </c>
      <c r="T11" s="17">
        <v>0.15481967956257001</v>
      </c>
      <c r="U11" s="17">
        <v>4.9191859359556799E-2</v>
      </c>
      <c r="V11" s="17"/>
      <c r="W11" s="17">
        <v>0.34611175579134201</v>
      </c>
      <c r="X11" s="17">
        <v>0.231387098228102</v>
      </c>
      <c r="Y11" s="17">
        <v>0.114201068598396</v>
      </c>
      <c r="Z11" s="17">
        <v>0.16799881391001401</v>
      </c>
      <c r="AA11" s="17">
        <v>0.106519602798965</v>
      </c>
      <c r="AB11" s="17">
        <v>0.19845440068161899</v>
      </c>
      <c r="AC11" s="17">
        <v>6.0801434225385802E-2</v>
      </c>
      <c r="AD11" s="17">
        <v>9.0088752940156905E-2</v>
      </c>
      <c r="AE11" s="17">
        <v>6.3628044865555705E-2</v>
      </c>
      <c r="AF11" s="17">
        <v>3.2325716092241399E-2</v>
      </c>
      <c r="AG11" s="17"/>
      <c r="AH11" s="17">
        <v>0.26770945188788903</v>
      </c>
      <c r="AI11" s="17">
        <v>0.14954572176842401</v>
      </c>
      <c r="AJ11" s="17">
        <v>0.152321825393334</v>
      </c>
      <c r="AK11" s="17">
        <v>0.203747456535116</v>
      </c>
      <c r="AL11" s="17">
        <v>8.3333065649588603E-2</v>
      </c>
      <c r="AM11" s="17">
        <v>6.9393285100367894E-2</v>
      </c>
      <c r="AN11" s="17">
        <v>6.9215708561108202E-2</v>
      </c>
      <c r="AO11" s="17"/>
      <c r="AP11" s="17">
        <v>7.8372615302723103E-2</v>
      </c>
      <c r="AQ11" s="17">
        <v>0.26013445159673199</v>
      </c>
      <c r="AR11" s="17"/>
      <c r="AS11" s="17">
        <v>4.7044554573272598E-2</v>
      </c>
      <c r="AT11" s="17">
        <v>3.4672047071912397E-2</v>
      </c>
      <c r="AU11" s="17">
        <v>0.109382534000838</v>
      </c>
      <c r="AV11" s="17"/>
      <c r="AW11" s="17">
        <v>6.5069142468157804E-3</v>
      </c>
      <c r="AX11" s="17">
        <v>0.16944920028042701</v>
      </c>
      <c r="AY11" s="17"/>
      <c r="AZ11" s="17">
        <v>0.18789692972663999</v>
      </c>
      <c r="BA11" s="17">
        <v>0.12747684287718899</v>
      </c>
      <c r="BB11" s="17"/>
      <c r="BC11" s="17">
        <v>0.23599340346363001</v>
      </c>
      <c r="BD11" s="17">
        <v>4.9191859359556799E-2</v>
      </c>
      <c r="BE11" s="17"/>
      <c r="BF11" s="17">
        <v>8.5803807500192106E-2</v>
      </c>
      <c r="BG11" s="17">
        <v>0.17927188893973001</v>
      </c>
      <c r="BH11" s="17"/>
      <c r="BI11" s="17">
        <v>0.324742446864282</v>
      </c>
      <c r="BJ11" s="17">
        <v>0.14468833154657701</v>
      </c>
      <c r="BK11" s="17">
        <v>7.3363561599617405E-2</v>
      </c>
      <c r="BL11" s="17">
        <v>3.11214104198443E-2</v>
      </c>
    </row>
    <row r="12" spans="2:64" x14ac:dyDescent="0.25">
      <c r="B12" s="18" t="s">
        <v>80</v>
      </c>
      <c r="C12" s="19">
        <v>4.6861841578608197E-2</v>
      </c>
      <c r="D12" s="19">
        <v>3.4563797169488097E-2</v>
      </c>
      <c r="E12" s="19">
        <v>9.5299650069143801E-2</v>
      </c>
      <c r="F12" s="19">
        <v>6.2404643832189702E-2</v>
      </c>
      <c r="G12" s="19">
        <v>0</v>
      </c>
      <c r="H12" s="19">
        <v>0.119520558326294</v>
      </c>
      <c r="I12" s="19">
        <v>8.08929167413769E-2</v>
      </c>
      <c r="J12" s="19">
        <v>5.7973121726270199E-2</v>
      </c>
      <c r="K12" s="19">
        <v>2.2323693135606702E-2</v>
      </c>
      <c r="L12" s="19">
        <v>6.7886108475937706E-2</v>
      </c>
      <c r="M12" s="19">
        <v>3.4418167191018902E-2</v>
      </c>
      <c r="N12" s="19">
        <v>2.44138665979639E-2</v>
      </c>
      <c r="O12" s="19">
        <v>2.12080112999854E-2</v>
      </c>
      <c r="P12" s="19">
        <v>0.35196951786603697</v>
      </c>
      <c r="Q12" s="19"/>
      <c r="R12" s="19">
        <v>4.7744581668225802E-2</v>
      </c>
      <c r="S12" s="19">
        <v>4.89151788213638E-2</v>
      </c>
      <c r="T12" s="19">
        <v>2.9703023225351999E-2</v>
      </c>
      <c r="U12" s="19">
        <v>5.03460006972756E-2</v>
      </c>
      <c r="V12" s="19"/>
      <c r="W12" s="19">
        <v>5.42004785367559E-2</v>
      </c>
      <c r="X12" s="19">
        <v>3.4031933884698197E-2</v>
      </c>
      <c r="Y12" s="19">
        <v>3.7189615451134299E-2</v>
      </c>
      <c r="Z12" s="19">
        <v>3.4143535672678797E-2</v>
      </c>
      <c r="AA12" s="19">
        <v>6.9532417293974594E-2</v>
      </c>
      <c r="AB12" s="19">
        <v>1.58468935116957E-2</v>
      </c>
      <c r="AC12" s="19">
        <v>1.3984874156226099E-2</v>
      </c>
      <c r="AD12" s="19">
        <v>5.7572622628886697E-2</v>
      </c>
      <c r="AE12" s="19">
        <v>0</v>
      </c>
      <c r="AF12" s="19">
        <v>3.6138547291294502E-2</v>
      </c>
      <c r="AG12" s="19"/>
      <c r="AH12" s="19">
        <v>4.1606779223532703E-2</v>
      </c>
      <c r="AI12" s="19">
        <v>2.4535253589571E-2</v>
      </c>
      <c r="AJ12" s="19">
        <v>5.96960446470415E-2</v>
      </c>
      <c r="AK12" s="19">
        <v>5.6830254768781403E-2</v>
      </c>
      <c r="AL12" s="19">
        <v>1.73984050147746E-2</v>
      </c>
      <c r="AM12" s="19">
        <v>1.9747982454326199E-2</v>
      </c>
      <c r="AN12" s="19">
        <v>3.3750499886274501E-2</v>
      </c>
      <c r="AO12" s="19"/>
      <c r="AP12" s="19">
        <v>2.8928051223053801E-2</v>
      </c>
      <c r="AQ12" s="19">
        <v>7.5958153755404101E-2</v>
      </c>
      <c r="AR12" s="19"/>
      <c r="AS12" s="19">
        <v>3.0356342078516601E-2</v>
      </c>
      <c r="AT12" s="19">
        <v>0</v>
      </c>
      <c r="AU12" s="19">
        <v>2.31510442517841E-2</v>
      </c>
      <c r="AV12" s="19"/>
      <c r="AW12" s="19">
        <v>1.20453451256684E-2</v>
      </c>
      <c r="AX12" s="19">
        <v>5.2229742732842498E-2</v>
      </c>
      <c r="AY12" s="19"/>
      <c r="AZ12" s="19">
        <v>5.1513397135858098E-2</v>
      </c>
      <c r="BA12" s="19">
        <v>4.45245748043199E-2</v>
      </c>
      <c r="BB12" s="19"/>
      <c r="BC12" s="19">
        <v>4.3737835603286798E-2</v>
      </c>
      <c r="BD12" s="19">
        <v>5.03460006972756E-2</v>
      </c>
      <c r="BE12" s="19"/>
      <c r="BF12" s="19">
        <v>2.6062974417589702E-2</v>
      </c>
      <c r="BG12" s="19">
        <v>5.7479470770417901E-2</v>
      </c>
      <c r="BH12" s="19"/>
      <c r="BI12" s="19">
        <v>8.6490077552078007E-2</v>
      </c>
      <c r="BJ12" s="19">
        <v>6.19337847036458E-2</v>
      </c>
      <c r="BK12" s="19">
        <v>2.54216759176976E-2</v>
      </c>
      <c r="BL12" s="19">
        <v>0</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297</v>
      </c>
      <c r="C9" s="17">
        <v>0.15325810332324599</v>
      </c>
      <c r="D9" s="17">
        <v>0.17358316163141799</v>
      </c>
      <c r="E9" s="17">
        <v>0.12609150570740299</v>
      </c>
      <c r="F9" s="17">
        <v>0.20431437485531601</v>
      </c>
      <c r="G9" s="17">
        <v>0.16989458201121599</v>
      </c>
      <c r="H9" s="17">
        <v>7.2474272746676893E-2</v>
      </c>
      <c r="I9" s="17">
        <v>0.18705561212744001</v>
      </c>
      <c r="J9" s="17">
        <v>0.17942494012584001</v>
      </c>
      <c r="K9" s="17">
        <v>0.26561633982738198</v>
      </c>
      <c r="L9" s="17">
        <v>0.102696015853062</v>
      </c>
      <c r="M9" s="17">
        <v>9.8995264140150599E-2</v>
      </c>
      <c r="N9" s="17">
        <v>0.15767853892187</v>
      </c>
      <c r="O9" s="17">
        <v>0.14691735650285601</v>
      </c>
      <c r="P9" s="17">
        <v>0</v>
      </c>
      <c r="Q9" s="17"/>
      <c r="R9" s="17">
        <v>0.20905893149957</v>
      </c>
      <c r="S9" s="17">
        <v>0.123916724099467</v>
      </c>
      <c r="T9" s="17">
        <v>0.151214218481838</v>
      </c>
      <c r="U9" s="17">
        <v>0.13364614209508299</v>
      </c>
      <c r="V9" s="17"/>
      <c r="W9" s="17">
        <v>0.21054759656883101</v>
      </c>
      <c r="X9" s="17">
        <v>8.1088398739564804E-2</v>
      </c>
      <c r="Y9" s="17">
        <v>0.23975809176358101</v>
      </c>
      <c r="Z9" s="17">
        <v>0.158058592100628</v>
      </c>
      <c r="AA9" s="17">
        <v>0.113997788329376</v>
      </c>
      <c r="AB9" s="17">
        <v>0.16305302177258699</v>
      </c>
      <c r="AC9" s="17">
        <v>0.12664724734830099</v>
      </c>
      <c r="AD9" s="17">
        <v>0.12544890087855101</v>
      </c>
      <c r="AE9" s="17">
        <v>0.132136062337773</v>
      </c>
      <c r="AF9" s="17">
        <v>0.15090393897563201</v>
      </c>
      <c r="AG9" s="17"/>
      <c r="AH9" s="17">
        <v>0.18471918541495899</v>
      </c>
      <c r="AI9" s="17">
        <v>0.14100665339049201</v>
      </c>
      <c r="AJ9" s="17">
        <v>0.159002129569077</v>
      </c>
      <c r="AK9" s="17">
        <v>0.13716711632499801</v>
      </c>
      <c r="AL9" s="17">
        <v>0.14299044006768499</v>
      </c>
      <c r="AM9" s="17">
        <v>0.14679156231155499</v>
      </c>
      <c r="AN9" s="17">
        <v>0.16016156325717101</v>
      </c>
      <c r="AO9" s="17"/>
      <c r="AP9" s="17">
        <v>0.121194953600735</v>
      </c>
      <c r="AQ9" s="17">
        <v>0.20527830625868301</v>
      </c>
      <c r="AR9" s="17"/>
      <c r="AS9" s="17">
        <v>0.13496401515439199</v>
      </c>
      <c r="AT9" s="17">
        <v>0.135771552866297</v>
      </c>
      <c r="AU9" s="17">
        <v>0.106999231999587</v>
      </c>
      <c r="AV9" s="17"/>
      <c r="AW9" s="17">
        <v>0.10587445124926199</v>
      </c>
      <c r="AX9" s="17">
        <v>0.16056357017294901</v>
      </c>
      <c r="AY9" s="17"/>
      <c r="AZ9" s="17">
        <v>0.177818824635155</v>
      </c>
      <c r="BA9" s="17">
        <v>0.140917079515541</v>
      </c>
      <c r="BB9" s="17"/>
      <c r="BC9" s="17">
        <v>0.17084280080054801</v>
      </c>
      <c r="BD9" s="17">
        <v>0.13364614209508299</v>
      </c>
      <c r="BE9" s="17"/>
      <c r="BF9" s="17">
        <v>0.100215708164494</v>
      </c>
      <c r="BG9" s="17">
        <v>0.180335755143466</v>
      </c>
      <c r="BH9" s="17"/>
      <c r="BI9" s="17">
        <v>0.22573978841735801</v>
      </c>
      <c r="BJ9" s="17">
        <v>0.18341521243702499</v>
      </c>
      <c r="BK9" s="17">
        <v>0.12767701838149301</v>
      </c>
      <c r="BL9" s="17">
        <v>3.1985625938822301E-2</v>
      </c>
    </row>
    <row r="10" spans="2:64" ht="30" x14ac:dyDescent="0.25">
      <c r="B10" s="18" t="s">
        <v>298</v>
      </c>
      <c r="C10" s="17">
        <v>0.71364286623082895</v>
      </c>
      <c r="D10" s="17">
        <v>0.72972584737621304</v>
      </c>
      <c r="E10" s="17">
        <v>0.66500807641939197</v>
      </c>
      <c r="F10" s="17">
        <v>0.50639830229222405</v>
      </c>
      <c r="G10" s="17">
        <v>0.72543618530606602</v>
      </c>
      <c r="H10" s="17">
        <v>0.80844700491016996</v>
      </c>
      <c r="I10" s="17">
        <v>0.70067347869472896</v>
      </c>
      <c r="J10" s="17">
        <v>0.65367030328429798</v>
      </c>
      <c r="K10" s="17">
        <v>0.670277865461538</v>
      </c>
      <c r="L10" s="17">
        <v>0.71156270718436798</v>
      </c>
      <c r="M10" s="17">
        <v>0.76992086319350495</v>
      </c>
      <c r="N10" s="17">
        <v>0.74295499129339204</v>
      </c>
      <c r="O10" s="17">
        <v>0.67565144986482795</v>
      </c>
      <c r="P10" s="17">
        <v>0.64803048213396297</v>
      </c>
      <c r="Q10" s="17"/>
      <c r="R10" s="17">
        <v>0.56677870315109102</v>
      </c>
      <c r="S10" s="17">
        <v>0.70172310451374198</v>
      </c>
      <c r="T10" s="17">
        <v>0.78180060881577795</v>
      </c>
      <c r="U10" s="17">
        <v>0.77678813735879204</v>
      </c>
      <c r="V10" s="17"/>
      <c r="W10" s="17">
        <v>0.56245119809904498</v>
      </c>
      <c r="X10" s="17">
        <v>0.73228938810648403</v>
      </c>
      <c r="Y10" s="17">
        <v>0.58591943532509905</v>
      </c>
      <c r="Z10" s="17">
        <v>0.68115373946201496</v>
      </c>
      <c r="AA10" s="17">
        <v>0.74890879333179095</v>
      </c>
      <c r="AB10" s="17">
        <v>0.61544191518417901</v>
      </c>
      <c r="AC10" s="17">
        <v>0.81632184758447202</v>
      </c>
      <c r="AD10" s="17">
        <v>0.83262264398242802</v>
      </c>
      <c r="AE10" s="17">
        <v>0.82406233140382601</v>
      </c>
      <c r="AF10" s="17">
        <v>0.77697082466678402</v>
      </c>
      <c r="AG10" s="17"/>
      <c r="AH10" s="17">
        <v>0.67911694124359101</v>
      </c>
      <c r="AI10" s="17">
        <v>0.707818336649228</v>
      </c>
      <c r="AJ10" s="17">
        <v>0.74655930118672398</v>
      </c>
      <c r="AK10" s="17">
        <v>0.695365730287137</v>
      </c>
      <c r="AL10" s="17">
        <v>0.72048328764071301</v>
      </c>
      <c r="AM10" s="17">
        <v>0.778656586619901</v>
      </c>
      <c r="AN10" s="17">
        <v>0.72275053402378198</v>
      </c>
      <c r="AO10" s="17"/>
      <c r="AP10" s="17">
        <v>0.81798087546204001</v>
      </c>
      <c r="AQ10" s="17">
        <v>0.54436179244173499</v>
      </c>
      <c r="AR10" s="17"/>
      <c r="AS10" s="17">
        <v>0.78680086851577702</v>
      </c>
      <c r="AT10" s="17">
        <v>0.83892763703324402</v>
      </c>
      <c r="AU10" s="17">
        <v>0.84362294883203703</v>
      </c>
      <c r="AV10" s="17"/>
      <c r="AW10" s="17">
        <v>0.83932056107970399</v>
      </c>
      <c r="AX10" s="17">
        <v>0.69426626283959902</v>
      </c>
      <c r="AY10" s="17"/>
      <c r="AZ10" s="17">
        <v>0.66642311233426699</v>
      </c>
      <c r="BA10" s="17">
        <v>0.73736937245313705</v>
      </c>
      <c r="BB10" s="17"/>
      <c r="BC10" s="17">
        <v>0.65702484231219105</v>
      </c>
      <c r="BD10" s="17">
        <v>0.77678813735879204</v>
      </c>
      <c r="BE10" s="17"/>
      <c r="BF10" s="17">
        <v>0.81755364840009903</v>
      </c>
      <c r="BG10" s="17">
        <v>0.66059737362957704</v>
      </c>
      <c r="BH10" s="17"/>
      <c r="BI10" s="17">
        <v>0.48003022142589002</v>
      </c>
      <c r="BJ10" s="17">
        <v>0.69183434822138701</v>
      </c>
      <c r="BK10" s="17">
        <v>0.79867873878033702</v>
      </c>
      <c r="BL10" s="17">
        <v>0.940446742963856</v>
      </c>
    </row>
    <row r="11" spans="2:64" x14ac:dyDescent="0.25">
      <c r="B11" s="18" t="s">
        <v>299</v>
      </c>
      <c r="C11" s="17">
        <v>0.101756116045328</v>
      </c>
      <c r="D11" s="17">
        <v>7.67990828227368E-2</v>
      </c>
      <c r="E11" s="17">
        <v>0.143481467069626</v>
      </c>
      <c r="F11" s="17">
        <v>0.251951333042437</v>
      </c>
      <c r="G11" s="17">
        <v>0.10466923268271799</v>
      </c>
      <c r="H11" s="17">
        <v>9.6618712949703298E-2</v>
      </c>
      <c r="I11" s="17">
        <v>7.7067338702234894E-2</v>
      </c>
      <c r="J11" s="17">
        <v>0.16690475658986301</v>
      </c>
      <c r="K11" s="17">
        <v>2.6550416871431601E-2</v>
      </c>
      <c r="L11" s="17">
        <v>0.12496940134137299</v>
      </c>
      <c r="M11" s="17">
        <v>8.4097165107237803E-2</v>
      </c>
      <c r="N11" s="17">
        <v>7.4952603186773201E-2</v>
      </c>
      <c r="O11" s="17">
        <v>0.14470212259441301</v>
      </c>
      <c r="P11" s="17">
        <v>0</v>
      </c>
      <c r="Q11" s="17"/>
      <c r="R11" s="17">
        <v>0.19157795521441501</v>
      </c>
      <c r="S11" s="17">
        <v>0.138781958704322</v>
      </c>
      <c r="T11" s="17">
        <v>4.1179969145245403E-2</v>
      </c>
      <c r="U11" s="17">
        <v>5.87411993955693E-2</v>
      </c>
      <c r="V11" s="17"/>
      <c r="W11" s="17">
        <v>0.18888448819456399</v>
      </c>
      <c r="X11" s="17">
        <v>0.16900215757526299</v>
      </c>
      <c r="Y11" s="17">
        <v>0.15166758023781701</v>
      </c>
      <c r="Z11" s="17">
        <v>0.11444252847447101</v>
      </c>
      <c r="AA11" s="17">
        <v>8.3579675079037005E-2</v>
      </c>
      <c r="AB11" s="17">
        <v>0.221505063043234</v>
      </c>
      <c r="AC11" s="17">
        <v>2.2949635928340501E-2</v>
      </c>
      <c r="AD11" s="17">
        <v>4.1928455139020902E-2</v>
      </c>
      <c r="AE11" s="17">
        <v>2.4300645800398001E-2</v>
      </c>
      <c r="AF11" s="17">
        <v>3.9879595751036397E-2</v>
      </c>
      <c r="AG11" s="17"/>
      <c r="AH11" s="17">
        <v>0.125835188558308</v>
      </c>
      <c r="AI11" s="17">
        <v>0.12663975637070901</v>
      </c>
      <c r="AJ11" s="17">
        <v>8.3556397733289101E-2</v>
      </c>
      <c r="AK11" s="17">
        <v>0.131501191103465</v>
      </c>
      <c r="AL11" s="17">
        <v>9.6813741644012394E-2</v>
      </c>
      <c r="AM11" s="17">
        <v>5.5843810082414902E-2</v>
      </c>
      <c r="AN11" s="17">
        <v>8.3337402832772495E-2</v>
      </c>
      <c r="AO11" s="17"/>
      <c r="AP11" s="17">
        <v>4.5886258778831499E-2</v>
      </c>
      <c r="AQ11" s="17">
        <v>0.19240102579780199</v>
      </c>
      <c r="AR11" s="17"/>
      <c r="AS11" s="17">
        <v>6.6781809814699403E-2</v>
      </c>
      <c r="AT11" s="17">
        <v>1.8975607575343501E-2</v>
      </c>
      <c r="AU11" s="17">
        <v>4.0096365208916199E-2</v>
      </c>
      <c r="AV11" s="17"/>
      <c r="AW11" s="17">
        <v>4.8298073424218498E-2</v>
      </c>
      <c r="AX11" s="17">
        <v>0.109998113888989</v>
      </c>
      <c r="AY11" s="17"/>
      <c r="AZ11" s="17">
        <v>0.11448594963296201</v>
      </c>
      <c r="BA11" s="17">
        <v>9.5359757510982704E-2</v>
      </c>
      <c r="BB11" s="17"/>
      <c r="BC11" s="17">
        <v>0.14032463489448899</v>
      </c>
      <c r="BD11" s="17">
        <v>5.87411993955693E-2</v>
      </c>
      <c r="BE11" s="17"/>
      <c r="BF11" s="17">
        <v>5.8703559990624203E-2</v>
      </c>
      <c r="BG11" s="17">
        <v>0.123734047459073</v>
      </c>
      <c r="BH11" s="17"/>
      <c r="BI11" s="17">
        <v>0.23897140272456899</v>
      </c>
      <c r="BJ11" s="17">
        <v>8.1754054640523197E-2</v>
      </c>
      <c r="BK11" s="17">
        <v>5.6271012098443297E-2</v>
      </c>
      <c r="BL11" s="17">
        <v>2.75676310973221E-2</v>
      </c>
    </row>
    <row r="12" spans="2:64" x14ac:dyDescent="0.25">
      <c r="B12" s="18" t="s">
        <v>80</v>
      </c>
      <c r="C12" s="19">
        <v>3.1342914400597902E-2</v>
      </c>
      <c r="D12" s="19">
        <v>1.9891908169631899E-2</v>
      </c>
      <c r="E12" s="19">
        <v>6.5418950803578901E-2</v>
      </c>
      <c r="F12" s="19">
        <v>3.7335989810023E-2</v>
      </c>
      <c r="G12" s="19">
        <v>0</v>
      </c>
      <c r="H12" s="19">
        <v>2.2460009393449699E-2</v>
      </c>
      <c r="I12" s="19">
        <v>3.5203570475596302E-2</v>
      </c>
      <c r="J12" s="19">
        <v>0</v>
      </c>
      <c r="K12" s="19">
        <v>3.7555377839648602E-2</v>
      </c>
      <c r="L12" s="19">
        <v>6.0771875621196902E-2</v>
      </c>
      <c r="M12" s="19">
        <v>4.6986707559106597E-2</v>
      </c>
      <c r="N12" s="19">
        <v>2.44138665979639E-2</v>
      </c>
      <c r="O12" s="19">
        <v>3.2729071037902902E-2</v>
      </c>
      <c r="P12" s="19">
        <v>0.35196951786603697</v>
      </c>
      <c r="Q12" s="19"/>
      <c r="R12" s="19">
        <v>3.2584410134923802E-2</v>
      </c>
      <c r="S12" s="19">
        <v>3.5578212682469398E-2</v>
      </c>
      <c r="T12" s="19">
        <v>2.5805203557139701E-2</v>
      </c>
      <c r="U12" s="19">
        <v>3.0824521150555499E-2</v>
      </c>
      <c r="V12" s="19"/>
      <c r="W12" s="19">
        <v>3.8116717137559902E-2</v>
      </c>
      <c r="X12" s="19">
        <v>1.7620055578688499E-2</v>
      </c>
      <c r="Y12" s="19">
        <v>2.2654892673502101E-2</v>
      </c>
      <c r="Z12" s="19">
        <v>4.6345139962885903E-2</v>
      </c>
      <c r="AA12" s="19">
        <v>5.3513743259796499E-2</v>
      </c>
      <c r="AB12" s="19">
        <v>0</v>
      </c>
      <c r="AC12" s="19">
        <v>3.40812691388859E-2</v>
      </c>
      <c r="AD12" s="19">
        <v>0</v>
      </c>
      <c r="AE12" s="19">
        <v>1.9500960458003199E-2</v>
      </c>
      <c r="AF12" s="19">
        <v>3.22456406065477E-2</v>
      </c>
      <c r="AG12" s="19"/>
      <c r="AH12" s="19">
        <v>1.0328684783142601E-2</v>
      </c>
      <c r="AI12" s="19">
        <v>2.4535253589571E-2</v>
      </c>
      <c r="AJ12" s="19">
        <v>1.08821715109092E-2</v>
      </c>
      <c r="AK12" s="19">
        <v>3.5965962284400098E-2</v>
      </c>
      <c r="AL12" s="19">
        <v>3.9712530647589901E-2</v>
      </c>
      <c r="AM12" s="19">
        <v>1.8708040986129201E-2</v>
      </c>
      <c r="AN12" s="19">
        <v>3.3750499886274501E-2</v>
      </c>
      <c r="AO12" s="19"/>
      <c r="AP12" s="19">
        <v>1.49379121583936E-2</v>
      </c>
      <c r="AQ12" s="19">
        <v>5.7958875501781103E-2</v>
      </c>
      <c r="AR12" s="19"/>
      <c r="AS12" s="19">
        <v>1.14533065151318E-2</v>
      </c>
      <c r="AT12" s="19">
        <v>6.3252025251144999E-3</v>
      </c>
      <c r="AU12" s="19">
        <v>9.2814539594602806E-3</v>
      </c>
      <c r="AV12" s="19"/>
      <c r="AW12" s="19">
        <v>6.5069142468157804E-3</v>
      </c>
      <c r="AX12" s="19">
        <v>3.5172053098463399E-2</v>
      </c>
      <c r="AY12" s="19"/>
      <c r="AZ12" s="19">
        <v>4.1272113397615599E-2</v>
      </c>
      <c r="BA12" s="19">
        <v>2.6353790520339E-2</v>
      </c>
      <c r="BB12" s="19"/>
      <c r="BC12" s="19">
        <v>3.1807721992771799E-2</v>
      </c>
      <c r="BD12" s="19">
        <v>3.0824521150555499E-2</v>
      </c>
      <c r="BE12" s="19"/>
      <c r="BF12" s="19">
        <v>2.3527083444782802E-2</v>
      </c>
      <c r="BG12" s="19">
        <v>3.5332823767885199E-2</v>
      </c>
      <c r="BH12" s="19"/>
      <c r="BI12" s="19">
        <v>5.5258587432184397E-2</v>
      </c>
      <c r="BJ12" s="19">
        <v>4.2996384701064198E-2</v>
      </c>
      <c r="BK12" s="19">
        <v>1.73732307397273E-2</v>
      </c>
      <c r="BL12" s="19">
        <v>0</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297</v>
      </c>
      <c r="C9" s="17">
        <v>0.19983004874333099</v>
      </c>
      <c r="D9" s="17">
        <v>0.19373156088306601</v>
      </c>
      <c r="E9" s="17">
        <v>0.21007605123164899</v>
      </c>
      <c r="F9" s="17">
        <v>0.17011113131289099</v>
      </c>
      <c r="G9" s="17">
        <v>0.237718880077151</v>
      </c>
      <c r="H9" s="17">
        <v>0.12930917246119999</v>
      </c>
      <c r="I9" s="17">
        <v>0.160242891196238</v>
      </c>
      <c r="J9" s="17">
        <v>0.25662665281652203</v>
      </c>
      <c r="K9" s="17">
        <v>0.30416420293663199</v>
      </c>
      <c r="L9" s="17">
        <v>0.23770599540738299</v>
      </c>
      <c r="M9" s="17">
        <v>0.255578949234958</v>
      </c>
      <c r="N9" s="17">
        <v>0.18419198805140199</v>
      </c>
      <c r="O9" s="17">
        <v>0.150290187275747</v>
      </c>
      <c r="P9" s="17">
        <v>0</v>
      </c>
      <c r="Q9" s="17"/>
      <c r="R9" s="17">
        <v>0.24341572553511401</v>
      </c>
      <c r="S9" s="17">
        <v>0.207296215056403</v>
      </c>
      <c r="T9" s="17">
        <v>0.231650636116912</v>
      </c>
      <c r="U9" s="17">
        <v>0.165873076572714</v>
      </c>
      <c r="V9" s="17"/>
      <c r="W9" s="17">
        <v>0.21910547649332099</v>
      </c>
      <c r="X9" s="17">
        <v>0.268761361833942</v>
      </c>
      <c r="Y9" s="17">
        <v>0.15585088303765701</v>
      </c>
      <c r="Z9" s="17">
        <v>0.18950566061949201</v>
      </c>
      <c r="AA9" s="17">
        <v>0.242737845850579</v>
      </c>
      <c r="AB9" s="17">
        <v>0.22672273291072301</v>
      </c>
      <c r="AC9" s="17">
        <v>0.20015317755324499</v>
      </c>
      <c r="AD9" s="17">
        <v>0.188575746310399</v>
      </c>
      <c r="AE9" s="17">
        <v>0.184311460950152</v>
      </c>
      <c r="AF9" s="17">
        <v>0.17094290946559301</v>
      </c>
      <c r="AG9" s="17"/>
      <c r="AH9" s="17">
        <v>0.30270309231415199</v>
      </c>
      <c r="AI9" s="17">
        <v>7.92153043310206E-2</v>
      </c>
      <c r="AJ9" s="17">
        <v>0.23329406019665699</v>
      </c>
      <c r="AK9" s="17">
        <v>0.18435179513731201</v>
      </c>
      <c r="AL9" s="17">
        <v>0.20372667694219199</v>
      </c>
      <c r="AM9" s="17">
        <v>0.18948108532663299</v>
      </c>
      <c r="AN9" s="17">
        <v>0.19620737396394899</v>
      </c>
      <c r="AO9" s="17"/>
      <c r="AP9" s="17">
        <v>0.17153013718448201</v>
      </c>
      <c r="AQ9" s="17">
        <v>0.24574466271878401</v>
      </c>
      <c r="AR9" s="17"/>
      <c r="AS9" s="17">
        <v>0.16609276373725501</v>
      </c>
      <c r="AT9" s="17">
        <v>0.11283563873185901</v>
      </c>
      <c r="AU9" s="17">
        <v>0.21032433188049701</v>
      </c>
      <c r="AV9" s="17"/>
      <c r="AW9" s="17">
        <v>0.11391275163608799</v>
      </c>
      <c r="AX9" s="17">
        <v>0.21307651536969099</v>
      </c>
      <c r="AY9" s="17"/>
      <c r="AZ9" s="17">
        <v>0.17923686091756499</v>
      </c>
      <c r="BA9" s="17">
        <v>0.210177506295852</v>
      </c>
      <c r="BB9" s="17"/>
      <c r="BC9" s="17">
        <v>0.2302769314349</v>
      </c>
      <c r="BD9" s="17">
        <v>0.165873076572714</v>
      </c>
      <c r="BE9" s="17"/>
      <c r="BF9" s="17">
        <v>0.125950049367091</v>
      </c>
      <c r="BG9" s="17">
        <v>0.237545104664176</v>
      </c>
      <c r="BH9" s="17"/>
      <c r="BI9" s="17">
        <v>0.25323120877016198</v>
      </c>
      <c r="BJ9" s="17">
        <v>0.2261017803814</v>
      </c>
      <c r="BK9" s="17">
        <v>0.17875092466328499</v>
      </c>
      <c r="BL9" s="17">
        <v>0.10977172745845699</v>
      </c>
    </row>
    <row r="10" spans="2:64" ht="30" x14ac:dyDescent="0.25">
      <c r="B10" s="18" t="s">
        <v>298</v>
      </c>
      <c r="C10" s="17">
        <v>0.54552634734375505</v>
      </c>
      <c r="D10" s="17">
        <v>0.62802880721368903</v>
      </c>
      <c r="E10" s="17">
        <v>0.42505132592217798</v>
      </c>
      <c r="F10" s="17">
        <v>0.52400167424501998</v>
      </c>
      <c r="G10" s="17">
        <v>0.40556569912228602</v>
      </c>
      <c r="H10" s="17">
        <v>0.63403221029661405</v>
      </c>
      <c r="I10" s="17">
        <v>0.62420442144823596</v>
      </c>
      <c r="J10" s="17">
        <v>0.43593022402883203</v>
      </c>
      <c r="K10" s="17">
        <v>0.42934114852906302</v>
      </c>
      <c r="L10" s="17">
        <v>0.39819073801394</v>
      </c>
      <c r="M10" s="17">
        <v>0.47818843652018</v>
      </c>
      <c r="N10" s="17">
        <v>0.60103336207480396</v>
      </c>
      <c r="O10" s="17">
        <v>0.57080518558669402</v>
      </c>
      <c r="P10" s="17">
        <v>0.35196951786603697</v>
      </c>
      <c r="Q10" s="17"/>
      <c r="R10" s="17">
        <v>0.28179934079047902</v>
      </c>
      <c r="S10" s="17">
        <v>0.545231676255029</v>
      </c>
      <c r="T10" s="17">
        <v>0.53952940291394103</v>
      </c>
      <c r="U10" s="17">
        <v>0.686650394028269</v>
      </c>
      <c r="V10" s="17"/>
      <c r="W10" s="17">
        <v>0.30985677972808301</v>
      </c>
      <c r="X10" s="17">
        <v>0.389527266375019</v>
      </c>
      <c r="Y10" s="17">
        <v>0.40488403195859002</v>
      </c>
      <c r="Z10" s="17">
        <v>0.56092425874102303</v>
      </c>
      <c r="AA10" s="17">
        <v>0.57043296086155304</v>
      </c>
      <c r="AB10" s="17">
        <v>0.49041215520695303</v>
      </c>
      <c r="AC10" s="17">
        <v>0.619732013851643</v>
      </c>
      <c r="AD10" s="17">
        <v>0.64121032125597299</v>
      </c>
      <c r="AE10" s="17">
        <v>0.71898351887580403</v>
      </c>
      <c r="AF10" s="17">
        <v>0.71123695077276206</v>
      </c>
      <c r="AG10" s="17"/>
      <c r="AH10" s="17">
        <v>0.41728899995191798</v>
      </c>
      <c r="AI10" s="17">
        <v>0.58643009693263104</v>
      </c>
      <c r="AJ10" s="17">
        <v>0.50939163139871102</v>
      </c>
      <c r="AK10" s="17">
        <v>0.487632537628584</v>
      </c>
      <c r="AL10" s="17">
        <v>0.58846192082013804</v>
      </c>
      <c r="AM10" s="17">
        <v>0.66426389013112197</v>
      </c>
      <c r="AN10" s="17">
        <v>0.63402381955614295</v>
      </c>
      <c r="AO10" s="17"/>
      <c r="AP10" s="17">
        <v>0.68534921518020497</v>
      </c>
      <c r="AQ10" s="17">
        <v>0.31867358887130098</v>
      </c>
      <c r="AR10" s="17"/>
      <c r="AS10" s="17">
        <v>0.728324242304485</v>
      </c>
      <c r="AT10" s="17">
        <v>0.82941808359942504</v>
      </c>
      <c r="AU10" s="17">
        <v>0.60065062439126404</v>
      </c>
      <c r="AV10" s="17"/>
      <c r="AW10" s="17">
        <v>0.81437661262255401</v>
      </c>
      <c r="AX10" s="17">
        <v>0.504075834043058</v>
      </c>
      <c r="AY10" s="17"/>
      <c r="AZ10" s="17">
        <v>0.51104326605578698</v>
      </c>
      <c r="BA10" s="17">
        <v>0.56285305862936696</v>
      </c>
      <c r="BB10" s="17"/>
      <c r="BC10" s="17">
        <v>0.41899011576298101</v>
      </c>
      <c r="BD10" s="17">
        <v>0.686650394028269</v>
      </c>
      <c r="BE10" s="17"/>
      <c r="BF10" s="17">
        <v>0.71354855726084798</v>
      </c>
      <c r="BG10" s="17">
        <v>0.45975256422965899</v>
      </c>
      <c r="BH10" s="17"/>
      <c r="BI10" s="17">
        <v>0.22876272665057201</v>
      </c>
      <c r="BJ10" s="17">
        <v>0.49303360325394902</v>
      </c>
      <c r="BK10" s="17">
        <v>0.69315540474638804</v>
      </c>
      <c r="BL10" s="17">
        <v>0.83906598101220198</v>
      </c>
    </row>
    <row r="11" spans="2:64" x14ac:dyDescent="0.25">
      <c r="B11" s="18" t="s">
        <v>299</v>
      </c>
      <c r="C11" s="17">
        <v>0.21329203154106999</v>
      </c>
      <c r="D11" s="17">
        <v>0.14579176006390901</v>
      </c>
      <c r="E11" s="17">
        <v>0.26957297277702902</v>
      </c>
      <c r="F11" s="17">
        <v>0.28381946204625302</v>
      </c>
      <c r="G11" s="17">
        <v>0.294756693902261</v>
      </c>
      <c r="H11" s="17">
        <v>0.164184344495509</v>
      </c>
      <c r="I11" s="17">
        <v>0.15753613013179299</v>
      </c>
      <c r="J11" s="17">
        <v>0.27230853151345003</v>
      </c>
      <c r="K11" s="17">
        <v>0.26649464853430499</v>
      </c>
      <c r="L11" s="17">
        <v>0.287036402753505</v>
      </c>
      <c r="M11" s="17">
        <v>0.23181444705384299</v>
      </c>
      <c r="N11" s="17">
        <v>0.20100451430183</v>
      </c>
      <c r="O11" s="17">
        <v>0.24434144792380599</v>
      </c>
      <c r="P11" s="17">
        <v>0.296060964267926</v>
      </c>
      <c r="Q11" s="17"/>
      <c r="R11" s="17">
        <v>0.43019075283904701</v>
      </c>
      <c r="S11" s="17">
        <v>0.22403327013219301</v>
      </c>
      <c r="T11" s="17">
        <v>0.18621255978559301</v>
      </c>
      <c r="U11" s="17">
        <v>0.10247472941894301</v>
      </c>
      <c r="V11" s="17"/>
      <c r="W11" s="17">
        <v>0.40294798386355202</v>
      </c>
      <c r="X11" s="17">
        <v>0.32924964947576102</v>
      </c>
      <c r="Y11" s="17">
        <v>0.40064872048993899</v>
      </c>
      <c r="Z11" s="17">
        <v>0.224346560960932</v>
      </c>
      <c r="AA11" s="17">
        <v>0.15753118081058101</v>
      </c>
      <c r="AB11" s="17">
        <v>0.267018218370629</v>
      </c>
      <c r="AC11" s="17">
        <v>0.129331027805723</v>
      </c>
      <c r="AD11" s="17">
        <v>0.13708741043773801</v>
      </c>
      <c r="AE11" s="17">
        <v>9.6705020174043393E-2</v>
      </c>
      <c r="AF11" s="17">
        <v>6.2605433352368706E-2</v>
      </c>
      <c r="AG11" s="17"/>
      <c r="AH11" s="17">
        <v>0.27219274583378</v>
      </c>
      <c r="AI11" s="17">
        <v>0.27390236267872198</v>
      </c>
      <c r="AJ11" s="17">
        <v>0.21606784357557099</v>
      </c>
      <c r="AK11" s="17">
        <v>0.273037398197296</v>
      </c>
      <c r="AL11" s="17">
        <v>0.18231479430603301</v>
      </c>
      <c r="AM11" s="17">
        <v>0.120208126580405</v>
      </c>
      <c r="AN11" s="17">
        <v>0.12696730830282599</v>
      </c>
      <c r="AO11" s="17"/>
      <c r="AP11" s="17">
        <v>0.115737834307552</v>
      </c>
      <c r="AQ11" s="17">
        <v>0.37156684799581102</v>
      </c>
      <c r="AR11" s="17"/>
      <c r="AS11" s="17">
        <v>6.9877901221393895E-2</v>
      </c>
      <c r="AT11" s="17">
        <v>3.8770670093372497E-2</v>
      </c>
      <c r="AU11" s="17">
        <v>0.17442359273449901</v>
      </c>
      <c r="AV11" s="17"/>
      <c r="AW11" s="17">
        <v>6.52037214945419E-2</v>
      </c>
      <c r="AX11" s="17">
        <v>0.23612383518052699</v>
      </c>
      <c r="AY11" s="17"/>
      <c r="AZ11" s="17">
        <v>0.261697960610764</v>
      </c>
      <c r="BA11" s="17">
        <v>0.188969507967893</v>
      </c>
      <c r="BB11" s="17"/>
      <c r="BC11" s="17">
        <v>0.31265428860438599</v>
      </c>
      <c r="BD11" s="17">
        <v>0.10247472941894301</v>
      </c>
      <c r="BE11" s="17"/>
      <c r="BF11" s="17">
        <v>0.12814812274819001</v>
      </c>
      <c r="BG11" s="17">
        <v>0.25675720897142601</v>
      </c>
      <c r="BH11" s="17"/>
      <c r="BI11" s="17">
        <v>0.433169353883185</v>
      </c>
      <c r="BJ11" s="17">
        <v>0.240534497704428</v>
      </c>
      <c r="BK11" s="17">
        <v>0.10499504463554001</v>
      </c>
      <c r="BL11" s="17">
        <v>3.5599033210192498E-2</v>
      </c>
    </row>
    <row r="12" spans="2:64" x14ac:dyDescent="0.25">
      <c r="B12" s="18" t="s">
        <v>80</v>
      </c>
      <c r="C12" s="19">
        <v>4.1351572371844302E-2</v>
      </c>
      <c r="D12" s="19">
        <v>3.2447871839335701E-2</v>
      </c>
      <c r="E12" s="19">
        <v>9.5299650069143801E-2</v>
      </c>
      <c r="F12" s="19">
        <v>2.20677323958362E-2</v>
      </c>
      <c r="G12" s="19">
        <v>6.1958726898302799E-2</v>
      </c>
      <c r="H12" s="19">
        <v>7.2474272746676893E-2</v>
      </c>
      <c r="I12" s="19">
        <v>5.8016557223734E-2</v>
      </c>
      <c r="J12" s="19">
        <v>3.51345916411957E-2</v>
      </c>
      <c r="K12" s="19">
        <v>0</v>
      </c>
      <c r="L12" s="19">
        <v>7.70668638251715E-2</v>
      </c>
      <c r="M12" s="19">
        <v>3.4418167191018902E-2</v>
      </c>
      <c r="N12" s="19">
        <v>1.3770135571963301E-2</v>
      </c>
      <c r="O12" s="19">
        <v>3.4563179213752702E-2</v>
      </c>
      <c r="P12" s="19">
        <v>0.35196951786603697</v>
      </c>
      <c r="Q12" s="19"/>
      <c r="R12" s="19">
        <v>4.4594180835360299E-2</v>
      </c>
      <c r="S12" s="19">
        <v>2.34388385563747E-2</v>
      </c>
      <c r="T12" s="19">
        <v>4.2607401183554099E-2</v>
      </c>
      <c r="U12" s="19">
        <v>4.5001799980074399E-2</v>
      </c>
      <c r="V12" s="19"/>
      <c r="W12" s="19">
        <v>6.8089759915043402E-2</v>
      </c>
      <c r="X12" s="19">
        <v>1.2461722315277099E-2</v>
      </c>
      <c r="Y12" s="19">
        <v>3.86163645138137E-2</v>
      </c>
      <c r="Z12" s="19">
        <v>2.5223519678551801E-2</v>
      </c>
      <c r="AA12" s="19">
        <v>2.9298012477287E-2</v>
      </c>
      <c r="AB12" s="19">
        <v>1.58468935116957E-2</v>
      </c>
      <c r="AC12" s="19">
        <v>5.0783780789388201E-2</v>
      </c>
      <c r="AD12" s="19">
        <v>3.3126521995889599E-2</v>
      </c>
      <c r="AE12" s="19">
        <v>0</v>
      </c>
      <c r="AF12" s="19">
        <v>5.5214706409276303E-2</v>
      </c>
      <c r="AG12" s="19"/>
      <c r="AH12" s="19">
        <v>7.8151619001502002E-3</v>
      </c>
      <c r="AI12" s="19">
        <v>6.0452236057626597E-2</v>
      </c>
      <c r="AJ12" s="19">
        <v>4.1246464829060803E-2</v>
      </c>
      <c r="AK12" s="19">
        <v>5.4978269036807699E-2</v>
      </c>
      <c r="AL12" s="19">
        <v>2.5496607931637098E-2</v>
      </c>
      <c r="AM12" s="19">
        <v>2.60468979618401E-2</v>
      </c>
      <c r="AN12" s="19">
        <v>4.2801498177080899E-2</v>
      </c>
      <c r="AO12" s="19"/>
      <c r="AP12" s="19">
        <v>2.7382813327762101E-2</v>
      </c>
      <c r="AQ12" s="19">
        <v>6.4014900414104597E-2</v>
      </c>
      <c r="AR12" s="19"/>
      <c r="AS12" s="19">
        <v>3.57050927368667E-2</v>
      </c>
      <c r="AT12" s="19">
        <v>1.8975607575343501E-2</v>
      </c>
      <c r="AU12" s="19">
        <v>1.46014509937397E-2</v>
      </c>
      <c r="AV12" s="19"/>
      <c r="AW12" s="19">
        <v>6.5069142468157804E-3</v>
      </c>
      <c r="AX12" s="19">
        <v>4.6723815406724503E-2</v>
      </c>
      <c r="AY12" s="19"/>
      <c r="AZ12" s="19">
        <v>4.80219124158833E-2</v>
      </c>
      <c r="BA12" s="19">
        <v>3.7999927106888001E-2</v>
      </c>
      <c r="BB12" s="19"/>
      <c r="BC12" s="19">
        <v>3.8078664197732003E-2</v>
      </c>
      <c r="BD12" s="19">
        <v>4.5001799980074399E-2</v>
      </c>
      <c r="BE12" s="19"/>
      <c r="BF12" s="19">
        <v>3.2353270623871097E-2</v>
      </c>
      <c r="BG12" s="19">
        <v>4.5945122134739703E-2</v>
      </c>
      <c r="BH12" s="19"/>
      <c r="BI12" s="19">
        <v>8.4836710696081397E-2</v>
      </c>
      <c r="BJ12" s="19">
        <v>4.0330118660222097E-2</v>
      </c>
      <c r="BK12" s="19">
        <v>2.3098625954786602E-2</v>
      </c>
      <c r="BL12" s="19">
        <v>1.55632583191486E-2</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L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309</v>
      </c>
      <c r="C9" s="17">
        <v>0.342318433517591</v>
      </c>
      <c r="D9" s="17">
        <v>0.26135369562364502</v>
      </c>
      <c r="E9" s="17">
        <v>0.44293513911221999</v>
      </c>
      <c r="F9" s="17">
        <v>0.33825589521502297</v>
      </c>
      <c r="G9" s="17">
        <v>0.37647565186201298</v>
      </c>
      <c r="H9" s="17">
        <v>0.342380059248102</v>
      </c>
      <c r="I9" s="17">
        <v>0.26591697539253201</v>
      </c>
      <c r="J9" s="17">
        <v>0.45980886991044401</v>
      </c>
      <c r="K9" s="17">
        <v>0.45177901822734901</v>
      </c>
      <c r="L9" s="17">
        <v>0.40146494064018501</v>
      </c>
      <c r="M9" s="17">
        <v>0.412317874257212</v>
      </c>
      <c r="N9" s="17">
        <v>0.34424655212611199</v>
      </c>
      <c r="O9" s="17">
        <v>0.32849698181234499</v>
      </c>
      <c r="P9" s="17">
        <v>0</v>
      </c>
      <c r="Q9" s="17"/>
      <c r="R9" s="17">
        <v>0.48828775284203602</v>
      </c>
      <c r="S9" s="17">
        <v>0.42260147969724698</v>
      </c>
      <c r="T9" s="17">
        <v>0.363099897698274</v>
      </c>
      <c r="U9" s="17">
        <v>0.23402101716545001</v>
      </c>
      <c r="V9" s="17"/>
      <c r="W9" s="17">
        <v>0.43425074232917699</v>
      </c>
      <c r="X9" s="17">
        <v>0.55529655558398106</v>
      </c>
      <c r="Y9" s="17">
        <v>0.39760080000592801</v>
      </c>
      <c r="Z9" s="17">
        <v>0.31334962235733499</v>
      </c>
      <c r="AA9" s="17">
        <v>0.33518495932574099</v>
      </c>
      <c r="AB9" s="17">
        <v>0.40964392762479701</v>
      </c>
      <c r="AC9" s="17">
        <v>0.29144810910976199</v>
      </c>
      <c r="AD9" s="17">
        <v>0.27131248311040501</v>
      </c>
      <c r="AE9" s="17">
        <v>0.25725831689585898</v>
      </c>
      <c r="AF9" s="17">
        <v>0.29604663650394197</v>
      </c>
      <c r="AG9" s="17"/>
      <c r="AH9" s="17">
        <v>0.37288930907685303</v>
      </c>
      <c r="AI9" s="17">
        <v>0.24871089679518399</v>
      </c>
      <c r="AJ9" s="17">
        <v>0.40163055715700602</v>
      </c>
      <c r="AK9" s="17">
        <v>0.45503977204514101</v>
      </c>
      <c r="AL9" s="17">
        <v>0.29781785910423603</v>
      </c>
      <c r="AM9" s="17">
        <v>0.25384430873946601</v>
      </c>
      <c r="AN9" s="17">
        <v>0.344353186813109</v>
      </c>
      <c r="AO9" s="17"/>
      <c r="AP9" s="17">
        <v>0.255262665319958</v>
      </c>
      <c r="AQ9" s="17">
        <v>0.483560288030771</v>
      </c>
      <c r="AR9" s="17"/>
      <c r="AS9" s="17">
        <v>0.22881405414584399</v>
      </c>
      <c r="AT9" s="17">
        <v>0.18709514096437699</v>
      </c>
      <c r="AU9" s="17">
        <v>0.30497153669534399</v>
      </c>
      <c r="AV9" s="17"/>
      <c r="AW9" s="17">
        <v>0.14088380456418101</v>
      </c>
      <c r="AX9" s="17">
        <v>0.37337500977945798</v>
      </c>
      <c r="AY9" s="17"/>
      <c r="AZ9" s="17">
        <v>0.32742720121499802</v>
      </c>
      <c r="BA9" s="17">
        <v>0.34980082990320699</v>
      </c>
      <c r="BB9" s="17"/>
      <c r="BC9" s="17">
        <v>0.43942128223173299</v>
      </c>
      <c r="BD9" s="17">
        <v>0.23402101716545001</v>
      </c>
      <c r="BE9" s="17"/>
      <c r="BF9" s="17">
        <v>0.207499949813712</v>
      </c>
      <c r="BG9" s="17">
        <v>0.41114202170092501</v>
      </c>
      <c r="BH9" s="17"/>
      <c r="BI9" s="17">
        <v>0.55912251874090202</v>
      </c>
      <c r="BJ9" s="17">
        <v>0.37368170149234498</v>
      </c>
      <c r="BK9" s="17">
        <v>0.24194179655393599</v>
      </c>
      <c r="BL9" s="17">
        <v>0.15232442865040099</v>
      </c>
    </row>
    <row r="10" spans="2:64" x14ac:dyDescent="0.25">
      <c r="B10" s="18" t="s">
        <v>310</v>
      </c>
      <c r="C10" s="17">
        <v>0.198680010416246</v>
      </c>
      <c r="D10" s="17">
        <v>0.18904262503083699</v>
      </c>
      <c r="E10" s="17">
        <v>0.13216636252472799</v>
      </c>
      <c r="F10" s="17">
        <v>0.17924572083314899</v>
      </c>
      <c r="G10" s="17">
        <v>0.21193463107086699</v>
      </c>
      <c r="H10" s="17">
        <v>0.262842109892372</v>
      </c>
      <c r="I10" s="17">
        <v>0.201176847648251</v>
      </c>
      <c r="J10" s="17">
        <v>0.28907005222006299</v>
      </c>
      <c r="K10" s="17">
        <v>0.18429188442344299</v>
      </c>
      <c r="L10" s="17">
        <v>0.20827661460669</v>
      </c>
      <c r="M10" s="17">
        <v>0.16985052722060001</v>
      </c>
      <c r="N10" s="17">
        <v>0.21592306627869901</v>
      </c>
      <c r="O10" s="17">
        <v>0.157896319652025</v>
      </c>
      <c r="P10" s="17">
        <v>0.296060964267926</v>
      </c>
      <c r="Q10" s="17"/>
      <c r="R10" s="17">
        <v>0.150222300920968</v>
      </c>
      <c r="S10" s="17">
        <v>0.16317615039282499</v>
      </c>
      <c r="T10" s="17">
        <v>0.24483909352002101</v>
      </c>
      <c r="U10" s="17">
        <v>0.22321173438683301</v>
      </c>
      <c r="V10" s="17"/>
      <c r="W10" s="17">
        <v>0.15401404830108201</v>
      </c>
      <c r="X10" s="17">
        <v>0.200440828904978</v>
      </c>
      <c r="Y10" s="17">
        <v>0.20635162519068301</v>
      </c>
      <c r="Z10" s="17">
        <v>0.20156644463413501</v>
      </c>
      <c r="AA10" s="17">
        <v>0.25204017777233101</v>
      </c>
      <c r="AB10" s="17">
        <v>0.16721884236001799</v>
      </c>
      <c r="AC10" s="17">
        <v>0.291375733693301</v>
      </c>
      <c r="AD10" s="17">
        <v>0.23805212168454801</v>
      </c>
      <c r="AE10" s="17">
        <v>0.23950707496759199</v>
      </c>
      <c r="AF10" s="17">
        <v>0.232176967221178</v>
      </c>
      <c r="AG10" s="17"/>
      <c r="AH10" s="17">
        <v>0.186331179893992</v>
      </c>
      <c r="AI10" s="17">
        <v>0.265859044500379</v>
      </c>
      <c r="AJ10" s="17">
        <v>0.251304037939245</v>
      </c>
      <c r="AK10" s="17">
        <v>0.18340083189005399</v>
      </c>
      <c r="AL10" s="17">
        <v>0.195610570898582</v>
      </c>
      <c r="AM10" s="17">
        <v>0.25133515688385</v>
      </c>
      <c r="AN10" s="17">
        <v>0.21038887394049099</v>
      </c>
      <c r="AO10" s="17"/>
      <c r="AP10" s="17">
        <v>0.24414119654928201</v>
      </c>
      <c r="AQ10" s="17">
        <v>0.124922436728285</v>
      </c>
      <c r="AR10" s="17"/>
      <c r="AS10" s="17">
        <v>0.266189614617524</v>
      </c>
      <c r="AT10" s="17">
        <v>0.220234433481129</v>
      </c>
      <c r="AU10" s="17">
        <v>0.24702534359407199</v>
      </c>
      <c r="AV10" s="17"/>
      <c r="AW10" s="17">
        <v>0.26431954457505602</v>
      </c>
      <c r="AX10" s="17">
        <v>0.18855990738834</v>
      </c>
      <c r="AY10" s="17"/>
      <c r="AZ10" s="17">
        <v>0.17729968394027101</v>
      </c>
      <c r="BA10" s="17">
        <v>0.209422981467693</v>
      </c>
      <c r="BB10" s="17"/>
      <c r="BC10" s="17">
        <v>0.17668409987977099</v>
      </c>
      <c r="BD10" s="17">
        <v>0.22321173438683301</v>
      </c>
      <c r="BE10" s="17"/>
      <c r="BF10" s="17">
        <v>0.21926306767364301</v>
      </c>
      <c r="BG10" s="17">
        <v>0.18817255018290999</v>
      </c>
      <c r="BH10" s="17"/>
      <c r="BI10" s="17">
        <v>8.5395329905711095E-2</v>
      </c>
      <c r="BJ10" s="17">
        <v>0.16677252329734399</v>
      </c>
      <c r="BK10" s="17">
        <v>0.29552315187542899</v>
      </c>
      <c r="BL10" s="17">
        <v>0.23014816294534399</v>
      </c>
    </row>
    <row r="11" spans="2:64" x14ac:dyDescent="0.25">
      <c r="B11" s="18" t="s">
        <v>311</v>
      </c>
      <c r="C11" s="17">
        <v>0.16229572273569301</v>
      </c>
      <c r="D11" s="17">
        <v>0.23217730030213801</v>
      </c>
      <c r="E11" s="17">
        <v>0.14465710042807001</v>
      </c>
      <c r="F11" s="17">
        <v>0.217613908033813</v>
      </c>
      <c r="G11" s="17">
        <v>5.7037813825110202E-2</v>
      </c>
      <c r="H11" s="17">
        <v>0.17003409454496299</v>
      </c>
      <c r="I11" s="17">
        <v>0.18623658372723201</v>
      </c>
      <c r="J11" s="17">
        <v>7.0982660513022197E-2</v>
      </c>
      <c r="K11" s="17">
        <v>8.06437358838967E-2</v>
      </c>
      <c r="L11" s="17">
        <v>0.13592464492558401</v>
      </c>
      <c r="M11" s="17">
        <v>0.160116544004484</v>
      </c>
      <c r="N11" s="17">
        <v>0.12891133091284401</v>
      </c>
      <c r="O11" s="17">
        <v>0.13847287173145001</v>
      </c>
      <c r="P11" s="17">
        <v>0.70393903573207395</v>
      </c>
      <c r="Q11" s="17"/>
      <c r="R11" s="17">
        <v>3.9964505152148902E-2</v>
      </c>
      <c r="S11" s="17">
        <v>0.13318433406786201</v>
      </c>
      <c r="T11" s="17">
        <v>0.16659935550336799</v>
      </c>
      <c r="U11" s="17">
        <v>0.23507796477218201</v>
      </c>
      <c r="V11" s="17"/>
      <c r="W11" s="17">
        <v>4.3917629293290197E-2</v>
      </c>
      <c r="X11" s="17">
        <v>0.101799741061327</v>
      </c>
      <c r="Y11" s="17">
        <v>0.15776876237525</v>
      </c>
      <c r="Z11" s="17">
        <v>0.18606202336170199</v>
      </c>
      <c r="AA11" s="17">
        <v>0.21861558134308501</v>
      </c>
      <c r="AB11" s="17">
        <v>0.179490229621631</v>
      </c>
      <c r="AC11" s="17">
        <v>0.18380267104180401</v>
      </c>
      <c r="AD11" s="17">
        <v>0.30733263141387601</v>
      </c>
      <c r="AE11" s="17">
        <v>0.26824570279854998</v>
      </c>
      <c r="AF11" s="17">
        <v>0.205693235609332</v>
      </c>
      <c r="AG11" s="17"/>
      <c r="AH11" s="17">
        <v>0.101601840214218</v>
      </c>
      <c r="AI11" s="17">
        <v>0.21204211063557901</v>
      </c>
      <c r="AJ11" s="17">
        <v>0.15387335003845301</v>
      </c>
      <c r="AK11" s="17">
        <v>7.5100692635455005E-2</v>
      </c>
      <c r="AL11" s="17">
        <v>0.25203635861974699</v>
      </c>
      <c r="AM11" s="17">
        <v>0.24925956378945499</v>
      </c>
      <c r="AN11" s="17">
        <v>0.19457360194130999</v>
      </c>
      <c r="AO11" s="17"/>
      <c r="AP11" s="17">
        <v>0.24729433673189499</v>
      </c>
      <c r="AQ11" s="17">
        <v>2.4391456075048699E-2</v>
      </c>
      <c r="AR11" s="17"/>
      <c r="AS11" s="17">
        <v>0.29033589888856998</v>
      </c>
      <c r="AT11" s="17">
        <v>0.32540304724270702</v>
      </c>
      <c r="AU11" s="17">
        <v>0.19731183182620499</v>
      </c>
      <c r="AV11" s="17"/>
      <c r="AW11" s="17">
        <v>0.35468345506788201</v>
      </c>
      <c r="AX11" s="17">
        <v>0.13263396938143601</v>
      </c>
      <c r="AY11" s="17"/>
      <c r="AZ11" s="17">
        <v>0.164529510945496</v>
      </c>
      <c r="BA11" s="17">
        <v>0.16117331134034199</v>
      </c>
      <c r="BB11" s="17"/>
      <c r="BC11" s="17">
        <v>9.7036889463392798E-2</v>
      </c>
      <c r="BD11" s="17">
        <v>0.23507796477218201</v>
      </c>
      <c r="BE11" s="17"/>
      <c r="BF11" s="17">
        <v>0.242631545370358</v>
      </c>
      <c r="BG11" s="17">
        <v>0.12128502879018301</v>
      </c>
      <c r="BH11" s="17"/>
      <c r="BI11" s="17">
        <v>4.0359315892944003E-2</v>
      </c>
      <c r="BJ11" s="17">
        <v>9.7889179822139599E-2</v>
      </c>
      <c r="BK11" s="17">
        <v>0.23045873460309799</v>
      </c>
      <c r="BL11" s="17">
        <v>0.34497778990901001</v>
      </c>
    </row>
    <row r="12" spans="2:64" x14ac:dyDescent="0.25">
      <c r="B12" s="18" t="s">
        <v>312</v>
      </c>
      <c r="C12" s="17">
        <v>7.2409493699640101E-2</v>
      </c>
      <c r="D12" s="17">
        <v>0.107000421159011</v>
      </c>
      <c r="E12" s="17">
        <v>2.98806992655649E-2</v>
      </c>
      <c r="F12" s="17">
        <v>0.105740120069943</v>
      </c>
      <c r="G12" s="17">
        <v>7.3689869233566199E-2</v>
      </c>
      <c r="H12" s="17">
        <v>4.0568087333771E-2</v>
      </c>
      <c r="I12" s="17">
        <v>0.111956454131985</v>
      </c>
      <c r="J12" s="17">
        <v>0</v>
      </c>
      <c r="K12" s="17">
        <v>5.98790709752553E-2</v>
      </c>
      <c r="L12" s="17">
        <v>4.6057185220850498E-2</v>
      </c>
      <c r="M12" s="17">
        <v>4.1110251601842701E-2</v>
      </c>
      <c r="N12" s="17">
        <v>7.04763236195321E-2</v>
      </c>
      <c r="O12" s="17">
        <v>8.1163828848241901E-2</v>
      </c>
      <c r="P12" s="17">
        <v>0</v>
      </c>
      <c r="Q12" s="17"/>
      <c r="R12" s="17">
        <v>5.6299546796404497E-2</v>
      </c>
      <c r="S12" s="17">
        <v>7.5704912152196699E-2</v>
      </c>
      <c r="T12" s="17">
        <v>4.3585173762081202E-2</v>
      </c>
      <c r="U12" s="17">
        <v>8.7611918559851995E-2</v>
      </c>
      <c r="V12" s="17"/>
      <c r="W12" s="17">
        <v>3.3598795191675898E-2</v>
      </c>
      <c r="X12" s="17">
        <v>4.6005890908777901E-2</v>
      </c>
      <c r="Y12" s="17">
        <v>5.6644174189747397E-2</v>
      </c>
      <c r="Z12" s="17">
        <v>0.10865312354423801</v>
      </c>
      <c r="AA12" s="17">
        <v>6.2464440727645197E-2</v>
      </c>
      <c r="AB12" s="17">
        <v>0.13231472290073701</v>
      </c>
      <c r="AC12" s="17">
        <v>0.119718607075585</v>
      </c>
      <c r="AD12" s="17">
        <v>3.8634436863289899E-2</v>
      </c>
      <c r="AE12" s="17">
        <v>0.10162328764429</v>
      </c>
      <c r="AF12" s="17">
        <v>8.8378368142533595E-2</v>
      </c>
      <c r="AG12" s="17"/>
      <c r="AH12" s="17">
        <v>8.5307300851122897E-2</v>
      </c>
      <c r="AI12" s="17">
        <v>4.68256554581215E-2</v>
      </c>
      <c r="AJ12" s="17">
        <v>5.5041141194675298E-2</v>
      </c>
      <c r="AK12" s="17">
        <v>1.70227914317851E-2</v>
      </c>
      <c r="AL12" s="17">
        <v>7.9115595181266304E-2</v>
      </c>
      <c r="AM12" s="17">
        <v>0.12872677982439801</v>
      </c>
      <c r="AN12" s="17">
        <v>0.11613629705137</v>
      </c>
      <c r="AO12" s="17"/>
      <c r="AP12" s="17">
        <v>9.4791378471711402E-2</v>
      </c>
      <c r="AQ12" s="17">
        <v>3.6096461511686599E-2</v>
      </c>
      <c r="AR12" s="17"/>
      <c r="AS12" s="17">
        <v>9.0731997217629895E-2</v>
      </c>
      <c r="AT12" s="17">
        <v>0.15589403179445399</v>
      </c>
      <c r="AU12" s="17">
        <v>7.5057922341612404E-2</v>
      </c>
      <c r="AV12" s="17"/>
      <c r="AW12" s="17">
        <v>0.13118656458007799</v>
      </c>
      <c r="AX12" s="17">
        <v>6.3347424313994996E-2</v>
      </c>
      <c r="AY12" s="17"/>
      <c r="AZ12" s="17">
        <v>6.39360767148415E-2</v>
      </c>
      <c r="BA12" s="17">
        <v>7.6667130900682001E-2</v>
      </c>
      <c r="BB12" s="17"/>
      <c r="BC12" s="17">
        <v>5.8778524365254103E-2</v>
      </c>
      <c r="BD12" s="17">
        <v>8.7611918559851995E-2</v>
      </c>
      <c r="BE12" s="17"/>
      <c r="BF12" s="17">
        <v>0.122602560255906</v>
      </c>
      <c r="BG12" s="17">
        <v>4.6786397760401402E-2</v>
      </c>
      <c r="BH12" s="17"/>
      <c r="BI12" s="17">
        <v>1.9576365034803998E-2</v>
      </c>
      <c r="BJ12" s="17">
        <v>5.9747960003355499E-2</v>
      </c>
      <c r="BK12" s="17">
        <v>7.5135099186257895E-2</v>
      </c>
      <c r="BL12" s="17">
        <v>0.17670194140453399</v>
      </c>
    </row>
    <row r="13" spans="2:64" x14ac:dyDescent="0.25">
      <c r="B13" s="18" t="s">
        <v>313</v>
      </c>
      <c r="C13" s="17">
        <v>4.4850557169277001E-2</v>
      </c>
      <c r="D13" s="17">
        <v>4.0846312486748602E-2</v>
      </c>
      <c r="E13" s="17">
        <v>6.5418950803578901E-2</v>
      </c>
      <c r="F13" s="17">
        <v>6.8538311726117795E-2</v>
      </c>
      <c r="G13" s="17">
        <v>8.0932746642515499E-2</v>
      </c>
      <c r="H13" s="17">
        <v>6.04025570690606E-2</v>
      </c>
      <c r="I13" s="17">
        <v>5.71512313270581E-2</v>
      </c>
      <c r="J13" s="17">
        <v>0</v>
      </c>
      <c r="K13" s="17">
        <v>0</v>
      </c>
      <c r="L13" s="17">
        <v>6.8218924692120694E-2</v>
      </c>
      <c r="M13" s="17">
        <v>6.5341538815472805E-2</v>
      </c>
      <c r="N13" s="17">
        <v>3.6207357794537598E-2</v>
      </c>
      <c r="O13" s="17">
        <v>2.12080112999854E-2</v>
      </c>
      <c r="P13" s="17">
        <v>0</v>
      </c>
      <c r="Q13" s="17"/>
      <c r="R13" s="17">
        <v>6.29174151543406E-2</v>
      </c>
      <c r="S13" s="17">
        <v>5.5929464092195798E-2</v>
      </c>
      <c r="T13" s="17">
        <v>3.6536054426026497E-2</v>
      </c>
      <c r="U13" s="17">
        <v>3.4004194321218803E-2</v>
      </c>
      <c r="V13" s="17"/>
      <c r="W13" s="17">
        <v>0.10681963747793501</v>
      </c>
      <c r="X13" s="17">
        <v>4.2268439626828899E-2</v>
      </c>
      <c r="Y13" s="17">
        <v>0</v>
      </c>
      <c r="Z13" s="17">
        <v>5.5320556788401802E-2</v>
      </c>
      <c r="AA13" s="17">
        <v>3.6309944307678199E-2</v>
      </c>
      <c r="AB13" s="17">
        <v>4.6297608744404001E-2</v>
      </c>
      <c r="AC13" s="17">
        <v>3.5471814157564903E-2</v>
      </c>
      <c r="AD13" s="17">
        <v>0</v>
      </c>
      <c r="AE13" s="17">
        <v>5.0578693568916797E-2</v>
      </c>
      <c r="AF13" s="17">
        <v>3.5213098340343599E-2</v>
      </c>
      <c r="AG13" s="17"/>
      <c r="AH13" s="17">
        <v>0.100321997520757</v>
      </c>
      <c r="AI13" s="17">
        <v>0.10248779937817</v>
      </c>
      <c r="AJ13" s="17">
        <v>6.7170401219524806E-2</v>
      </c>
      <c r="AK13" s="17">
        <v>4.3126900258974102E-2</v>
      </c>
      <c r="AL13" s="17">
        <v>2.9527899029766901E-2</v>
      </c>
      <c r="AM13" s="17">
        <v>3.9456373680660503E-2</v>
      </c>
      <c r="AN13" s="17">
        <v>1.6176497136537099E-2</v>
      </c>
      <c r="AO13" s="17"/>
      <c r="AP13" s="17">
        <v>4.5872250893526499E-2</v>
      </c>
      <c r="AQ13" s="17">
        <v>4.3192931036682598E-2</v>
      </c>
      <c r="AR13" s="17"/>
      <c r="AS13" s="17">
        <v>2.21499716172734E-2</v>
      </c>
      <c r="AT13" s="17">
        <v>3.1388091518846202E-2</v>
      </c>
      <c r="AU13" s="17">
        <v>6.9406301244116203E-2</v>
      </c>
      <c r="AV13" s="17"/>
      <c r="AW13" s="17">
        <v>3.49260959788429E-2</v>
      </c>
      <c r="AX13" s="17">
        <v>4.6380680303616299E-2</v>
      </c>
      <c r="AY13" s="17"/>
      <c r="AZ13" s="17">
        <v>4.9878351625183302E-2</v>
      </c>
      <c r="BA13" s="17">
        <v>4.23242416636124E-2</v>
      </c>
      <c r="BB13" s="17"/>
      <c r="BC13" s="17">
        <v>5.4575745139681199E-2</v>
      </c>
      <c r="BD13" s="17">
        <v>3.4004194321218803E-2</v>
      </c>
      <c r="BE13" s="17"/>
      <c r="BF13" s="17">
        <v>6.07451305129698E-2</v>
      </c>
      <c r="BG13" s="17">
        <v>3.6736524581884498E-2</v>
      </c>
      <c r="BH13" s="17"/>
      <c r="BI13" s="17">
        <v>2.6800151970959901E-2</v>
      </c>
      <c r="BJ13" s="17">
        <v>5.7645903855805702E-2</v>
      </c>
      <c r="BK13" s="17">
        <v>4.4855013322295002E-2</v>
      </c>
      <c r="BL13" s="17">
        <v>4.8415202434655698E-2</v>
      </c>
    </row>
    <row r="14" spans="2:64" x14ac:dyDescent="0.25">
      <c r="B14" s="18" t="s">
        <v>314</v>
      </c>
      <c r="C14" s="17">
        <v>3.6284630508575E-2</v>
      </c>
      <c r="D14" s="17">
        <v>3.0536882320106401E-2</v>
      </c>
      <c r="E14" s="17">
        <v>0</v>
      </c>
      <c r="F14" s="17">
        <v>0</v>
      </c>
      <c r="G14" s="17">
        <v>4.4087812025732399E-2</v>
      </c>
      <c r="H14" s="17">
        <v>2.4586276186167901E-2</v>
      </c>
      <c r="I14" s="17">
        <v>4.7106656121730602E-2</v>
      </c>
      <c r="J14" s="17">
        <v>3.8173096330426301E-2</v>
      </c>
      <c r="K14" s="17">
        <v>5.8320042748290002E-2</v>
      </c>
      <c r="L14" s="17">
        <v>1.29809841220365E-2</v>
      </c>
      <c r="M14" s="17">
        <v>3.63469308204451E-2</v>
      </c>
      <c r="N14" s="17">
        <v>6.4014613686640201E-2</v>
      </c>
      <c r="O14" s="17">
        <v>4.6084238951670201E-2</v>
      </c>
      <c r="P14" s="17">
        <v>0</v>
      </c>
      <c r="Q14" s="17"/>
      <c r="R14" s="17">
        <v>9.7845370221550404E-2</v>
      </c>
      <c r="S14" s="17">
        <v>4.7578874149069299E-2</v>
      </c>
      <c r="T14" s="17">
        <v>1.72903798657064E-2</v>
      </c>
      <c r="U14" s="17">
        <v>5.2421915226454202E-3</v>
      </c>
      <c r="V14" s="17"/>
      <c r="W14" s="17">
        <v>0.118443507089921</v>
      </c>
      <c r="X14" s="17">
        <v>3.5768684046917999E-2</v>
      </c>
      <c r="Y14" s="17">
        <v>5.95838483451736E-2</v>
      </c>
      <c r="Z14" s="17">
        <v>3.1245261525440399E-2</v>
      </c>
      <c r="AA14" s="17">
        <v>3.0660179690897599E-2</v>
      </c>
      <c r="AB14" s="17">
        <v>0</v>
      </c>
      <c r="AC14" s="17">
        <v>0</v>
      </c>
      <c r="AD14" s="17">
        <v>4.0674934591531903E-2</v>
      </c>
      <c r="AE14" s="17">
        <v>1.72915480640904E-2</v>
      </c>
      <c r="AF14" s="17">
        <v>1.1207269773122501E-2</v>
      </c>
      <c r="AG14" s="17"/>
      <c r="AH14" s="17">
        <v>3.0777876452029399E-2</v>
      </c>
      <c r="AI14" s="17">
        <v>3.8887342010639703E-2</v>
      </c>
      <c r="AJ14" s="17">
        <v>8.4501750071803196E-3</v>
      </c>
      <c r="AK14" s="17">
        <v>5.6358334141065003E-2</v>
      </c>
      <c r="AL14" s="17">
        <v>3.9229261010322598E-2</v>
      </c>
      <c r="AM14" s="17">
        <v>1.70312718127308E-2</v>
      </c>
      <c r="AN14" s="17">
        <v>6.5634533345879306E-2</v>
      </c>
      <c r="AO14" s="17"/>
      <c r="AP14" s="17">
        <v>2.4253067236813999E-2</v>
      </c>
      <c r="AQ14" s="17">
        <v>5.5804994803544297E-2</v>
      </c>
      <c r="AR14" s="17"/>
      <c r="AS14" s="17">
        <v>8.14015697968851E-3</v>
      </c>
      <c r="AT14" s="17">
        <v>3.6592910178949903E-2</v>
      </c>
      <c r="AU14" s="17">
        <v>2.55860080311444E-2</v>
      </c>
      <c r="AV14" s="17"/>
      <c r="AW14" s="17">
        <v>1.75186694010229E-2</v>
      </c>
      <c r="AX14" s="17">
        <v>3.9177909113609299E-2</v>
      </c>
      <c r="AY14" s="17"/>
      <c r="AZ14" s="17">
        <v>5.9557485833556197E-2</v>
      </c>
      <c r="BA14" s="17">
        <v>2.45907206273701E-2</v>
      </c>
      <c r="BB14" s="17"/>
      <c r="BC14" s="17">
        <v>6.4118251642872104E-2</v>
      </c>
      <c r="BD14" s="17">
        <v>5.2421915226454202E-3</v>
      </c>
      <c r="BE14" s="17"/>
      <c r="BF14" s="17">
        <v>4.53510676961058E-2</v>
      </c>
      <c r="BG14" s="17">
        <v>3.1656298234380001E-2</v>
      </c>
      <c r="BH14" s="17"/>
      <c r="BI14" s="17">
        <v>3.9459294240635698E-2</v>
      </c>
      <c r="BJ14" s="17">
        <v>4.5701010495297602E-2</v>
      </c>
      <c r="BK14" s="17">
        <v>3.85389017803262E-2</v>
      </c>
      <c r="BL14" s="17">
        <v>6.2960677924425402E-3</v>
      </c>
    </row>
    <row r="15" spans="2:64" x14ac:dyDescent="0.25">
      <c r="B15" s="18" t="s">
        <v>80</v>
      </c>
      <c r="C15" s="19">
        <v>0.14316115195297799</v>
      </c>
      <c r="D15" s="19">
        <v>0.13904276307751501</v>
      </c>
      <c r="E15" s="19">
        <v>0.184941747865838</v>
      </c>
      <c r="F15" s="19">
        <v>9.0606044121953999E-2</v>
      </c>
      <c r="G15" s="19">
        <v>0.15584147534019599</v>
      </c>
      <c r="H15" s="19">
        <v>9.9186815725562899E-2</v>
      </c>
      <c r="I15" s="19">
        <v>0.130455251651212</v>
      </c>
      <c r="J15" s="19">
        <v>0.14196532102604401</v>
      </c>
      <c r="K15" s="19">
        <v>0.165086247741767</v>
      </c>
      <c r="L15" s="19">
        <v>0.127076705792533</v>
      </c>
      <c r="M15" s="19">
        <v>0.11491633327994399</v>
      </c>
      <c r="N15" s="19">
        <v>0.14022075558163599</v>
      </c>
      <c r="O15" s="19">
        <v>0.22667774770428201</v>
      </c>
      <c r="P15" s="19">
        <v>0</v>
      </c>
      <c r="Q15" s="19"/>
      <c r="R15" s="19">
        <v>0.10446310891255201</v>
      </c>
      <c r="S15" s="19">
        <v>0.101824785448605</v>
      </c>
      <c r="T15" s="19">
        <v>0.12805004522452301</v>
      </c>
      <c r="U15" s="19">
        <v>0.18083097927181899</v>
      </c>
      <c r="V15" s="19"/>
      <c r="W15" s="19">
        <v>0.108955640316919</v>
      </c>
      <c r="X15" s="19">
        <v>1.8419859867189099E-2</v>
      </c>
      <c r="Y15" s="19">
        <v>0.12205078989321801</v>
      </c>
      <c r="Z15" s="19">
        <v>0.10380296778874799</v>
      </c>
      <c r="AA15" s="19">
        <v>6.4724716832621904E-2</v>
      </c>
      <c r="AB15" s="19">
        <v>6.5034668748412905E-2</v>
      </c>
      <c r="AC15" s="19">
        <v>7.8183064921983694E-2</v>
      </c>
      <c r="AD15" s="19">
        <v>0.10399339233634899</v>
      </c>
      <c r="AE15" s="19">
        <v>6.5495376060701105E-2</v>
      </c>
      <c r="AF15" s="19">
        <v>0.13128442440954899</v>
      </c>
      <c r="AG15" s="19"/>
      <c r="AH15" s="19">
        <v>0.122770495991029</v>
      </c>
      <c r="AI15" s="19">
        <v>8.5187151221926605E-2</v>
      </c>
      <c r="AJ15" s="19">
        <v>6.2530337443915895E-2</v>
      </c>
      <c r="AK15" s="19">
        <v>0.169950677597526</v>
      </c>
      <c r="AL15" s="19">
        <v>0.106662456156079</v>
      </c>
      <c r="AM15" s="19">
        <v>6.0346545269440402E-2</v>
      </c>
      <c r="AN15" s="19">
        <v>5.2737009771304598E-2</v>
      </c>
      <c r="AO15" s="19"/>
      <c r="AP15" s="19">
        <v>8.8385104796812594E-2</v>
      </c>
      <c r="AQ15" s="19">
        <v>0.232031431813982</v>
      </c>
      <c r="AR15" s="19"/>
      <c r="AS15" s="19">
        <v>9.3638306533469495E-2</v>
      </c>
      <c r="AT15" s="19">
        <v>4.3392344819535598E-2</v>
      </c>
      <c r="AU15" s="19">
        <v>8.0641056267505895E-2</v>
      </c>
      <c r="AV15" s="19"/>
      <c r="AW15" s="19">
        <v>5.6481865832937198E-2</v>
      </c>
      <c r="AX15" s="19">
        <v>0.15652509971954601</v>
      </c>
      <c r="AY15" s="19"/>
      <c r="AZ15" s="19">
        <v>0.15737168972565399</v>
      </c>
      <c r="BA15" s="19">
        <v>0.136020784097095</v>
      </c>
      <c r="BB15" s="19"/>
      <c r="BC15" s="19">
        <v>0.109385207277296</v>
      </c>
      <c r="BD15" s="19">
        <v>0.18083097927181899</v>
      </c>
      <c r="BE15" s="19"/>
      <c r="BF15" s="19">
        <v>0.101906678677306</v>
      </c>
      <c r="BG15" s="19">
        <v>0.16422117874931599</v>
      </c>
      <c r="BH15" s="19"/>
      <c r="BI15" s="19">
        <v>0.22928702421404301</v>
      </c>
      <c r="BJ15" s="19">
        <v>0.198561721033713</v>
      </c>
      <c r="BK15" s="19">
        <v>7.3547302678657805E-2</v>
      </c>
      <c r="BL15" s="19">
        <v>4.1136406863612897E-2</v>
      </c>
    </row>
    <row r="16" spans="2:64" x14ac:dyDescent="0.25">
      <c r="B16" s="16"/>
    </row>
    <row r="17" spans="2:2" x14ac:dyDescent="0.25">
      <c r="B17" t="s">
        <v>83</v>
      </c>
    </row>
    <row r="18" spans="2:2" x14ac:dyDescent="0.25">
      <c r="B18" t="s">
        <v>84</v>
      </c>
    </row>
    <row r="20" spans="2:2" x14ac:dyDescent="0.25">
      <c r="B20"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U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1" width="20.7109375" customWidth="1"/>
  </cols>
  <sheetData>
    <row r="2" spans="2:21" ht="39.950000000000003" customHeight="1" x14ac:dyDescent="0.25">
      <c r="D2" s="30" t="s">
        <v>337</v>
      </c>
      <c r="E2" s="26"/>
      <c r="F2" s="26"/>
      <c r="G2" s="26"/>
      <c r="H2" s="26"/>
      <c r="I2" s="26"/>
      <c r="J2" s="26"/>
      <c r="K2" s="26"/>
      <c r="L2" s="26"/>
      <c r="M2" s="26"/>
      <c r="N2" s="26"/>
      <c r="O2" s="26"/>
      <c r="P2" s="26"/>
      <c r="Q2" s="26"/>
      <c r="R2" s="26"/>
      <c r="S2" s="26"/>
      <c r="T2" s="26"/>
      <c r="U2" s="26"/>
    </row>
    <row r="6" spans="2:21" ht="50.1" customHeight="1" x14ac:dyDescent="0.25">
      <c r="B6" s="23" t="s">
        <v>15</v>
      </c>
      <c r="C6" s="23" t="s">
        <v>316</v>
      </c>
      <c r="D6" s="23" t="s">
        <v>317</v>
      </c>
      <c r="E6" s="23" t="s">
        <v>318</v>
      </c>
      <c r="F6" s="23" t="s">
        <v>319</v>
      </c>
      <c r="G6" s="23" t="s">
        <v>320</v>
      </c>
      <c r="H6" s="23" t="s">
        <v>321</v>
      </c>
      <c r="I6" s="23" t="s">
        <v>322</v>
      </c>
      <c r="J6" s="23" t="s">
        <v>323</v>
      </c>
      <c r="K6" s="23" t="s">
        <v>324</v>
      </c>
      <c r="L6" s="23" t="s">
        <v>325</v>
      </c>
      <c r="M6" s="23" t="s">
        <v>326</v>
      </c>
      <c r="N6" s="23" t="s">
        <v>327</v>
      </c>
      <c r="O6" s="23" t="s">
        <v>328</v>
      </c>
      <c r="P6" s="23" t="s">
        <v>329</v>
      </c>
      <c r="Q6" s="23" t="s">
        <v>330</v>
      </c>
      <c r="R6" s="23" t="s">
        <v>331</v>
      </c>
      <c r="S6" s="23" t="s">
        <v>332</v>
      </c>
      <c r="T6" s="23" t="s">
        <v>333</v>
      </c>
    </row>
    <row r="7" spans="2:21" ht="30" x14ac:dyDescent="0.25">
      <c r="B7" s="18" t="s">
        <v>334</v>
      </c>
      <c r="C7" s="17">
        <v>0.26673354146479</v>
      </c>
      <c r="D7" s="17">
        <v>0.158913822429924</v>
      </c>
      <c r="E7" s="17">
        <v>0.177180021711212</v>
      </c>
      <c r="F7" s="17">
        <v>0.171159132821469</v>
      </c>
      <c r="G7" s="17">
        <v>0.242928796797937</v>
      </c>
      <c r="H7" s="17">
        <v>0.22884954502751501</v>
      </c>
      <c r="I7" s="17">
        <v>0.23401972013033001</v>
      </c>
      <c r="J7" s="17">
        <v>0.28467113904130298</v>
      </c>
      <c r="K7" s="17">
        <v>0.236728052004958</v>
      </c>
      <c r="L7" s="17">
        <v>0.25219190848149198</v>
      </c>
      <c r="M7" s="17">
        <v>0.27293809167204103</v>
      </c>
      <c r="N7" s="17">
        <v>0.29485621145763602</v>
      </c>
      <c r="O7" s="17">
        <v>0.24422873381583601</v>
      </c>
      <c r="P7" s="17">
        <v>0.236249965923751</v>
      </c>
      <c r="Q7" s="17">
        <v>0.19130013029763901</v>
      </c>
      <c r="R7" s="17">
        <v>0.15187663005656801</v>
      </c>
      <c r="S7" s="17">
        <v>0.20084949781160999</v>
      </c>
      <c r="T7" s="17">
        <v>0.19401083559219001</v>
      </c>
    </row>
    <row r="8" spans="2:21" ht="30" x14ac:dyDescent="0.25">
      <c r="B8" s="18" t="s">
        <v>335</v>
      </c>
      <c r="C8" s="17">
        <v>0.613423920303378</v>
      </c>
      <c r="D8" s="17">
        <v>0.60964833832453802</v>
      </c>
      <c r="E8" s="17">
        <v>0.65057315583089703</v>
      </c>
      <c r="F8" s="17">
        <v>0.61719858045292098</v>
      </c>
      <c r="G8" s="17">
        <v>0.47896518432153301</v>
      </c>
      <c r="H8" s="17">
        <v>0.50955263711204302</v>
      </c>
      <c r="I8" s="17">
        <v>0.38161164482276499</v>
      </c>
      <c r="J8" s="17">
        <v>0.49385054583134103</v>
      </c>
      <c r="K8" s="17">
        <v>0.43550397713852101</v>
      </c>
      <c r="L8" s="17">
        <v>0.497587011167273</v>
      </c>
      <c r="M8" s="17">
        <v>0.56264581930071</v>
      </c>
      <c r="N8" s="17">
        <v>0.54023131623605802</v>
      </c>
      <c r="O8" s="17">
        <v>0.53519033581057496</v>
      </c>
      <c r="P8" s="17">
        <v>0.20582636262508699</v>
      </c>
      <c r="Q8" s="17">
        <v>0.33563138470113701</v>
      </c>
      <c r="R8" s="17">
        <v>0.57702811889794403</v>
      </c>
      <c r="S8" s="17">
        <v>0.35744110005340302</v>
      </c>
      <c r="T8" s="17">
        <v>0.29491076125730697</v>
      </c>
    </row>
    <row r="9" spans="2:21" x14ac:dyDescent="0.25">
      <c r="B9" s="18" t="s">
        <v>336</v>
      </c>
      <c r="C9" s="17">
        <v>9.2556247976153097E-2</v>
      </c>
      <c r="D9" s="17">
        <v>0.15807941719511301</v>
      </c>
      <c r="E9" s="17">
        <v>0.140068301492382</v>
      </c>
      <c r="F9" s="17">
        <v>0.17479966621509899</v>
      </c>
      <c r="G9" s="17">
        <v>0.231176816152733</v>
      </c>
      <c r="H9" s="17">
        <v>0.19939470326136999</v>
      </c>
      <c r="I9" s="17">
        <v>0.28445085300560702</v>
      </c>
      <c r="J9" s="17">
        <v>0.16391288450885599</v>
      </c>
      <c r="K9" s="17">
        <v>0.24541808775421201</v>
      </c>
      <c r="L9" s="17">
        <v>0.196903548970911</v>
      </c>
      <c r="M9" s="17">
        <v>0.110159831274893</v>
      </c>
      <c r="N9" s="17">
        <v>0.121317596551495</v>
      </c>
      <c r="O9" s="17">
        <v>0.17048914786444</v>
      </c>
      <c r="P9" s="17">
        <v>0.49804939559938199</v>
      </c>
      <c r="Q9" s="17">
        <v>0.35654797707057301</v>
      </c>
      <c r="R9" s="17">
        <v>0.19694836255699499</v>
      </c>
      <c r="S9" s="17">
        <v>0.37028989802705498</v>
      </c>
      <c r="T9" s="17">
        <v>0.38251708591983402</v>
      </c>
    </row>
    <row r="10" spans="2:21" x14ac:dyDescent="0.25">
      <c r="B10" s="18" t="s">
        <v>80</v>
      </c>
      <c r="C10" s="17">
        <v>2.72862902556796E-2</v>
      </c>
      <c r="D10" s="17">
        <v>7.3358422050425004E-2</v>
      </c>
      <c r="E10" s="17">
        <v>3.2178520965509001E-2</v>
      </c>
      <c r="F10" s="17">
        <v>3.6842620510511098E-2</v>
      </c>
      <c r="G10" s="17">
        <v>4.6929202727796701E-2</v>
      </c>
      <c r="H10" s="17">
        <v>6.2203114599071498E-2</v>
      </c>
      <c r="I10" s="17">
        <v>9.99177820412981E-2</v>
      </c>
      <c r="J10" s="17">
        <v>5.7565430618500599E-2</v>
      </c>
      <c r="K10" s="17">
        <v>8.2349883102309396E-2</v>
      </c>
      <c r="L10" s="17">
        <v>5.3317531380323697E-2</v>
      </c>
      <c r="M10" s="17">
        <v>5.42562577523562E-2</v>
      </c>
      <c r="N10" s="17">
        <v>4.35948757548104E-2</v>
      </c>
      <c r="O10" s="17">
        <v>5.0091782509149398E-2</v>
      </c>
      <c r="P10" s="17">
        <v>5.9874275851779998E-2</v>
      </c>
      <c r="Q10" s="17">
        <v>0.11652050793065</v>
      </c>
      <c r="R10" s="17">
        <v>7.4146888488493407E-2</v>
      </c>
      <c r="S10" s="17">
        <v>7.1419504107931894E-2</v>
      </c>
      <c r="T10" s="17">
        <v>0.12856131723066899</v>
      </c>
    </row>
    <row r="11" spans="2:21" x14ac:dyDescent="0.25">
      <c r="B11" s="16"/>
      <c r="C11" s="16"/>
      <c r="D11" s="16"/>
      <c r="E11" s="16"/>
      <c r="F11" s="16"/>
      <c r="G11" s="16"/>
      <c r="H11" s="16"/>
      <c r="I11" s="16"/>
      <c r="J11" s="16"/>
      <c r="K11" s="16"/>
      <c r="L11" s="16"/>
      <c r="M11" s="16"/>
      <c r="N11" s="16"/>
      <c r="O11" s="16"/>
      <c r="P11" s="16"/>
      <c r="Q11" s="16"/>
      <c r="R11" s="16"/>
      <c r="S11" s="16"/>
      <c r="T11" s="16"/>
    </row>
    <row r="12" spans="2:21" x14ac:dyDescent="0.25">
      <c r="B12" t="s">
        <v>83</v>
      </c>
    </row>
    <row r="13" spans="2:21" x14ac:dyDescent="0.25">
      <c r="B13" t="s">
        <v>84</v>
      </c>
    </row>
    <row r="17" spans="2:2" x14ac:dyDescent="0.25">
      <c r="B17" s="8" t="str">
        <f>HYPERLINK("#'Contents'!A1", "Return to Contents")</f>
        <v>Return to Contents</v>
      </c>
    </row>
  </sheetData>
  <mergeCells count="1">
    <mergeCell ref="D2:U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334</v>
      </c>
      <c r="C9" s="17">
        <v>0.26673354146479</v>
      </c>
      <c r="D9" s="17">
        <v>0.26718881896246199</v>
      </c>
      <c r="E9" s="17">
        <v>0.244703146396968</v>
      </c>
      <c r="F9" s="17">
        <v>0.21424659610456301</v>
      </c>
      <c r="G9" s="17">
        <v>8.3096264201069095E-2</v>
      </c>
      <c r="H9" s="17">
        <v>0.23765716297306999</v>
      </c>
      <c r="I9" s="17">
        <v>0.22843076916430999</v>
      </c>
      <c r="J9" s="17">
        <v>0.356382809993881</v>
      </c>
      <c r="K9" s="17">
        <v>0.42747035455253801</v>
      </c>
      <c r="L9" s="17">
        <v>0.31358022015265702</v>
      </c>
      <c r="M9" s="17">
        <v>0.28751125258353</v>
      </c>
      <c r="N9" s="17">
        <v>0.30050338011584099</v>
      </c>
      <c r="O9" s="17">
        <v>0.205088610671703</v>
      </c>
      <c r="P9" s="17">
        <v>0</v>
      </c>
      <c r="Q9" s="17"/>
      <c r="R9" s="17">
        <v>0.29363450506474098</v>
      </c>
      <c r="S9" s="17">
        <v>0.29817366187816602</v>
      </c>
      <c r="T9" s="17">
        <v>0.24862380423675801</v>
      </c>
      <c r="U9" s="17">
        <v>0.24736464573737099</v>
      </c>
      <c r="V9" s="17"/>
      <c r="W9" s="17">
        <v>0.33289351058218197</v>
      </c>
      <c r="X9" s="17">
        <v>0.167035214882788</v>
      </c>
      <c r="Y9" s="17">
        <v>0.317431809770434</v>
      </c>
      <c r="Z9" s="17">
        <v>0.24959745674425801</v>
      </c>
      <c r="AA9" s="17">
        <v>0.28549102491760198</v>
      </c>
      <c r="AB9" s="17">
        <v>0.32231316060012699</v>
      </c>
      <c r="AC9" s="17">
        <v>0.328574344868519</v>
      </c>
      <c r="AD9" s="17">
        <v>0.23759848217244101</v>
      </c>
      <c r="AE9" s="17">
        <v>0.26649155069995401</v>
      </c>
      <c r="AF9" s="17">
        <v>0.203287548529762</v>
      </c>
      <c r="AG9" s="17"/>
      <c r="AH9" s="17">
        <v>0.34795511963528603</v>
      </c>
      <c r="AI9" s="17">
        <v>0.31504642134606498</v>
      </c>
      <c r="AJ9" s="17">
        <v>0.33212075959131698</v>
      </c>
      <c r="AK9" s="17">
        <v>0.23721120626638401</v>
      </c>
      <c r="AL9" s="17">
        <v>0.23231525497740399</v>
      </c>
      <c r="AM9" s="17">
        <v>0.25510439598402601</v>
      </c>
      <c r="AN9" s="17">
        <v>0.233687750824668</v>
      </c>
      <c r="AO9" s="17"/>
      <c r="AP9" s="17">
        <v>0.215744000214523</v>
      </c>
      <c r="AQ9" s="17">
        <v>0.349460482092256</v>
      </c>
      <c r="AR9" s="17"/>
      <c r="AS9" s="17">
        <v>0.28502369853224002</v>
      </c>
      <c r="AT9" s="17">
        <v>0.21324106962763001</v>
      </c>
      <c r="AU9" s="17">
        <v>0.18023519142276601</v>
      </c>
      <c r="AV9" s="17"/>
      <c r="AW9" s="17">
        <v>0.257668764634505</v>
      </c>
      <c r="AX9" s="17">
        <v>0.26813112108845799</v>
      </c>
      <c r="AY9" s="17"/>
      <c r="AZ9" s="17">
        <v>0.27469390915120101</v>
      </c>
      <c r="BA9" s="17">
        <v>0.262733696106484</v>
      </c>
      <c r="BB9" s="17"/>
      <c r="BC9" s="17">
        <v>0.28410029881626703</v>
      </c>
      <c r="BD9" s="17">
        <v>0.24736464573737099</v>
      </c>
      <c r="BE9" s="17"/>
      <c r="BF9" s="17">
        <v>0.252750854662599</v>
      </c>
      <c r="BG9" s="17">
        <v>0.27387157366728998</v>
      </c>
      <c r="BH9" s="17"/>
      <c r="BI9" s="17">
        <v>0.32876287825023598</v>
      </c>
      <c r="BJ9" s="17">
        <v>0.30430945392022202</v>
      </c>
      <c r="BK9" s="17">
        <v>0.226862488516966</v>
      </c>
      <c r="BL9" s="17">
        <v>0.163522161942045</v>
      </c>
    </row>
    <row r="10" spans="2:64" ht="30" x14ac:dyDescent="0.25">
      <c r="B10" s="18" t="s">
        <v>335</v>
      </c>
      <c r="C10" s="17">
        <v>0.613423920303378</v>
      </c>
      <c r="D10" s="17">
        <v>0.658454171051577</v>
      </c>
      <c r="E10" s="17">
        <v>0.53375287026735896</v>
      </c>
      <c r="F10" s="17">
        <v>0.59240580450493996</v>
      </c>
      <c r="G10" s="17">
        <v>0.71248618350668802</v>
      </c>
      <c r="H10" s="17">
        <v>0.64895803883103298</v>
      </c>
      <c r="I10" s="17">
        <v>0.69647007284023499</v>
      </c>
      <c r="J10" s="17">
        <v>0.54930664415724795</v>
      </c>
      <c r="K10" s="17">
        <v>0.48964616181655701</v>
      </c>
      <c r="L10" s="17">
        <v>0.539829706233111</v>
      </c>
      <c r="M10" s="17">
        <v>0.57714655245587398</v>
      </c>
      <c r="N10" s="17">
        <v>0.59644317421398496</v>
      </c>
      <c r="O10" s="17">
        <v>0.62239174906591299</v>
      </c>
      <c r="P10" s="17">
        <v>0.64803048213396297</v>
      </c>
      <c r="Q10" s="17"/>
      <c r="R10" s="17">
        <v>0.48057960308742298</v>
      </c>
      <c r="S10" s="17">
        <v>0.58212852846139895</v>
      </c>
      <c r="T10" s="17">
        <v>0.61395994409899901</v>
      </c>
      <c r="U10" s="17">
        <v>0.69347012556849597</v>
      </c>
      <c r="V10" s="17"/>
      <c r="W10" s="17">
        <v>0.472793289774462</v>
      </c>
      <c r="X10" s="17">
        <v>0.64702428145604896</v>
      </c>
      <c r="Y10" s="17">
        <v>0.52750398512199403</v>
      </c>
      <c r="Z10" s="17">
        <v>0.59660657082510704</v>
      </c>
      <c r="AA10" s="17">
        <v>0.63652235143762903</v>
      </c>
      <c r="AB10" s="17">
        <v>0.54126411355998805</v>
      </c>
      <c r="AC10" s="17">
        <v>0.65890347690225703</v>
      </c>
      <c r="AD10" s="17">
        <v>0.68532018246818505</v>
      </c>
      <c r="AE10" s="17">
        <v>0.67360324163332697</v>
      </c>
      <c r="AF10" s="17">
        <v>0.73214946557510596</v>
      </c>
      <c r="AG10" s="17"/>
      <c r="AH10" s="17">
        <v>0.50246091890489097</v>
      </c>
      <c r="AI10" s="17">
        <v>0.61403204776869502</v>
      </c>
      <c r="AJ10" s="17">
        <v>0.58426217598486996</v>
      </c>
      <c r="AK10" s="17">
        <v>0.61432913978780002</v>
      </c>
      <c r="AL10" s="17">
        <v>0.68011293449486998</v>
      </c>
      <c r="AM10" s="17">
        <v>0.67090739205586603</v>
      </c>
      <c r="AN10" s="17">
        <v>0.64729502207152501</v>
      </c>
      <c r="AO10" s="17"/>
      <c r="AP10" s="17">
        <v>0.73201072426081504</v>
      </c>
      <c r="AQ10" s="17">
        <v>0.42102518029438502</v>
      </c>
      <c r="AR10" s="17"/>
      <c r="AS10" s="17">
        <v>0.66022527259082098</v>
      </c>
      <c r="AT10" s="17">
        <v>0.78043372784725495</v>
      </c>
      <c r="AU10" s="17">
        <v>0.75738250471201596</v>
      </c>
      <c r="AV10" s="17"/>
      <c r="AW10" s="17">
        <v>0.716884732502861</v>
      </c>
      <c r="AX10" s="17">
        <v>0.59747264806740497</v>
      </c>
      <c r="AY10" s="17"/>
      <c r="AZ10" s="17">
        <v>0.577564358728342</v>
      </c>
      <c r="BA10" s="17">
        <v>0.63144227153627797</v>
      </c>
      <c r="BB10" s="17"/>
      <c r="BC10" s="17">
        <v>0.54165199053982505</v>
      </c>
      <c r="BD10" s="17">
        <v>0.69347012556849597</v>
      </c>
      <c r="BE10" s="17"/>
      <c r="BF10" s="17">
        <v>0.69316971487800205</v>
      </c>
      <c r="BG10" s="17">
        <v>0.57271443022179702</v>
      </c>
      <c r="BH10" s="17"/>
      <c r="BI10" s="17">
        <v>0.34422966768972002</v>
      </c>
      <c r="BJ10" s="17">
        <v>0.61081588653789498</v>
      </c>
      <c r="BK10" s="17">
        <v>0.72682518282513497</v>
      </c>
      <c r="BL10" s="17">
        <v>0.80788515135591099</v>
      </c>
    </row>
    <row r="11" spans="2:64" x14ac:dyDescent="0.25">
      <c r="B11" s="18" t="s">
        <v>336</v>
      </c>
      <c r="C11" s="17">
        <v>9.2556247976153097E-2</v>
      </c>
      <c r="D11" s="17">
        <v>6.3353093236069094E-2</v>
      </c>
      <c r="E11" s="17">
        <v>0.186005731797659</v>
      </c>
      <c r="F11" s="17">
        <v>0.124809287664379</v>
      </c>
      <c r="G11" s="17">
        <v>0.17343818884309101</v>
      </c>
      <c r="H11" s="17">
        <v>8.1478612782991497E-2</v>
      </c>
      <c r="I11" s="17">
        <v>3.9895587519858701E-2</v>
      </c>
      <c r="J11" s="17">
        <v>3.2585442202739803E-2</v>
      </c>
      <c r="K11" s="17">
        <v>6.4105794711080202E-2</v>
      </c>
      <c r="L11" s="17">
        <v>0.126494856637454</v>
      </c>
      <c r="M11" s="17">
        <v>0.110658010985693</v>
      </c>
      <c r="N11" s="17">
        <v>8.1804236024019497E-2</v>
      </c>
      <c r="O11" s="17">
        <v>0.14132929182152201</v>
      </c>
      <c r="P11" s="17">
        <v>0</v>
      </c>
      <c r="Q11" s="17"/>
      <c r="R11" s="17">
        <v>0.206806695617479</v>
      </c>
      <c r="S11" s="17">
        <v>8.6597187512275603E-2</v>
      </c>
      <c r="T11" s="17">
        <v>0.10023823770517901</v>
      </c>
      <c r="U11" s="17">
        <v>3.1992317206132201E-2</v>
      </c>
      <c r="V11" s="17"/>
      <c r="W11" s="17">
        <v>0.169319805114511</v>
      </c>
      <c r="X11" s="17">
        <v>0.16734819366122899</v>
      </c>
      <c r="Y11" s="17">
        <v>0.132409312434071</v>
      </c>
      <c r="Z11" s="17">
        <v>0.13918136686433399</v>
      </c>
      <c r="AA11" s="17">
        <v>6.1691043433255502E-2</v>
      </c>
      <c r="AB11" s="17">
        <v>0.113793909269526</v>
      </c>
      <c r="AC11" s="17">
        <v>1.25221782292244E-2</v>
      </c>
      <c r="AD11" s="17">
        <v>6.7861119592384597E-2</v>
      </c>
      <c r="AE11" s="17">
        <v>2.49837072872208E-2</v>
      </c>
      <c r="AF11" s="17">
        <v>2.9744402670699999E-2</v>
      </c>
      <c r="AG11" s="17"/>
      <c r="AH11" s="17">
        <v>0.117899030771281</v>
      </c>
      <c r="AI11" s="17">
        <v>7.0921530885240294E-2</v>
      </c>
      <c r="AJ11" s="17">
        <v>7.2734892912903998E-2</v>
      </c>
      <c r="AK11" s="17">
        <v>0.112789163875505</v>
      </c>
      <c r="AL11" s="17">
        <v>7.7448602998329202E-2</v>
      </c>
      <c r="AM11" s="17">
        <v>5.3243138266372003E-2</v>
      </c>
      <c r="AN11" s="17">
        <v>9.2629547950178998E-2</v>
      </c>
      <c r="AO11" s="17"/>
      <c r="AP11" s="17">
        <v>3.6095330905933899E-2</v>
      </c>
      <c r="AQ11" s="17">
        <v>0.18416011064506599</v>
      </c>
      <c r="AR11" s="17"/>
      <c r="AS11" s="17">
        <v>4.4198935914048797E-2</v>
      </c>
      <c r="AT11" s="17">
        <v>6.3252025251144999E-3</v>
      </c>
      <c r="AU11" s="17">
        <v>4.8508296683945899E-2</v>
      </c>
      <c r="AV11" s="17"/>
      <c r="AW11" s="17">
        <v>2.5446502862633402E-2</v>
      </c>
      <c r="AX11" s="17">
        <v>0.102903023641595</v>
      </c>
      <c r="AY11" s="17"/>
      <c r="AZ11" s="17">
        <v>0.114351581852966</v>
      </c>
      <c r="BA11" s="17">
        <v>8.1604748186927104E-2</v>
      </c>
      <c r="BB11" s="17"/>
      <c r="BC11" s="17">
        <v>0.14685976144107901</v>
      </c>
      <c r="BD11" s="17">
        <v>3.1992317206132201E-2</v>
      </c>
      <c r="BE11" s="17"/>
      <c r="BF11" s="17">
        <v>3.9617877841066497E-2</v>
      </c>
      <c r="BG11" s="17">
        <v>0.119580795984546</v>
      </c>
      <c r="BH11" s="17"/>
      <c r="BI11" s="17">
        <v>0.238358441296325</v>
      </c>
      <c r="BJ11" s="17">
        <v>7.3155664269325807E-2</v>
      </c>
      <c r="BK11" s="17">
        <v>3.8650279437324103E-2</v>
      </c>
      <c r="BL11" s="17">
        <v>2.2296618909601901E-2</v>
      </c>
    </row>
    <row r="12" spans="2:64" x14ac:dyDescent="0.25">
      <c r="B12" s="18" t="s">
        <v>80</v>
      </c>
      <c r="C12" s="19">
        <v>2.72862902556796E-2</v>
      </c>
      <c r="D12" s="19">
        <v>1.1003916749892199E-2</v>
      </c>
      <c r="E12" s="19">
        <v>3.5538251538014001E-2</v>
      </c>
      <c r="F12" s="19">
        <v>6.8538311726117795E-2</v>
      </c>
      <c r="G12" s="19">
        <v>3.0979363449151399E-2</v>
      </c>
      <c r="H12" s="19">
        <v>3.1906185412905803E-2</v>
      </c>
      <c r="I12" s="19">
        <v>3.5203570475596302E-2</v>
      </c>
      <c r="J12" s="19">
        <v>6.1725103646131499E-2</v>
      </c>
      <c r="K12" s="19">
        <v>1.8777688919824301E-2</v>
      </c>
      <c r="L12" s="19">
        <v>2.0095216976777401E-2</v>
      </c>
      <c r="M12" s="19">
        <v>2.4684183974902699E-2</v>
      </c>
      <c r="N12" s="19">
        <v>2.1249209646154801E-2</v>
      </c>
      <c r="O12" s="19">
        <v>3.1190348440861701E-2</v>
      </c>
      <c r="P12" s="19">
        <v>0.35196951786603697</v>
      </c>
      <c r="Q12" s="19"/>
      <c r="R12" s="19">
        <v>1.8979196230356599E-2</v>
      </c>
      <c r="S12" s="19">
        <v>3.3100622148158697E-2</v>
      </c>
      <c r="T12" s="19">
        <v>3.7178013959064497E-2</v>
      </c>
      <c r="U12" s="19">
        <v>2.71729114880002E-2</v>
      </c>
      <c r="V12" s="19"/>
      <c r="W12" s="19">
        <v>2.4993394528845001E-2</v>
      </c>
      <c r="X12" s="19">
        <v>1.85923099999349E-2</v>
      </c>
      <c r="Y12" s="19">
        <v>2.2654892673502101E-2</v>
      </c>
      <c r="Z12" s="19">
        <v>1.4614605566300299E-2</v>
      </c>
      <c r="AA12" s="19">
        <v>1.6295580211513699E-2</v>
      </c>
      <c r="AB12" s="19">
        <v>2.26288165703591E-2</v>
      </c>
      <c r="AC12" s="19">
        <v>0</v>
      </c>
      <c r="AD12" s="19">
        <v>9.2202157669893092E-3</v>
      </c>
      <c r="AE12" s="19">
        <v>3.4921500379497303E-2</v>
      </c>
      <c r="AF12" s="19">
        <v>3.4818583224432001E-2</v>
      </c>
      <c r="AG12" s="19"/>
      <c r="AH12" s="19">
        <v>3.1684930688542598E-2</v>
      </c>
      <c r="AI12" s="19">
        <v>0</v>
      </c>
      <c r="AJ12" s="19">
        <v>1.08821715109092E-2</v>
      </c>
      <c r="AK12" s="19">
        <v>3.5670490070310798E-2</v>
      </c>
      <c r="AL12" s="19">
        <v>1.01232075293966E-2</v>
      </c>
      <c r="AM12" s="19">
        <v>2.0745073693736599E-2</v>
      </c>
      <c r="AN12" s="19">
        <v>2.6387679153627899E-2</v>
      </c>
      <c r="AO12" s="19"/>
      <c r="AP12" s="19">
        <v>1.6149944618728401E-2</v>
      </c>
      <c r="AQ12" s="19">
        <v>4.5354226968292902E-2</v>
      </c>
      <c r="AR12" s="19"/>
      <c r="AS12" s="19">
        <v>1.05520929628909E-2</v>
      </c>
      <c r="AT12" s="19">
        <v>0</v>
      </c>
      <c r="AU12" s="19">
        <v>1.3874007181272199E-2</v>
      </c>
      <c r="AV12" s="19"/>
      <c r="AW12" s="19">
        <v>0</v>
      </c>
      <c r="AX12" s="19">
        <v>3.1493207202541597E-2</v>
      </c>
      <c r="AY12" s="19"/>
      <c r="AZ12" s="19">
        <v>3.3390150267491502E-2</v>
      </c>
      <c r="BA12" s="19">
        <v>2.4219284170311099E-2</v>
      </c>
      <c r="BB12" s="19"/>
      <c r="BC12" s="19">
        <v>2.7387949202829099E-2</v>
      </c>
      <c r="BD12" s="19">
        <v>2.71729114880002E-2</v>
      </c>
      <c r="BE12" s="19"/>
      <c r="BF12" s="19">
        <v>1.44615526183318E-2</v>
      </c>
      <c r="BG12" s="19">
        <v>3.3833200126367799E-2</v>
      </c>
      <c r="BH12" s="19"/>
      <c r="BI12" s="19">
        <v>8.8649012763718907E-2</v>
      </c>
      <c r="BJ12" s="19">
        <v>1.1718995272556799E-2</v>
      </c>
      <c r="BK12" s="19">
        <v>7.6620492205746104E-3</v>
      </c>
      <c r="BL12" s="19">
        <v>6.2960677924425402E-3</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334</v>
      </c>
      <c r="C9" s="17">
        <v>0.158913822429924</v>
      </c>
      <c r="D9" s="17">
        <v>0.15754105964335999</v>
      </c>
      <c r="E9" s="17">
        <v>0.155061048600274</v>
      </c>
      <c r="F9" s="17">
        <v>0.13810882084287701</v>
      </c>
      <c r="G9" s="17">
        <v>0.13797056046762601</v>
      </c>
      <c r="H9" s="17">
        <v>0.106506724952301</v>
      </c>
      <c r="I9" s="17">
        <v>0.118820323554456</v>
      </c>
      <c r="J9" s="17">
        <v>0.103650181896419</v>
      </c>
      <c r="K9" s="17">
        <v>0.19952356912748401</v>
      </c>
      <c r="L9" s="17">
        <v>0.14044632913927399</v>
      </c>
      <c r="M9" s="17">
        <v>0.154861347980047</v>
      </c>
      <c r="N9" s="17">
        <v>0.18567493098478799</v>
      </c>
      <c r="O9" s="17">
        <v>0.23824835223863999</v>
      </c>
      <c r="P9" s="17">
        <v>0</v>
      </c>
      <c r="Q9" s="17"/>
      <c r="R9" s="17">
        <v>0.16791216697677899</v>
      </c>
      <c r="S9" s="17">
        <v>0.22023229385531301</v>
      </c>
      <c r="T9" s="17">
        <v>0.18557083612947001</v>
      </c>
      <c r="U9" s="17">
        <v>0.127486618314332</v>
      </c>
      <c r="V9" s="17"/>
      <c r="W9" s="17">
        <v>0.17820234202825599</v>
      </c>
      <c r="X9" s="17">
        <v>0.24864781692388299</v>
      </c>
      <c r="Y9" s="17">
        <v>0.20978026425944299</v>
      </c>
      <c r="Z9" s="17">
        <v>0.15513932583609499</v>
      </c>
      <c r="AA9" s="17">
        <v>0.26093148917271702</v>
      </c>
      <c r="AB9" s="17">
        <v>0.169218001965833</v>
      </c>
      <c r="AC9" s="17">
        <v>0.16199461739593901</v>
      </c>
      <c r="AD9" s="17">
        <v>0.16457490251944601</v>
      </c>
      <c r="AE9" s="17">
        <v>9.1480804710871597E-2</v>
      </c>
      <c r="AF9" s="17">
        <v>0.10589251404394801</v>
      </c>
      <c r="AG9" s="17"/>
      <c r="AH9" s="17">
        <v>0.178133632960218</v>
      </c>
      <c r="AI9" s="17">
        <v>0.143354047525034</v>
      </c>
      <c r="AJ9" s="17">
        <v>0.24600942284163399</v>
      </c>
      <c r="AK9" s="17">
        <v>0.17835379518727501</v>
      </c>
      <c r="AL9" s="17">
        <v>0.13817226013661901</v>
      </c>
      <c r="AM9" s="17">
        <v>0.14217922801552699</v>
      </c>
      <c r="AN9" s="17">
        <v>0.109576331268045</v>
      </c>
      <c r="AO9" s="17"/>
      <c r="AP9" s="17">
        <v>0.11943597027986901</v>
      </c>
      <c r="AQ9" s="17">
        <v>0.22296385800266899</v>
      </c>
      <c r="AR9" s="17"/>
      <c r="AS9" s="17">
        <v>0.12538964030512001</v>
      </c>
      <c r="AT9" s="17">
        <v>7.8563455105077201E-2</v>
      </c>
      <c r="AU9" s="17">
        <v>0.14242243470172999</v>
      </c>
      <c r="AV9" s="17"/>
      <c r="AW9" s="17">
        <v>8.5969563358629E-2</v>
      </c>
      <c r="AX9" s="17">
        <v>0.170160145648943</v>
      </c>
      <c r="AY9" s="17"/>
      <c r="AZ9" s="17">
        <v>0.16760253345958501</v>
      </c>
      <c r="BA9" s="17">
        <v>0.15454800644620101</v>
      </c>
      <c r="BB9" s="17"/>
      <c r="BC9" s="17">
        <v>0.18709243600665099</v>
      </c>
      <c r="BD9" s="17">
        <v>0.127486618314332</v>
      </c>
      <c r="BE9" s="17"/>
      <c r="BF9" s="17">
        <v>0.13416509168239199</v>
      </c>
      <c r="BG9" s="17">
        <v>0.171547820426591</v>
      </c>
      <c r="BH9" s="17"/>
      <c r="BI9" s="17">
        <v>0.172867286362167</v>
      </c>
      <c r="BJ9" s="17">
        <v>0.21658400491739899</v>
      </c>
      <c r="BK9" s="17">
        <v>0.119089577824912</v>
      </c>
      <c r="BL9" s="17">
        <v>0.102431612777797</v>
      </c>
    </row>
    <row r="10" spans="2:64" ht="30" x14ac:dyDescent="0.25">
      <c r="B10" s="18" t="s">
        <v>335</v>
      </c>
      <c r="C10" s="17">
        <v>0.60964833832453802</v>
      </c>
      <c r="D10" s="17">
        <v>0.714228863620198</v>
      </c>
      <c r="E10" s="17">
        <v>0.46833391946378</v>
      </c>
      <c r="F10" s="17">
        <v>0.53643424535147999</v>
      </c>
      <c r="G10" s="17">
        <v>0.60643964458265298</v>
      </c>
      <c r="H10" s="17">
        <v>0.67651229279081004</v>
      </c>
      <c r="I10" s="17">
        <v>0.69281753783657196</v>
      </c>
      <c r="J10" s="17">
        <v>0.61725079998103904</v>
      </c>
      <c r="K10" s="17">
        <v>0.59230182508650098</v>
      </c>
      <c r="L10" s="17">
        <v>0.54521023280954195</v>
      </c>
      <c r="M10" s="17">
        <v>0.522444790379063</v>
      </c>
      <c r="N10" s="17">
        <v>0.56874104062519903</v>
      </c>
      <c r="O10" s="17">
        <v>0.52965731568331398</v>
      </c>
      <c r="P10" s="17">
        <v>0.64803048213396297</v>
      </c>
      <c r="Q10" s="17"/>
      <c r="R10" s="17">
        <v>0.45597985105722899</v>
      </c>
      <c r="S10" s="17">
        <v>0.51183283404260504</v>
      </c>
      <c r="T10" s="17">
        <v>0.64488797442592005</v>
      </c>
      <c r="U10" s="17">
        <v>0.71256372321941497</v>
      </c>
      <c r="V10" s="17"/>
      <c r="W10" s="17">
        <v>0.43063406095426598</v>
      </c>
      <c r="X10" s="17">
        <v>0.455030773852174</v>
      </c>
      <c r="Y10" s="17">
        <v>0.60913601560214403</v>
      </c>
      <c r="Z10" s="17">
        <v>0.60329081401617002</v>
      </c>
      <c r="AA10" s="17">
        <v>0.502619289074141</v>
      </c>
      <c r="AB10" s="17">
        <v>0.59744284023878402</v>
      </c>
      <c r="AC10" s="17">
        <v>0.79515500943071804</v>
      </c>
      <c r="AD10" s="17">
        <v>0.70280825731164698</v>
      </c>
      <c r="AE10" s="17">
        <v>0.75401815759269497</v>
      </c>
      <c r="AF10" s="17">
        <v>0.74204393898637799</v>
      </c>
      <c r="AG10" s="17"/>
      <c r="AH10" s="17">
        <v>0.59883164609302297</v>
      </c>
      <c r="AI10" s="17">
        <v>0.64966289464482396</v>
      </c>
      <c r="AJ10" s="17">
        <v>0.56430564426228902</v>
      </c>
      <c r="AK10" s="17">
        <v>0.49391090600231002</v>
      </c>
      <c r="AL10" s="17">
        <v>0.674125486203624</v>
      </c>
      <c r="AM10" s="17">
        <v>0.73537436598585304</v>
      </c>
      <c r="AN10" s="17">
        <v>0.74569780006529995</v>
      </c>
      <c r="AO10" s="17"/>
      <c r="AP10" s="17">
        <v>0.76292904659194904</v>
      </c>
      <c r="AQ10" s="17">
        <v>0.36096118128706101</v>
      </c>
      <c r="AR10" s="17"/>
      <c r="AS10" s="17">
        <v>0.76548836475437898</v>
      </c>
      <c r="AT10" s="17">
        <v>0.87092596823940305</v>
      </c>
      <c r="AU10" s="17">
        <v>0.73743803225687199</v>
      </c>
      <c r="AV10" s="17"/>
      <c r="AW10" s="17">
        <v>0.86910223954314703</v>
      </c>
      <c r="AX10" s="17">
        <v>0.56964652775452695</v>
      </c>
      <c r="AY10" s="17"/>
      <c r="AZ10" s="17">
        <v>0.53280483647244903</v>
      </c>
      <c r="BA10" s="17">
        <v>0.64825988697495096</v>
      </c>
      <c r="BB10" s="17"/>
      <c r="BC10" s="17">
        <v>0.51737118724911102</v>
      </c>
      <c r="BD10" s="17">
        <v>0.71256372321941497</v>
      </c>
      <c r="BE10" s="17"/>
      <c r="BF10" s="17">
        <v>0.74548488205682495</v>
      </c>
      <c r="BG10" s="17">
        <v>0.54030503991886503</v>
      </c>
      <c r="BH10" s="17"/>
      <c r="BI10" s="17">
        <v>0.30237342526568101</v>
      </c>
      <c r="BJ10" s="17">
        <v>0.56763474254492796</v>
      </c>
      <c r="BK10" s="17">
        <v>0.76522357703973598</v>
      </c>
      <c r="BL10" s="17">
        <v>0.84818835769957202</v>
      </c>
    </row>
    <row r="11" spans="2:64" x14ac:dyDescent="0.25">
      <c r="B11" s="18" t="s">
        <v>336</v>
      </c>
      <c r="C11" s="17">
        <v>0.15807941719511301</v>
      </c>
      <c r="D11" s="17">
        <v>8.8446260397178303E-2</v>
      </c>
      <c r="E11" s="17">
        <v>0.28130538186680298</v>
      </c>
      <c r="F11" s="17">
        <v>0.193347599390497</v>
      </c>
      <c r="G11" s="17">
        <v>0.193631068051418</v>
      </c>
      <c r="H11" s="17">
        <v>0.14188116985205201</v>
      </c>
      <c r="I11" s="17">
        <v>9.9943698219877697E-2</v>
      </c>
      <c r="J11" s="17">
        <v>0.20132587100042701</v>
      </c>
      <c r="K11" s="17">
        <v>0.16352721951480101</v>
      </c>
      <c r="L11" s="17">
        <v>0.22876145130914499</v>
      </c>
      <c r="M11" s="17">
        <v>0.240836090129492</v>
      </c>
      <c r="N11" s="17">
        <v>0.16129931679267101</v>
      </c>
      <c r="O11" s="17">
        <v>0.14653623077026301</v>
      </c>
      <c r="P11" s="17">
        <v>0</v>
      </c>
      <c r="Q11" s="17"/>
      <c r="R11" s="17">
        <v>0.34350750492474402</v>
      </c>
      <c r="S11" s="17">
        <v>0.140512449707623</v>
      </c>
      <c r="T11" s="17">
        <v>0.13353885013663599</v>
      </c>
      <c r="U11" s="17">
        <v>7.2228203971172106E-2</v>
      </c>
      <c r="V11" s="17"/>
      <c r="W11" s="17">
        <v>0.33805715124771701</v>
      </c>
      <c r="X11" s="17">
        <v>0.261579641535712</v>
      </c>
      <c r="Y11" s="17">
        <v>0.15842882746491099</v>
      </c>
      <c r="Z11" s="17">
        <v>0.16413707577632</v>
      </c>
      <c r="AA11" s="17">
        <v>0.12714384668862999</v>
      </c>
      <c r="AB11" s="17">
        <v>0.150195274235874</v>
      </c>
      <c r="AC11" s="17">
        <v>2.7963489842164801E-2</v>
      </c>
      <c r="AD11" s="17">
        <v>9.6746864751246706E-2</v>
      </c>
      <c r="AE11" s="17">
        <v>0.105273755720801</v>
      </c>
      <c r="AF11" s="17">
        <v>6.9635410463228006E-2</v>
      </c>
      <c r="AG11" s="17"/>
      <c r="AH11" s="17">
        <v>0.17506890761628899</v>
      </c>
      <c r="AI11" s="17">
        <v>0.184495555566209</v>
      </c>
      <c r="AJ11" s="17">
        <v>0.120420882306254</v>
      </c>
      <c r="AK11" s="17">
        <v>0.262120003276956</v>
      </c>
      <c r="AL11" s="17">
        <v>0.12432309606998</v>
      </c>
      <c r="AM11" s="17">
        <v>8.1475585287129504E-2</v>
      </c>
      <c r="AN11" s="17">
        <v>7.4604169899837605E-2</v>
      </c>
      <c r="AO11" s="17"/>
      <c r="AP11" s="17">
        <v>7.3368044097345694E-2</v>
      </c>
      <c r="AQ11" s="17">
        <v>0.29551765572198702</v>
      </c>
      <c r="AR11" s="17"/>
      <c r="AS11" s="17">
        <v>5.9844435263793398E-2</v>
      </c>
      <c r="AT11" s="17">
        <v>5.0510576655520098E-2</v>
      </c>
      <c r="AU11" s="17">
        <v>8.8534475265398399E-2</v>
      </c>
      <c r="AV11" s="17"/>
      <c r="AW11" s="17">
        <v>3.8421282851408299E-2</v>
      </c>
      <c r="AX11" s="17">
        <v>0.17652794312089801</v>
      </c>
      <c r="AY11" s="17"/>
      <c r="AZ11" s="17">
        <v>0.21056273103871501</v>
      </c>
      <c r="BA11" s="17">
        <v>0.13170813039837501</v>
      </c>
      <c r="BB11" s="17"/>
      <c r="BC11" s="17">
        <v>0.23505629855028001</v>
      </c>
      <c r="BD11" s="17">
        <v>7.2228203971172106E-2</v>
      </c>
      <c r="BE11" s="17"/>
      <c r="BF11" s="17">
        <v>6.9293719096511802E-2</v>
      </c>
      <c r="BG11" s="17">
        <v>0.203403694361213</v>
      </c>
      <c r="BH11" s="17"/>
      <c r="BI11" s="17">
        <v>0.370069729073711</v>
      </c>
      <c r="BJ11" s="17">
        <v>0.14390632833634601</v>
      </c>
      <c r="BK11" s="17">
        <v>7.6201237897373694E-2</v>
      </c>
      <c r="BL11" s="17">
        <v>2.5947430857574501E-2</v>
      </c>
    </row>
    <row r="12" spans="2:64" x14ac:dyDescent="0.25">
      <c r="B12" s="18" t="s">
        <v>80</v>
      </c>
      <c r="C12" s="19">
        <v>7.3358422050425004E-2</v>
      </c>
      <c r="D12" s="19">
        <v>3.9783816339263797E-2</v>
      </c>
      <c r="E12" s="19">
        <v>9.5299650069143801E-2</v>
      </c>
      <c r="F12" s="19">
        <v>0.132109334415147</v>
      </c>
      <c r="G12" s="19">
        <v>6.1958726898302799E-2</v>
      </c>
      <c r="H12" s="19">
        <v>7.5099812404836902E-2</v>
      </c>
      <c r="I12" s="19">
        <v>8.8418440389094896E-2</v>
      </c>
      <c r="J12" s="19">
        <v>7.7773147122114097E-2</v>
      </c>
      <c r="K12" s="19">
        <v>4.4647386271213403E-2</v>
      </c>
      <c r="L12" s="19">
        <v>8.5581986742039207E-2</v>
      </c>
      <c r="M12" s="19">
        <v>8.1857771511398197E-2</v>
      </c>
      <c r="N12" s="19">
        <v>8.4284711597341799E-2</v>
      </c>
      <c r="O12" s="19">
        <v>8.5558101307783699E-2</v>
      </c>
      <c r="P12" s="19">
        <v>0.35196951786603697</v>
      </c>
      <c r="Q12" s="19"/>
      <c r="R12" s="19">
        <v>3.2600477041248098E-2</v>
      </c>
      <c r="S12" s="19">
        <v>0.127422422394459</v>
      </c>
      <c r="T12" s="19">
        <v>3.6002339307974897E-2</v>
      </c>
      <c r="U12" s="19">
        <v>8.7721454495081494E-2</v>
      </c>
      <c r="V12" s="19"/>
      <c r="W12" s="19">
        <v>5.3106445769761798E-2</v>
      </c>
      <c r="X12" s="19">
        <v>3.4741767688230903E-2</v>
      </c>
      <c r="Y12" s="19">
        <v>2.2654892673502101E-2</v>
      </c>
      <c r="Z12" s="19">
        <v>7.7432784371415403E-2</v>
      </c>
      <c r="AA12" s="19">
        <v>0.109305375064512</v>
      </c>
      <c r="AB12" s="19">
        <v>8.3143883559508094E-2</v>
      </c>
      <c r="AC12" s="19">
        <v>1.4886883331178101E-2</v>
      </c>
      <c r="AD12" s="19">
        <v>3.5869975417660502E-2</v>
      </c>
      <c r="AE12" s="19">
        <v>4.9227281975632101E-2</v>
      </c>
      <c r="AF12" s="19">
        <v>8.2428136506445898E-2</v>
      </c>
      <c r="AG12" s="19"/>
      <c r="AH12" s="19">
        <v>4.7965813330470203E-2</v>
      </c>
      <c r="AI12" s="19">
        <v>2.2487502263933298E-2</v>
      </c>
      <c r="AJ12" s="19">
        <v>6.92640505898236E-2</v>
      </c>
      <c r="AK12" s="19">
        <v>6.5615295533458406E-2</v>
      </c>
      <c r="AL12" s="19">
        <v>6.3379157589776997E-2</v>
      </c>
      <c r="AM12" s="19">
        <v>4.0970820711491003E-2</v>
      </c>
      <c r="AN12" s="19">
        <v>7.0121698766817397E-2</v>
      </c>
      <c r="AO12" s="19"/>
      <c r="AP12" s="19">
        <v>4.4266939030837102E-2</v>
      </c>
      <c r="AQ12" s="19">
        <v>0.120557304988282</v>
      </c>
      <c r="AR12" s="19"/>
      <c r="AS12" s="19">
        <v>4.92775596767085E-2</v>
      </c>
      <c r="AT12" s="19">
        <v>0</v>
      </c>
      <c r="AU12" s="19">
        <v>3.1605057775999902E-2</v>
      </c>
      <c r="AV12" s="19"/>
      <c r="AW12" s="19">
        <v>6.5069142468157804E-3</v>
      </c>
      <c r="AX12" s="19">
        <v>8.3665383475631599E-2</v>
      </c>
      <c r="AY12" s="19"/>
      <c r="AZ12" s="19">
        <v>8.9029899029251097E-2</v>
      </c>
      <c r="BA12" s="19">
        <v>6.5483976180473899E-2</v>
      </c>
      <c r="BB12" s="19"/>
      <c r="BC12" s="19">
        <v>6.0480078193958398E-2</v>
      </c>
      <c r="BD12" s="19">
        <v>8.7721454495081494E-2</v>
      </c>
      <c r="BE12" s="19"/>
      <c r="BF12" s="19">
        <v>5.10563071642713E-2</v>
      </c>
      <c r="BG12" s="19">
        <v>8.4743445293331499E-2</v>
      </c>
      <c r="BH12" s="19"/>
      <c r="BI12" s="19">
        <v>0.154689559298441</v>
      </c>
      <c r="BJ12" s="19">
        <v>7.1874924201326906E-2</v>
      </c>
      <c r="BK12" s="19">
        <v>3.9485607237978698E-2</v>
      </c>
      <c r="BL12" s="19">
        <v>2.3432598665055902E-2</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334</v>
      </c>
      <c r="C9" s="17">
        <v>0.177180021711212</v>
      </c>
      <c r="D9" s="17">
        <v>0.16891331546987901</v>
      </c>
      <c r="E9" s="17">
        <v>0.22180846032142201</v>
      </c>
      <c r="F9" s="17">
        <v>0.18721157467163799</v>
      </c>
      <c r="G9" s="17">
        <v>0.161707046507828</v>
      </c>
      <c r="H9" s="17">
        <v>0.18585907094257401</v>
      </c>
      <c r="I9" s="17">
        <v>0.15709492954693599</v>
      </c>
      <c r="J9" s="17">
        <v>9.61462180566965E-2</v>
      </c>
      <c r="K9" s="17">
        <v>0.15774146755201099</v>
      </c>
      <c r="L9" s="17">
        <v>0.24742781795502899</v>
      </c>
      <c r="M9" s="17">
        <v>0.176905343323711</v>
      </c>
      <c r="N9" s="17">
        <v>0.17800604885694701</v>
      </c>
      <c r="O9" s="17">
        <v>0.1760277559855</v>
      </c>
      <c r="P9" s="17">
        <v>0.296060964267926</v>
      </c>
      <c r="Q9" s="17"/>
      <c r="R9" s="17">
        <v>0.21334294840808299</v>
      </c>
      <c r="S9" s="17">
        <v>0.24412608033104799</v>
      </c>
      <c r="T9" s="17">
        <v>0.15367608085645201</v>
      </c>
      <c r="U9" s="17">
        <v>0.143061021828843</v>
      </c>
      <c r="V9" s="17"/>
      <c r="W9" s="17">
        <v>0.18978375875888201</v>
      </c>
      <c r="X9" s="17">
        <v>0.20621833364550701</v>
      </c>
      <c r="Y9" s="17">
        <v>0.24046801493457301</v>
      </c>
      <c r="Z9" s="17">
        <v>0.25243716414086198</v>
      </c>
      <c r="AA9" s="17">
        <v>0.274554279164613</v>
      </c>
      <c r="AB9" s="17">
        <v>0.183215930740002</v>
      </c>
      <c r="AC9" s="17">
        <v>0.16266038913441999</v>
      </c>
      <c r="AD9" s="17">
        <v>0.13550047684821401</v>
      </c>
      <c r="AE9" s="17">
        <v>7.6124738171792106E-2</v>
      </c>
      <c r="AF9" s="17">
        <v>0.118130174252392</v>
      </c>
      <c r="AG9" s="17"/>
      <c r="AH9" s="17">
        <v>0.25770696737322302</v>
      </c>
      <c r="AI9" s="17">
        <v>0.281382197053821</v>
      </c>
      <c r="AJ9" s="17">
        <v>0.21177669650206599</v>
      </c>
      <c r="AK9" s="17">
        <v>0.144218624136113</v>
      </c>
      <c r="AL9" s="17">
        <v>0.14625287703974099</v>
      </c>
      <c r="AM9" s="17">
        <v>0.16266445578452099</v>
      </c>
      <c r="AN9" s="17">
        <v>0.15672884918590901</v>
      </c>
      <c r="AO9" s="17"/>
      <c r="AP9" s="17">
        <v>0.143512125518891</v>
      </c>
      <c r="AQ9" s="17">
        <v>0.23180381280757301</v>
      </c>
      <c r="AR9" s="17"/>
      <c r="AS9" s="17">
        <v>0.16744236923623501</v>
      </c>
      <c r="AT9" s="17">
        <v>0.11214797783566301</v>
      </c>
      <c r="AU9" s="17">
        <v>0.14546081485970899</v>
      </c>
      <c r="AV9" s="17"/>
      <c r="AW9" s="17">
        <v>0.16424520267818599</v>
      </c>
      <c r="AX9" s="17">
        <v>0.17917427262933799</v>
      </c>
      <c r="AY9" s="17"/>
      <c r="AZ9" s="17">
        <v>0.16257420550101201</v>
      </c>
      <c r="BA9" s="17">
        <v>0.18451900509414901</v>
      </c>
      <c r="BB9" s="17"/>
      <c r="BC9" s="17">
        <v>0.20777218351387999</v>
      </c>
      <c r="BD9" s="17">
        <v>0.143061021828843</v>
      </c>
      <c r="BE9" s="17"/>
      <c r="BF9" s="17">
        <v>0.15939460664822799</v>
      </c>
      <c r="BG9" s="17">
        <v>0.186259311496529</v>
      </c>
      <c r="BH9" s="17"/>
      <c r="BI9" s="17">
        <v>0.219826555178045</v>
      </c>
      <c r="BJ9" s="17">
        <v>0.205027823161471</v>
      </c>
      <c r="BK9" s="17">
        <v>0.16033927041889801</v>
      </c>
      <c r="BL9" s="17">
        <v>7.0252715983928002E-2</v>
      </c>
    </row>
    <row r="10" spans="2:64" ht="30" x14ac:dyDescent="0.25">
      <c r="B10" s="18" t="s">
        <v>335</v>
      </c>
      <c r="C10" s="17">
        <v>0.65057315583089703</v>
      </c>
      <c r="D10" s="17">
        <v>0.75839356945858205</v>
      </c>
      <c r="E10" s="17">
        <v>0.569291121805373</v>
      </c>
      <c r="F10" s="17">
        <v>0.52963477036983098</v>
      </c>
      <c r="G10" s="17">
        <v>0.57097201620718796</v>
      </c>
      <c r="H10" s="17">
        <v>0.69249410393841304</v>
      </c>
      <c r="I10" s="17">
        <v>0.72304526485801002</v>
      </c>
      <c r="J10" s="17">
        <v>0.63450167593842699</v>
      </c>
      <c r="K10" s="17">
        <v>0.69328227811718701</v>
      </c>
      <c r="L10" s="17">
        <v>0.51289626910828201</v>
      </c>
      <c r="M10" s="17">
        <v>0.53927165304140201</v>
      </c>
      <c r="N10" s="17">
        <v>0.698479927625693</v>
      </c>
      <c r="O10" s="17">
        <v>0.58262163090342001</v>
      </c>
      <c r="P10" s="17">
        <v>0.35196951786603697</v>
      </c>
      <c r="Q10" s="17"/>
      <c r="R10" s="17">
        <v>0.42669568116489898</v>
      </c>
      <c r="S10" s="17">
        <v>0.62580004800856703</v>
      </c>
      <c r="T10" s="17">
        <v>0.73013290585352397</v>
      </c>
      <c r="U10" s="17">
        <v>0.75546351348662399</v>
      </c>
      <c r="V10" s="17"/>
      <c r="W10" s="17">
        <v>0.44549335183688998</v>
      </c>
      <c r="X10" s="17">
        <v>0.54979005081580701</v>
      </c>
      <c r="Y10" s="17">
        <v>0.60404041687605503</v>
      </c>
      <c r="Z10" s="17">
        <v>0.58812765288791702</v>
      </c>
      <c r="AA10" s="17">
        <v>0.61674697935332801</v>
      </c>
      <c r="AB10" s="17">
        <v>0.60037549065082996</v>
      </c>
      <c r="AC10" s="17">
        <v>0.77989272788713804</v>
      </c>
      <c r="AD10" s="17">
        <v>0.73983251747256196</v>
      </c>
      <c r="AE10" s="17">
        <v>0.83266181801391204</v>
      </c>
      <c r="AF10" s="17">
        <v>0.80071128668984703</v>
      </c>
      <c r="AG10" s="17"/>
      <c r="AH10" s="17">
        <v>0.45119066589461199</v>
      </c>
      <c r="AI10" s="17">
        <v>0.56907622406960501</v>
      </c>
      <c r="AJ10" s="17">
        <v>0.64676047909295198</v>
      </c>
      <c r="AK10" s="17">
        <v>0.63712514073288296</v>
      </c>
      <c r="AL10" s="17">
        <v>0.71114623884314099</v>
      </c>
      <c r="AM10" s="17">
        <v>0.73963667169925595</v>
      </c>
      <c r="AN10" s="17">
        <v>0.75251799631273297</v>
      </c>
      <c r="AO10" s="17"/>
      <c r="AP10" s="17">
        <v>0.77668561332880404</v>
      </c>
      <c r="AQ10" s="17">
        <v>0.44596457281567597</v>
      </c>
      <c r="AR10" s="17"/>
      <c r="AS10" s="17">
        <v>0.76775611321456905</v>
      </c>
      <c r="AT10" s="17">
        <v>0.84674216653423495</v>
      </c>
      <c r="AU10" s="17">
        <v>0.75376262064080402</v>
      </c>
      <c r="AV10" s="17"/>
      <c r="AW10" s="17">
        <v>0.78070127274942003</v>
      </c>
      <c r="AX10" s="17">
        <v>0.63051039994879898</v>
      </c>
      <c r="AY10" s="17"/>
      <c r="AZ10" s="17">
        <v>0.63614719674766995</v>
      </c>
      <c r="BA10" s="17">
        <v>0.65782176641664303</v>
      </c>
      <c r="BB10" s="17"/>
      <c r="BC10" s="17">
        <v>0.55652518244344096</v>
      </c>
      <c r="BD10" s="17">
        <v>0.75546351348662399</v>
      </c>
      <c r="BE10" s="17"/>
      <c r="BF10" s="17">
        <v>0.74824880110810299</v>
      </c>
      <c r="BG10" s="17">
        <v>0.60071064290674003</v>
      </c>
      <c r="BH10" s="17"/>
      <c r="BI10" s="17">
        <v>0.31618290425307599</v>
      </c>
      <c r="BJ10" s="17">
        <v>0.67727325295738094</v>
      </c>
      <c r="BK10" s="17">
        <v>0.76536318155699601</v>
      </c>
      <c r="BL10" s="17">
        <v>0.88749495321974803</v>
      </c>
    </row>
    <row r="11" spans="2:64" x14ac:dyDescent="0.25">
      <c r="B11" s="18" t="s">
        <v>336</v>
      </c>
      <c r="C11" s="17">
        <v>0.140068301492382</v>
      </c>
      <c r="D11" s="17">
        <v>5.43532538217186E-2</v>
      </c>
      <c r="E11" s="17">
        <v>0.143481467069626</v>
      </c>
      <c r="F11" s="17">
        <v>0.18224664245948</v>
      </c>
      <c r="G11" s="17">
        <v>0.23047600266820201</v>
      </c>
      <c r="H11" s="17">
        <v>9.9186815725562899E-2</v>
      </c>
      <c r="I11" s="17">
        <v>8.4656235119458106E-2</v>
      </c>
      <c r="J11" s="17">
        <v>0.20762700235874501</v>
      </c>
      <c r="K11" s="17">
        <v>0.148976254330802</v>
      </c>
      <c r="L11" s="17">
        <v>0.23049515758745501</v>
      </c>
      <c r="M11" s="17">
        <v>0.25326236370271998</v>
      </c>
      <c r="N11" s="17">
        <v>0.108555875368976</v>
      </c>
      <c r="O11" s="17">
        <v>0.17743119363231599</v>
      </c>
      <c r="P11" s="17">
        <v>0</v>
      </c>
      <c r="Q11" s="17"/>
      <c r="R11" s="17">
        <v>0.32985852857856701</v>
      </c>
      <c r="S11" s="17">
        <v>9.6607169205225704E-2</v>
      </c>
      <c r="T11" s="17">
        <v>9.7050519607251598E-2</v>
      </c>
      <c r="U11" s="17">
        <v>6.51110246184506E-2</v>
      </c>
      <c r="V11" s="17"/>
      <c r="W11" s="17">
        <v>0.32815372435127999</v>
      </c>
      <c r="X11" s="17">
        <v>0.22539930553875101</v>
      </c>
      <c r="Y11" s="17">
        <v>0.13283667551587</v>
      </c>
      <c r="Z11" s="17">
        <v>0.14482057740492099</v>
      </c>
      <c r="AA11" s="17">
        <v>9.2403161270545403E-2</v>
      </c>
      <c r="AB11" s="17">
        <v>0.201183125395616</v>
      </c>
      <c r="AC11" s="17">
        <v>5.7446882978442297E-2</v>
      </c>
      <c r="AD11" s="17">
        <v>0.12466700567922399</v>
      </c>
      <c r="AE11" s="17">
        <v>3.4635524280858997E-2</v>
      </c>
      <c r="AF11" s="17">
        <v>4.3737518037384397E-2</v>
      </c>
      <c r="AG11" s="17"/>
      <c r="AH11" s="17">
        <v>0.25778416813489802</v>
      </c>
      <c r="AI11" s="17">
        <v>0.130977068187208</v>
      </c>
      <c r="AJ11" s="17">
        <v>0.120160597925902</v>
      </c>
      <c r="AK11" s="17">
        <v>0.17681663651705001</v>
      </c>
      <c r="AL11" s="17">
        <v>0.12782813813674701</v>
      </c>
      <c r="AM11" s="17">
        <v>7.4524277326556101E-2</v>
      </c>
      <c r="AN11" s="17">
        <v>9.0753154501357597E-2</v>
      </c>
      <c r="AO11" s="17"/>
      <c r="AP11" s="17">
        <v>5.7753331369951498E-2</v>
      </c>
      <c r="AQ11" s="17">
        <v>0.27361854491674897</v>
      </c>
      <c r="AR11" s="17"/>
      <c r="AS11" s="17">
        <v>4.3610514164161202E-2</v>
      </c>
      <c r="AT11" s="17">
        <v>3.4549085250401401E-2</v>
      </c>
      <c r="AU11" s="17">
        <v>8.04182944479052E-2</v>
      </c>
      <c r="AV11" s="17"/>
      <c r="AW11" s="17">
        <v>4.83042750291168E-2</v>
      </c>
      <c r="AX11" s="17">
        <v>0.154216199005136</v>
      </c>
      <c r="AY11" s="17"/>
      <c r="AZ11" s="17">
        <v>0.16472520406676</v>
      </c>
      <c r="BA11" s="17">
        <v>0.12767894949289099</v>
      </c>
      <c r="BB11" s="17"/>
      <c r="BC11" s="17">
        <v>0.20727733898822101</v>
      </c>
      <c r="BD11" s="17">
        <v>6.51110246184506E-2</v>
      </c>
      <c r="BE11" s="17"/>
      <c r="BF11" s="17">
        <v>5.9626928192903897E-2</v>
      </c>
      <c r="BG11" s="17">
        <v>0.18113287807540701</v>
      </c>
      <c r="BH11" s="17"/>
      <c r="BI11" s="17">
        <v>0.37529227926195202</v>
      </c>
      <c r="BJ11" s="17">
        <v>9.6940249458249694E-2</v>
      </c>
      <c r="BK11" s="17">
        <v>6.3007262664940306E-2</v>
      </c>
      <c r="BL11" s="17">
        <v>2.8924761443643199E-2</v>
      </c>
    </row>
    <row r="12" spans="2:64" x14ac:dyDescent="0.25">
      <c r="B12" s="18" t="s">
        <v>80</v>
      </c>
      <c r="C12" s="19">
        <v>3.2178520965509001E-2</v>
      </c>
      <c r="D12" s="19">
        <v>1.8339861249820299E-2</v>
      </c>
      <c r="E12" s="19">
        <v>6.5418950803578901E-2</v>
      </c>
      <c r="F12" s="19">
        <v>0.100907012499052</v>
      </c>
      <c r="G12" s="19">
        <v>3.68449346167831E-2</v>
      </c>
      <c r="H12" s="19">
        <v>2.2460009393449699E-2</v>
      </c>
      <c r="I12" s="19">
        <v>3.5203570475596302E-2</v>
      </c>
      <c r="J12" s="19">
        <v>6.1725103646131499E-2</v>
      </c>
      <c r="K12" s="19">
        <v>0</v>
      </c>
      <c r="L12" s="19">
        <v>9.1807553492337397E-3</v>
      </c>
      <c r="M12" s="19">
        <v>3.0560639932166601E-2</v>
      </c>
      <c r="N12" s="19">
        <v>1.4958148148382901E-2</v>
      </c>
      <c r="O12" s="19">
        <v>6.3919419478764603E-2</v>
      </c>
      <c r="P12" s="19">
        <v>0.35196951786603697</v>
      </c>
      <c r="Q12" s="19"/>
      <c r="R12" s="19">
        <v>3.0102841848451099E-2</v>
      </c>
      <c r="S12" s="19">
        <v>3.3466702455159099E-2</v>
      </c>
      <c r="T12" s="19">
        <v>1.91404936827726E-2</v>
      </c>
      <c r="U12" s="19">
        <v>3.6364440066082603E-2</v>
      </c>
      <c r="V12" s="19"/>
      <c r="W12" s="19">
        <v>3.65691650529473E-2</v>
      </c>
      <c r="X12" s="19">
        <v>1.85923099999349E-2</v>
      </c>
      <c r="Y12" s="19">
        <v>2.2654892673502101E-2</v>
      </c>
      <c r="Z12" s="19">
        <v>1.4614605566300299E-2</v>
      </c>
      <c r="AA12" s="19">
        <v>1.6295580211513699E-2</v>
      </c>
      <c r="AB12" s="19">
        <v>1.52254532135513E-2</v>
      </c>
      <c r="AC12" s="19">
        <v>0</v>
      </c>
      <c r="AD12" s="19">
        <v>0</v>
      </c>
      <c r="AE12" s="19">
        <v>5.6577919533436299E-2</v>
      </c>
      <c r="AF12" s="19">
        <v>3.7421021020376401E-2</v>
      </c>
      <c r="AG12" s="19"/>
      <c r="AH12" s="19">
        <v>3.3318198597267902E-2</v>
      </c>
      <c r="AI12" s="19">
        <v>1.8564510689365699E-2</v>
      </c>
      <c r="AJ12" s="19">
        <v>2.13022264790802E-2</v>
      </c>
      <c r="AK12" s="19">
        <v>4.1839598613953498E-2</v>
      </c>
      <c r="AL12" s="19">
        <v>1.47727459803708E-2</v>
      </c>
      <c r="AM12" s="19">
        <v>2.3174595189667101E-2</v>
      </c>
      <c r="AN12" s="19">
        <v>0</v>
      </c>
      <c r="AO12" s="19"/>
      <c r="AP12" s="19">
        <v>2.2048929782353299E-2</v>
      </c>
      <c r="AQ12" s="19">
        <v>4.8613069460001303E-2</v>
      </c>
      <c r="AR12" s="19"/>
      <c r="AS12" s="19">
        <v>2.1191003385034199E-2</v>
      </c>
      <c r="AT12" s="19">
        <v>6.5607703797005198E-3</v>
      </c>
      <c r="AU12" s="19">
        <v>2.0358270051582E-2</v>
      </c>
      <c r="AV12" s="19"/>
      <c r="AW12" s="19">
        <v>6.7492495432764903E-3</v>
      </c>
      <c r="AX12" s="19">
        <v>3.6099128416728E-2</v>
      </c>
      <c r="AY12" s="19"/>
      <c r="AZ12" s="19">
        <v>3.65533936845584E-2</v>
      </c>
      <c r="BA12" s="19">
        <v>2.9980278996317101E-2</v>
      </c>
      <c r="BB12" s="19"/>
      <c r="BC12" s="19">
        <v>2.8425295054458798E-2</v>
      </c>
      <c r="BD12" s="19">
        <v>3.6364440066082603E-2</v>
      </c>
      <c r="BE12" s="19"/>
      <c r="BF12" s="19">
        <v>3.27296640507658E-2</v>
      </c>
      <c r="BG12" s="19">
        <v>3.1897167521324599E-2</v>
      </c>
      <c r="BH12" s="19"/>
      <c r="BI12" s="19">
        <v>8.8698261306926707E-2</v>
      </c>
      <c r="BJ12" s="19">
        <v>2.07586744228982E-2</v>
      </c>
      <c r="BK12" s="19">
        <v>1.1290285359165601E-2</v>
      </c>
      <c r="BL12" s="19">
        <v>1.3327569352681199E-2</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334</v>
      </c>
      <c r="C9" s="17">
        <v>0.171159132821469</v>
      </c>
      <c r="D9" s="17">
        <v>0.176230170279117</v>
      </c>
      <c r="E9" s="17">
        <v>0.222719616694117</v>
      </c>
      <c r="F9" s="17">
        <v>0.13890880939679601</v>
      </c>
      <c r="G9" s="17">
        <v>0.22012216657425601</v>
      </c>
      <c r="H9" s="17">
        <v>0.16434117924550201</v>
      </c>
      <c r="I9" s="17">
        <v>0.130282208615733</v>
      </c>
      <c r="J9" s="17">
        <v>0.16162330362268901</v>
      </c>
      <c r="K9" s="17">
        <v>0.112413361760755</v>
      </c>
      <c r="L9" s="17">
        <v>0.17780800320078199</v>
      </c>
      <c r="M9" s="17">
        <v>0.18496909115094101</v>
      </c>
      <c r="N9" s="17">
        <v>0.15965518329726</v>
      </c>
      <c r="O9" s="17">
        <v>0.199586286144154</v>
      </c>
      <c r="P9" s="17">
        <v>0</v>
      </c>
      <c r="Q9" s="17"/>
      <c r="R9" s="17">
        <v>0.160657873211876</v>
      </c>
      <c r="S9" s="17">
        <v>0.210444281004078</v>
      </c>
      <c r="T9" s="17">
        <v>0.179757418533629</v>
      </c>
      <c r="U9" s="17">
        <v>0.16189937168142099</v>
      </c>
      <c r="V9" s="17"/>
      <c r="W9" s="17">
        <v>0.181938031638403</v>
      </c>
      <c r="X9" s="17">
        <v>0.16016378638060499</v>
      </c>
      <c r="Y9" s="17">
        <v>0.23254203810352</v>
      </c>
      <c r="Z9" s="17">
        <v>0.25186648437035197</v>
      </c>
      <c r="AA9" s="17">
        <v>0.25161516773131798</v>
      </c>
      <c r="AB9" s="17">
        <v>0.17129002026516499</v>
      </c>
      <c r="AC9" s="17">
        <v>0.13737960055218201</v>
      </c>
      <c r="AD9" s="17">
        <v>0.19731030780012901</v>
      </c>
      <c r="AE9" s="17">
        <v>0.147405986883099</v>
      </c>
      <c r="AF9" s="17">
        <v>0.12314743987990601</v>
      </c>
      <c r="AG9" s="17"/>
      <c r="AH9" s="17">
        <v>0.20519336176418199</v>
      </c>
      <c r="AI9" s="17">
        <v>0.19783834757298199</v>
      </c>
      <c r="AJ9" s="17">
        <v>0.22443544413330599</v>
      </c>
      <c r="AK9" s="17">
        <v>0.15862911223391701</v>
      </c>
      <c r="AL9" s="17">
        <v>0.16023658367226301</v>
      </c>
      <c r="AM9" s="17">
        <v>0.16476395675996799</v>
      </c>
      <c r="AN9" s="17">
        <v>0.16381939035877999</v>
      </c>
      <c r="AO9" s="17"/>
      <c r="AP9" s="17">
        <v>0.165989323739336</v>
      </c>
      <c r="AQ9" s="17">
        <v>0.179546784063393</v>
      </c>
      <c r="AR9" s="17"/>
      <c r="AS9" s="17">
        <v>0.21667522939560599</v>
      </c>
      <c r="AT9" s="17">
        <v>0.13092928310323801</v>
      </c>
      <c r="AU9" s="17">
        <v>0.15155622793088999</v>
      </c>
      <c r="AV9" s="17"/>
      <c r="AW9" s="17">
        <v>0.175632278854541</v>
      </c>
      <c r="AX9" s="17">
        <v>0.17046947681927899</v>
      </c>
      <c r="AY9" s="17"/>
      <c r="AZ9" s="17">
        <v>0.16451446074604401</v>
      </c>
      <c r="BA9" s="17">
        <v>0.17449788070414801</v>
      </c>
      <c r="BB9" s="17"/>
      <c r="BC9" s="17">
        <v>0.17946172410571001</v>
      </c>
      <c r="BD9" s="17">
        <v>0.16189937168142099</v>
      </c>
      <c r="BE9" s="17"/>
      <c r="BF9" s="17">
        <v>0.14006844281609501</v>
      </c>
      <c r="BG9" s="17">
        <v>0.18703064232431599</v>
      </c>
      <c r="BH9" s="17"/>
      <c r="BI9" s="17">
        <v>0.19607332282359799</v>
      </c>
      <c r="BJ9" s="17">
        <v>0.16668947951796101</v>
      </c>
      <c r="BK9" s="17">
        <v>0.17643343705909401</v>
      </c>
      <c r="BL9" s="17">
        <v>0.120426201344402</v>
      </c>
    </row>
    <row r="10" spans="2:64" ht="30" x14ac:dyDescent="0.25">
      <c r="B10" s="18" t="s">
        <v>335</v>
      </c>
      <c r="C10" s="17">
        <v>0.61719858045292098</v>
      </c>
      <c r="D10" s="17">
        <v>0.72257173680789499</v>
      </c>
      <c r="E10" s="17">
        <v>0.50770741052885404</v>
      </c>
      <c r="F10" s="17">
        <v>0.50559831373830499</v>
      </c>
      <c r="G10" s="17">
        <v>0.46354817104183499</v>
      </c>
      <c r="H10" s="17">
        <v>0.61101549115542197</v>
      </c>
      <c r="I10" s="17">
        <v>0.71459104254411099</v>
      </c>
      <c r="J10" s="17">
        <v>0.61094966862272204</v>
      </c>
      <c r="K10" s="17">
        <v>0.65030809663561795</v>
      </c>
      <c r="L10" s="17">
        <v>0.54405935618728496</v>
      </c>
      <c r="M10" s="17">
        <v>0.58580546383923604</v>
      </c>
      <c r="N10" s="17">
        <v>0.64217312035557395</v>
      </c>
      <c r="O10" s="17">
        <v>0.49620218853756898</v>
      </c>
      <c r="P10" s="17">
        <v>0.64803048213396297</v>
      </c>
      <c r="Q10" s="17"/>
      <c r="R10" s="17">
        <v>0.447157412321813</v>
      </c>
      <c r="S10" s="17">
        <v>0.53495089477928204</v>
      </c>
      <c r="T10" s="17">
        <v>0.66435739046882503</v>
      </c>
      <c r="U10" s="17">
        <v>0.72061603240035699</v>
      </c>
      <c r="V10" s="17"/>
      <c r="W10" s="17">
        <v>0.52547499946984899</v>
      </c>
      <c r="X10" s="17">
        <v>0.46582049468241599</v>
      </c>
      <c r="Y10" s="17">
        <v>0.49474042005267199</v>
      </c>
      <c r="Z10" s="17">
        <v>0.60145344438863801</v>
      </c>
      <c r="AA10" s="17">
        <v>0.472892503934223</v>
      </c>
      <c r="AB10" s="17">
        <v>0.55894628692200699</v>
      </c>
      <c r="AC10" s="17">
        <v>0.703286022341435</v>
      </c>
      <c r="AD10" s="17">
        <v>0.64674028635967395</v>
      </c>
      <c r="AE10" s="17">
        <v>0.73933685223773904</v>
      </c>
      <c r="AF10" s="17">
        <v>0.77370226748049098</v>
      </c>
      <c r="AG10" s="17"/>
      <c r="AH10" s="17">
        <v>0.53648872952137905</v>
      </c>
      <c r="AI10" s="17">
        <v>0.65687608945263498</v>
      </c>
      <c r="AJ10" s="17">
        <v>0.55964165224333495</v>
      </c>
      <c r="AK10" s="17">
        <v>0.56173416788282604</v>
      </c>
      <c r="AL10" s="17">
        <v>0.66693653117563201</v>
      </c>
      <c r="AM10" s="17">
        <v>0.70025385016955799</v>
      </c>
      <c r="AN10" s="17">
        <v>0.73807020655109201</v>
      </c>
      <c r="AO10" s="17"/>
      <c r="AP10" s="17">
        <v>0.72238506327922203</v>
      </c>
      <c r="AQ10" s="17">
        <v>0.44654091799478302</v>
      </c>
      <c r="AR10" s="17"/>
      <c r="AS10" s="17">
        <v>0.68733482115446998</v>
      </c>
      <c r="AT10" s="17">
        <v>0.80706536747479596</v>
      </c>
      <c r="AU10" s="17">
        <v>0.72072019373865304</v>
      </c>
      <c r="AV10" s="17"/>
      <c r="AW10" s="17">
        <v>0.76514987486920905</v>
      </c>
      <c r="AX10" s="17">
        <v>0.59438790146512799</v>
      </c>
      <c r="AY10" s="17"/>
      <c r="AZ10" s="17">
        <v>0.56550973709097396</v>
      </c>
      <c r="BA10" s="17">
        <v>0.64317066972593395</v>
      </c>
      <c r="BB10" s="17"/>
      <c r="BC10" s="17">
        <v>0.52447126036431502</v>
      </c>
      <c r="BD10" s="17">
        <v>0.72061603240035699</v>
      </c>
      <c r="BE10" s="17"/>
      <c r="BF10" s="17">
        <v>0.74875669966668301</v>
      </c>
      <c r="BG10" s="17">
        <v>0.55003937816705895</v>
      </c>
      <c r="BH10" s="17"/>
      <c r="BI10" s="17">
        <v>0.338375295684336</v>
      </c>
      <c r="BJ10" s="17">
        <v>0.63102012194117296</v>
      </c>
      <c r="BK10" s="17">
        <v>0.70477882829128102</v>
      </c>
      <c r="BL10" s="17">
        <v>0.85276945749794097</v>
      </c>
    </row>
    <row r="11" spans="2:64" x14ac:dyDescent="0.25">
      <c r="B11" s="18" t="s">
        <v>336</v>
      </c>
      <c r="C11" s="17">
        <v>0.17479966621509899</v>
      </c>
      <c r="D11" s="17">
        <v>8.28582316631679E-2</v>
      </c>
      <c r="E11" s="17">
        <v>0.234034721239015</v>
      </c>
      <c r="F11" s="17">
        <v>0.32429055494880499</v>
      </c>
      <c r="G11" s="17">
        <v>0.285350298934758</v>
      </c>
      <c r="H11" s="17">
        <v>0.19095331550890199</v>
      </c>
      <c r="I11" s="17">
        <v>0.11992317836456</v>
      </c>
      <c r="J11" s="17">
        <v>0.18174996758444001</v>
      </c>
      <c r="K11" s="17">
        <v>0.19263115533241301</v>
      </c>
      <c r="L11" s="17">
        <v>0.23620850038006899</v>
      </c>
      <c r="M11" s="17">
        <v>0.194354381057532</v>
      </c>
      <c r="N11" s="17">
        <v>0.158799681600819</v>
      </c>
      <c r="O11" s="17">
        <v>0.23986143531047899</v>
      </c>
      <c r="P11" s="17">
        <v>0</v>
      </c>
      <c r="Q11" s="17"/>
      <c r="R11" s="17">
        <v>0.37320551823595499</v>
      </c>
      <c r="S11" s="17">
        <v>0.21195512242912501</v>
      </c>
      <c r="T11" s="17">
        <v>0.130308016674794</v>
      </c>
      <c r="U11" s="17">
        <v>7.0023732498203595E-2</v>
      </c>
      <c r="V11" s="17"/>
      <c r="W11" s="17">
        <v>0.28804010993625401</v>
      </c>
      <c r="X11" s="17">
        <v>0.33754093274064101</v>
      </c>
      <c r="Y11" s="17">
        <v>0.25006264917030502</v>
      </c>
      <c r="Z11" s="17">
        <v>0.13206546567471</v>
      </c>
      <c r="AA11" s="17">
        <v>0.205683004863149</v>
      </c>
      <c r="AB11" s="17">
        <v>0.213650634390296</v>
      </c>
      <c r="AC11" s="17">
        <v>0.15933437710638301</v>
      </c>
      <c r="AD11" s="17">
        <v>0.14098931869478401</v>
      </c>
      <c r="AE11" s="17">
        <v>6.3484860711059396E-2</v>
      </c>
      <c r="AF11" s="17">
        <v>4.8052849079781301E-2</v>
      </c>
      <c r="AG11" s="17"/>
      <c r="AH11" s="17">
        <v>0.24627004642254799</v>
      </c>
      <c r="AI11" s="17">
        <v>0.145285562974384</v>
      </c>
      <c r="AJ11" s="17">
        <v>0.160925361674704</v>
      </c>
      <c r="AK11" s="17">
        <v>0.23346505829783501</v>
      </c>
      <c r="AL11" s="17">
        <v>0.141395253333397</v>
      </c>
      <c r="AM11" s="17">
        <v>0.105932363299843</v>
      </c>
      <c r="AN11" s="17">
        <v>8.5255191540663994E-2</v>
      </c>
      <c r="AO11" s="17"/>
      <c r="AP11" s="17">
        <v>8.1188090144029196E-2</v>
      </c>
      <c r="AQ11" s="17">
        <v>0.32667785742424998</v>
      </c>
      <c r="AR11" s="17"/>
      <c r="AS11" s="17">
        <v>6.5186219669263898E-2</v>
      </c>
      <c r="AT11" s="17">
        <v>5.5444579042265699E-2</v>
      </c>
      <c r="AU11" s="17">
        <v>9.8376162699618006E-2</v>
      </c>
      <c r="AV11" s="17"/>
      <c r="AW11" s="17">
        <v>3.8332062536913902E-2</v>
      </c>
      <c r="AX11" s="17">
        <v>0.19583982481606199</v>
      </c>
      <c r="AY11" s="17"/>
      <c r="AZ11" s="17">
        <v>0.23182350950441899</v>
      </c>
      <c r="BA11" s="17">
        <v>0.146146899926062</v>
      </c>
      <c r="BB11" s="17"/>
      <c r="BC11" s="17">
        <v>0.26874504352228001</v>
      </c>
      <c r="BD11" s="17">
        <v>7.0023732498203595E-2</v>
      </c>
      <c r="BE11" s="17"/>
      <c r="BF11" s="17">
        <v>7.9038649736218297E-2</v>
      </c>
      <c r="BG11" s="17">
        <v>0.22368477885763499</v>
      </c>
      <c r="BH11" s="17"/>
      <c r="BI11" s="17">
        <v>0.39047879151343701</v>
      </c>
      <c r="BJ11" s="17">
        <v>0.165793478585014</v>
      </c>
      <c r="BK11" s="17">
        <v>9.2486970585604303E-2</v>
      </c>
      <c r="BL11" s="17">
        <v>2.6804341157657102E-2</v>
      </c>
    </row>
    <row r="12" spans="2:64" x14ac:dyDescent="0.25">
      <c r="B12" s="18" t="s">
        <v>80</v>
      </c>
      <c r="C12" s="19">
        <v>3.6842620510511098E-2</v>
      </c>
      <c r="D12" s="19">
        <v>1.8339861249820299E-2</v>
      </c>
      <c r="E12" s="19">
        <v>3.5538251538014001E-2</v>
      </c>
      <c r="F12" s="19">
        <v>3.1202321916094799E-2</v>
      </c>
      <c r="G12" s="19">
        <v>3.0979363449151399E-2</v>
      </c>
      <c r="H12" s="19">
        <v>3.3690014090174497E-2</v>
      </c>
      <c r="I12" s="19">
        <v>3.5203570475596302E-2</v>
      </c>
      <c r="J12" s="19">
        <v>4.5677060170148998E-2</v>
      </c>
      <c r="K12" s="19">
        <v>4.4647386271213403E-2</v>
      </c>
      <c r="L12" s="19">
        <v>4.1924140231864603E-2</v>
      </c>
      <c r="M12" s="19">
        <v>3.48710639522916E-2</v>
      </c>
      <c r="N12" s="19">
        <v>3.9372014746346801E-2</v>
      </c>
      <c r="O12" s="19">
        <v>6.4350090007798399E-2</v>
      </c>
      <c r="P12" s="19">
        <v>0.35196951786603697</v>
      </c>
      <c r="Q12" s="19"/>
      <c r="R12" s="19">
        <v>1.8979196230356599E-2</v>
      </c>
      <c r="S12" s="19">
        <v>4.2649701787514503E-2</v>
      </c>
      <c r="T12" s="19">
        <v>2.5577174322751701E-2</v>
      </c>
      <c r="U12" s="19">
        <v>4.7460863420018401E-2</v>
      </c>
      <c r="V12" s="19"/>
      <c r="W12" s="19">
        <v>4.5468589554941603E-3</v>
      </c>
      <c r="X12" s="19">
        <v>3.6474786196337199E-2</v>
      </c>
      <c r="Y12" s="19">
        <v>2.2654892673502101E-2</v>
      </c>
      <c r="Z12" s="19">
        <v>1.4614605566300299E-2</v>
      </c>
      <c r="AA12" s="19">
        <v>6.9809323471310206E-2</v>
      </c>
      <c r="AB12" s="19">
        <v>5.6113058422532301E-2</v>
      </c>
      <c r="AC12" s="19">
        <v>0</v>
      </c>
      <c r="AD12" s="19">
        <v>1.4960087145412901E-2</v>
      </c>
      <c r="AE12" s="19">
        <v>4.97723001681026E-2</v>
      </c>
      <c r="AF12" s="19">
        <v>5.5097443559821699E-2</v>
      </c>
      <c r="AG12" s="19"/>
      <c r="AH12" s="19">
        <v>1.20478622918912E-2</v>
      </c>
      <c r="AI12" s="19">
        <v>0</v>
      </c>
      <c r="AJ12" s="19">
        <v>5.4997541948654798E-2</v>
      </c>
      <c r="AK12" s="19">
        <v>4.6171661585421603E-2</v>
      </c>
      <c r="AL12" s="19">
        <v>3.1431631818707097E-2</v>
      </c>
      <c r="AM12" s="19">
        <v>2.9049829770630999E-2</v>
      </c>
      <c r="AN12" s="19">
        <v>1.2855211549464E-2</v>
      </c>
      <c r="AO12" s="19"/>
      <c r="AP12" s="19">
        <v>3.0437522837413199E-2</v>
      </c>
      <c r="AQ12" s="19">
        <v>4.7234440517574E-2</v>
      </c>
      <c r="AR12" s="19"/>
      <c r="AS12" s="19">
        <v>3.0803729780659501E-2</v>
      </c>
      <c r="AT12" s="19">
        <v>6.5607703797005198E-3</v>
      </c>
      <c r="AU12" s="19">
        <v>2.9347415630839199E-2</v>
      </c>
      <c r="AV12" s="19"/>
      <c r="AW12" s="19">
        <v>2.0885783739336201E-2</v>
      </c>
      <c r="AX12" s="19">
        <v>3.9302796899530902E-2</v>
      </c>
      <c r="AY12" s="19"/>
      <c r="AZ12" s="19">
        <v>3.8152292658563403E-2</v>
      </c>
      <c r="BA12" s="19">
        <v>3.6184549643856E-2</v>
      </c>
      <c r="BB12" s="19"/>
      <c r="BC12" s="19">
        <v>2.7321972007694501E-2</v>
      </c>
      <c r="BD12" s="19">
        <v>4.7460863420018401E-2</v>
      </c>
      <c r="BE12" s="19"/>
      <c r="BF12" s="19">
        <v>3.2136207781003401E-2</v>
      </c>
      <c r="BG12" s="19">
        <v>3.9245200650990103E-2</v>
      </c>
      <c r="BH12" s="19"/>
      <c r="BI12" s="19">
        <v>7.5072589978629201E-2</v>
      </c>
      <c r="BJ12" s="19">
        <v>3.64969199558519E-2</v>
      </c>
      <c r="BK12" s="19">
        <v>2.6300764064020501E-2</v>
      </c>
      <c r="BL12" s="19">
        <v>0</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334</v>
      </c>
      <c r="C9" s="17">
        <v>0.242928796797937</v>
      </c>
      <c r="D9" s="17">
        <v>0.22705069846106701</v>
      </c>
      <c r="E9" s="17">
        <v>0.16770461406274201</v>
      </c>
      <c r="F9" s="17">
        <v>0.17691060629454</v>
      </c>
      <c r="G9" s="17">
        <v>0.27086176108485599</v>
      </c>
      <c r="H9" s="17">
        <v>0.224243454601327</v>
      </c>
      <c r="I9" s="17">
        <v>0.26035963245159399</v>
      </c>
      <c r="J9" s="17">
        <v>0.32746727053034502</v>
      </c>
      <c r="K9" s="17">
        <v>0.27239457705977399</v>
      </c>
      <c r="L9" s="17">
        <v>0.28549590640556999</v>
      </c>
      <c r="M9" s="17">
        <v>0.216345359536667</v>
      </c>
      <c r="N9" s="17">
        <v>0.26537891259440599</v>
      </c>
      <c r="O9" s="17">
        <v>0.22851185588013201</v>
      </c>
      <c r="P9" s="17">
        <v>0</v>
      </c>
      <c r="Q9" s="17"/>
      <c r="R9" s="17">
        <v>0.22187566883396201</v>
      </c>
      <c r="S9" s="17">
        <v>0.21620138998152399</v>
      </c>
      <c r="T9" s="17">
        <v>0.27876152404252902</v>
      </c>
      <c r="U9" s="17">
        <v>0.25295041471324098</v>
      </c>
      <c r="V9" s="17"/>
      <c r="W9" s="17">
        <v>0.18720645737779801</v>
      </c>
      <c r="X9" s="17">
        <v>0.27077027378596402</v>
      </c>
      <c r="Y9" s="17">
        <v>0.260743773457012</v>
      </c>
      <c r="Z9" s="17">
        <v>0.24499761233810799</v>
      </c>
      <c r="AA9" s="17">
        <v>0.30210640934566102</v>
      </c>
      <c r="AB9" s="17">
        <v>0.17692611778459</v>
      </c>
      <c r="AC9" s="17">
        <v>0.25628977672408898</v>
      </c>
      <c r="AD9" s="17">
        <v>0.25263939006841102</v>
      </c>
      <c r="AE9" s="17">
        <v>0.23049245670315699</v>
      </c>
      <c r="AF9" s="17">
        <v>0.26525158483329198</v>
      </c>
      <c r="AG9" s="17"/>
      <c r="AH9" s="17">
        <v>0.26400359809297402</v>
      </c>
      <c r="AI9" s="17">
        <v>0.249724656712529</v>
      </c>
      <c r="AJ9" s="17">
        <v>0.216938908647961</v>
      </c>
      <c r="AK9" s="17">
        <v>0.20278579838448901</v>
      </c>
      <c r="AL9" s="17">
        <v>0.241351383791374</v>
      </c>
      <c r="AM9" s="17">
        <v>0.235834811460128</v>
      </c>
      <c r="AN9" s="17">
        <v>0.31727665567432201</v>
      </c>
      <c r="AO9" s="17"/>
      <c r="AP9" s="17">
        <v>0.21470688932424101</v>
      </c>
      <c r="AQ9" s="17">
        <v>0.28871685463730901</v>
      </c>
      <c r="AR9" s="17"/>
      <c r="AS9" s="17">
        <v>0.23744906149051201</v>
      </c>
      <c r="AT9" s="17">
        <v>0.22244040211087701</v>
      </c>
      <c r="AU9" s="17">
        <v>0.20717413323852699</v>
      </c>
      <c r="AV9" s="17"/>
      <c r="AW9" s="17">
        <v>0.200315078989835</v>
      </c>
      <c r="AX9" s="17">
        <v>0.24949884974158901</v>
      </c>
      <c r="AY9" s="17"/>
      <c r="AZ9" s="17">
        <v>0.211148269864566</v>
      </c>
      <c r="BA9" s="17">
        <v>0.258897555798347</v>
      </c>
      <c r="BB9" s="17"/>
      <c r="BC9" s="17">
        <v>0.23394310091451401</v>
      </c>
      <c r="BD9" s="17">
        <v>0.25295041471324098</v>
      </c>
      <c r="BE9" s="17"/>
      <c r="BF9" s="17">
        <v>0.20909431276524201</v>
      </c>
      <c r="BG9" s="17">
        <v>0.26020098775786799</v>
      </c>
      <c r="BH9" s="17"/>
      <c r="BI9" s="17">
        <v>0.25389352306490298</v>
      </c>
      <c r="BJ9" s="17">
        <v>0.29261554390834399</v>
      </c>
      <c r="BK9" s="17">
        <v>0.22580270186646301</v>
      </c>
      <c r="BL9" s="17">
        <v>0.15816567224085501</v>
      </c>
    </row>
    <row r="10" spans="2:64" ht="30" x14ac:dyDescent="0.25">
      <c r="B10" s="18" t="s">
        <v>335</v>
      </c>
      <c r="C10" s="17">
        <v>0.47896518432153301</v>
      </c>
      <c r="D10" s="17">
        <v>0.544462713077559</v>
      </c>
      <c r="E10" s="17">
        <v>0.431884511553071</v>
      </c>
      <c r="F10" s="17">
        <v>0.59853947239886796</v>
      </c>
      <c r="G10" s="17">
        <v>0.46181730163015999</v>
      </c>
      <c r="H10" s="17">
        <v>0.54329302485962305</v>
      </c>
      <c r="I10" s="17">
        <v>0.55979582402283801</v>
      </c>
      <c r="J10" s="17">
        <v>0.42481632106844702</v>
      </c>
      <c r="K10" s="17">
        <v>0.389232251743234</v>
      </c>
      <c r="L10" s="17">
        <v>0.28756242890006301</v>
      </c>
      <c r="M10" s="17">
        <v>0.43272969755510099</v>
      </c>
      <c r="N10" s="17">
        <v>0.51072390184503302</v>
      </c>
      <c r="O10" s="17">
        <v>0.43561853424677899</v>
      </c>
      <c r="P10" s="17">
        <v>0.64803048213396297</v>
      </c>
      <c r="Q10" s="17"/>
      <c r="R10" s="17">
        <v>0.27287267776246599</v>
      </c>
      <c r="S10" s="17">
        <v>0.52704232009373497</v>
      </c>
      <c r="T10" s="17">
        <v>0.48345355985833</v>
      </c>
      <c r="U10" s="17">
        <v>0.571410489332704</v>
      </c>
      <c r="V10" s="17"/>
      <c r="W10" s="17">
        <v>0.33727823486556102</v>
      </c>
      <c r="X10" s="17">
        <v>0.30268080659846502</v>
      </c>
      <c r="Y10" s="17">
        <v>0.38137327780776697</v>
      </c>
      <c r="Z10" s="17">
        <v>0.48515313344438099</v>
      </c>
      <c r="AA10" s="17">
        <v>0.49944567992233402</v>
      </c>
      <c r="AB10" s="17">
        <v>0.52556788281901101</v>
      </c>
      <c r="AC10" s="17">
        <v>0.61698647448154498</v>
      </c>
      <c r="AD10" s="17">
        <v>0.56617189864293105</v>
      </c>
      <c r="AE10" s="17">
        <v>0.57299013880439897</v>
      </c>
      <c r="AF10" s="17">
        <v>0.60667159612643196</v>
      </c>
      <c r="AG10" s="17"/>
      <c r="AH10" s="17">
        <v>0.35225934716886897</v>
      </c>
      <c r="AI10" s="17">
        <v>0.64499179532290296</v>
      </c>
      <c r="AJ10" s="17">
        <v>0.507923375505962</v>
      </c>
      <c r="AK10" s="17">
        <v>0.422940310152851</v>
      </c>
      <c r="AL10" s="17">
        <v>0.51890012261156104</v>
      </c>
      <c r="AM10" s="17">
        <v>0.61716128610474896</v>
      </c>
      <c r="AN10" s="17">
        <v>0.47239724991508403</v>
      </c>
      <c r="AO10" s="17"/>
      <c r="AP10" s="17">
        <v>0.60514906865465801</v>
      </c>
      <c r="AQ10" s="17">
        <v>0.274240716295165</v>
      </c>
      <c r="AR10" s="17"/>
      <c r="AS10" s="17">
        <v>0.58494717669723895</v>
      </c>
      <c r="AT10" s="17">
        <v>0.68260576631449399</v>
      </c>
      <c r="AU10" s="17">
        <v>0.58980391053492198</v>
      </c>
      <c r="AV10" s="17"/>
      <c r="AW10" s="17">
        <v>0.70217178623865295</v>
      </c>
      <c r="AX10" s="17">
        <v>0.44455187172176902</v>
      </c>
      <c r="AY10" s="17"/>
      <c r="AZ10" s="17">
        <v>0.458966652318338</v>
      </c>
      <c r="BA10" s="17">
        <v>0.48901384520719299</v>
      </c>
      <c r="BB10" s="17"/>
      <c r="BC10" s="17">
        <v>0.39607583414863801</v>
      </c>
      <c r="BD10" s="17">
        <v>0.571410489332704</v>
      </c>
      <c r="BE10" s="17"/>
      <c r="BF10" s="17">
        <v>0.61489799493559105</v>
      </c>
      <c r="BG10" s="17">
        <v>0.40957274256366799</v>
      </c>
      <c r="BH10" s="17"/>
      <c r="BI10" s="17">
        <v>0.190178634242229</v>
      </c>
      <c r="BJ10" s="17">
        <v>0.37796969571323902</v>
      </c>
      <c r="BK10" s="17">
        <v>0.63403612693455502</v>
      </c>
      <c r="BL10" s="17">
        <v>0.81254136509927699</v>
      </c>
    </row>
    <row r="11" spans="2:64" x14ac:dyDescent="0.25">
      <c r="B11" s="18" t="s">
        <v>336</v>
      </c>
      <c r="C11" s="17">
        <v>0.231176816152733</v>
      </c>
      <c r="D11" s="17">
        <v>0.184340313288896</v>
      </c>
      <c r="E11" s="17">
        <v>0.364872622846173</v>
      </c>
      <c r="F11" s="17">
        <v>0.156011609580474</v>
      </c>
      <c r="G11" s="17">
        <v>0.23634157383583301</v>
      </c>
      <c r="H11" s="17">
        <v>0.19877350644887601</v>
      </c>
      <c r="I11" s="17">
        <v>0.119481977779703</v>
      </c>
      <c r="J11" s="17">
        <v>0.185991304755076</v>
      </c>
      <c r="K11" s="17">
        <v>0.27494809600595399</v>
      </c>
      <c r="L11" s="17">
        <v>0.39593198609004499</v>
      </c>
      <c r="M11" s="17">
        <v>0.29999054302128703</v>
      </c>
      <c r="N11" s="17">
        <v>0.185713183390635</v>
      </c>
      <c r="O11" s="17">
        <v>0.283471250132242</v>
      </c>
      <c r="P11" s="17">
        <v>0</v>
      </c>
      <c r="Q11" s="17"/>
      <c r="R11" s="17">
        <v>0.47299550357596098</v>
      </c>
      <c r="S11" s="17">
        <v>0.20693812369511999</v>
      </c>
      <c r="T11" s="17">
        <v>0.193097746188336</v>
      </c>
      <c r="U11" s="17">
        <v>0.121270788740241</v>
      </c>
      <c r="V11" s="17"/>
      <c r="W11" s="17">
        <v>0.429639702757588</v>
      </c>
      <c r="X11" s="17">
        <v>0.39351464792200103</v>
      </c>
      <c r="Y11" s="17">
        <v>0.320693333284087</v>
      </c>
      <c r="Z11" s="17">
        <v>0.24609119063734</v>
      </c>
      <c r="AA11" s="17">
        <v>0.16210301744386199</v>
      </c>
      <c r="AB11" s="17">
        <v>0.264172335887146</v>
      </c>
      <c r="AC11" s="17">
        <v>0.11273887463814</v>
      </c>
      <c r="AD11" s="17">
        <v>0.16622862414324499</v>
      </c>
      <c r="AE11" s="17">
        <v>0.108874875532365</v>
      </c>
      <c r="AF11" s="17">
        <v>8.5237819808069104E-2</v>
      </c>
      <c r="AG11" s="17"/>
      <c r="AH11" s="17">
        <v>0.35563426559972799</v>
      </c>
      <c r="AI11" s="17">
        <v>0.105283547964568</v>
      </c>
      <c r="AJ11" s="17">
        <v>0.21007414462266399</v>
      </c>
      <c r="AK11" s="17">
        <v>0.30879254351089502</v>
      </c>
      <c r="AL11" s="17">
        <v>0.210686592909621</v>
      </c>
      <c r="AM11" s="17">
        <v>0.12567741632721999</v>
      </c>
      <c r="AN11" s="17">
        <v>0.182498233495932</v>
      </c>
      <c r="AO11" s="17"/>
      <c r="AP11" s="17">
        <v>0.144374972506497</v>
      </c>
      <c r="AQ11" s="17">
        <v>0.37200669595949099</v>
      </c>
      <c r="AR11" s="17"/>
      <c r="AS11" s="17">
        <v>0.13669918103065501</v>
      </c>
      <c r="AT11" s="17">
        <v>8.8393061194929207E-2</v>
      </c>
      <c r="AU11" s="17">
        <v>0.17742867552050401</v>
      </c>
      <c r="AV11" s="17"/>
      <c r="AW11" s="17">
        <v>8.4256970981419696E-2</v>
      </c>
      <c r="AX11" s="17">
        <v>0.25382846944418402</v>
      </c>
      <c r="AY11" s="17"/>
      <c r="AZ11" s="17">
        <v>0.27988776327574</v>
      </c>
      <c r="BA11" s="17">
        <v>0.206701030181033</v>
      </c>
      <c r="BB11" s="17"/>
      <c r="BC11" s="17">
        <v>0.329721995826326</v>
      </c>
      <c r="BD11" s="17">
        <v>0.121270788740241</v>
      </c>
      <c r="BE11" s="17"/>
      <c r="BF11" s="17">
        <v>0.13824062962853101</v>
      </c>
      <c r="BG11" s="17">
        <v>0.27861987924725801</v>
      </c>
      <c r="BH11" s="17"/>
      <c r="BI11" s="17">
        <v>0.45866973325516502</v>
      </c>
      <c r="BJ11" s="17">
        <v>0.28450884887026401</v>
      </c>
      <c r="BK11" s="17">
        <v>0.109327416697459</v>
      </c>
      <c r="BL11" s="17">
        <v>2.22614610996302E-2</v>
      </c>
    </row>
    <row r="12" spans="2:64" x14ac:dyDescent="0.25">
      <c r="B12" s="18" t="s">
        <v>80</v>
      </c>
      <c r="C12" s="19">
        <v>4.6929202727796701E-2</v>
      </c>
      <c r="D12" s="19">
        <v>4.4146275172477899E-2</v>
      </c>
      <c r="E12" s="19">
        <v>3.5538251538014001E-2</v>
      </c>
      <c r="F12" s="19">
        <v>6.8538311726117795E-2</v>
      </c>
      <c r="G12" s="19">
        <v>3.0979363449151399E-2</v>
      </c>
      <c r="H12" s="19">
        <v>3.3690014090174497E-2</v>
      </c>
      <c r="I12" s="19">
        <v>6.0362565745865203E-2</v>
      </c>
      <c r="J12" s="19">
        <v>6.1725103646131499E-2</v>
      </c>
      <c r="K12" s="19">
        <v>6.3425075191037697E-2</v>
      </c>
      <c r="L12" s="19">
        <v>3.1009678604320998E-2</v>
      </c>
      <c r="M12" s="19">
        <v>5.0934399886944301E-2</v>
      </c>
      <c r="N12" s="19">
        <v>3.8184002169927199E-2</v>
      </c>
      <c r="O12" s="19">
        <v>5.2398359740847E-2</v>
      </c>
      <c r="P12" s="19">
        <v>0.35196951786603697</v>
      </c>
      <c r="Q12" s="19"/>
      <c r="R12" s="19">
        <v>3.2256149827611102E-2</v>
      </c>
      <c r="S12" s="19">
        <v>4.9818166229620701E-2</v>
      </c>
      <c r="T12" s="19">
        <v>4.4687169910805097E-2</v>
      </c>
      <c r="U12" s="19">
        <v>5.4368307213813298E-2</v>
      </c>
      <c r="V12" s="19"/>
      <c r="W12" s="19">
        <v>4.5875604999052702E-2</v>
      </c>
      <c r="X12" s="19">
        <v>3.3034271693569699E-2</v>
      </c>
      <c r="Y12" s="19">
        <v>3.7189615451134299E-2</v>
      </c>
      <c r="Z12" s="19">
        <v>2.3758063580171501E-2</v>
      </c>
      <c r="AA12" s="19">
        <v>3.6344893288143103E-2</v>
      </c>
      <c r="AB12" s="19">
        <v>3.3333663509252397E-2</v>
      </c>
      <c r="AC12" s="19">
        <v>1.3984874156226099E-2</v>
      </c>
      <c r="AD12" s="19">
        <v>1.4960087145412901E-2</v>
      </c>
      <c r="AE12" s="19">
        <v>8.7642528960078903E-2</v>
      </c>
      <c r="AF12" s="19">
        <v>4.2838999232207603E-2</v>
      </c>
      <c r="AG12" s="19"/>
      <c r="AH12" s="19">
        <v>2.8102789138428799E-2</v>
      </c>
      <c r="AI12" s="19">
        <v>0</v>
      </c>
      <c r="AJ12" s="19">
        <v>6.5063571223412997E-2</v>
      </c>
      <c r="AK12" s="19">
        <v>6.5481347951764801E-2</v>
      </c>
      <c r="AL12" s="19">
        <v>2.9061900687443999E-2</v>
      </c>
      <c r="AM12" s="19">
        <v>2.1326486107903199E-2</v>
      </c>
      <c r="AN12" s="19">
        <v>2.7827860914662699E-2</v>
      </c>
      <c r="AO12" s="19"/>
      <c r="AP12" s="19">
        <v>3.5769069514604498E-2</v>
      </c>
      <c r="AQ12" s="19">
        <v>6.5035733108034996E-2</v>
      </c>
      <c r="AR12" s="19"/>
      <c r="AS12" s="19">
        <v>4.0904580781594001E-2</v>
      </c>
      <c r="AT12" s="19">
        <v>6.5607703797005198E-3</v>
      </c>
      <c r="AU12" s="19">
        <v>2.5593280706048299E-2</v>
      </c>
      <c r="AV12" s="19"/>
      <c r="AW12" s="19">
        <v>1.32561637900923E-2</v>
      </c>
      <c r="AX12" s="19">
        <v>5.2120809092457698E-2</v>
      </c>
      <c r="AY12" s="19"/>
      <c r="AZ12" s="19">
        <v>4.9997314541354899E-2</v>
      </c>
      <c r="BA12" s="19">
        <v>4.53875688134271E-2</v>
      </c>
      <c r="BB12" s="19"/>
      <c r="BC12" s="19">
        <v>4.0259069110522502E-2</v>
      </c>
      <c r="BD12" s="19">
        <v>5.4368307213813298E-2</v>
      </c>
      <c r="BE12" s="19"/>
      <c r="BF12" s="19">
        <v>3.7767062670635697E-2</v>
      </c>
      <c r="BG12" s="19">
        <v>5.1606390431206198E-2</v>
      </c>
      <c r="BH12" s="19"/>
      <c r="BI12" s="19">
        <v>9.7258109437703105E-2</v>
      </c>
      <c r="BJ12" s="19">
        <v>4.4905911508152298E-2</v>
      </c>
      <c r="BK12" s="19">
        <v>3.0833754501523598E-2</v>
      </c>
      <c r="BL12" s="19">
        <v>7.0315015602386201E-3</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334</v>
      </c>
      <c r="C9" s="17">
        <v>0.22884954502751501</v>
      </c>
      <c r="D9" s="17">
        <v>0.22186819964788801</v>
      </c>
      <c r="E9" s="17">
        <v>0.16637615314517201</v>
      </c>
      <c r="F9" s="17">
        <v>0.15484287389870399</v>
      </c>
      <c r="G9" s="17">
        <v>0.29967760697545398</v>
      </c>
      <c r="H9" s="17">
        <v>0.16987725979497101</v>
      </c>
      <c r="I9" s="17">
        <v>0.17472840116948701</v>
      </c>
      <c r="J9" s="17">
        <v>0.31892319089408599</v>
      </c>
      <c r="K9" s="17">
        <v>0.28016730501138098</v>
      </c>
      <c r="L9" s="17">
        <v>0.28266714651352398</v>
      </c>
      <c r="M9" s="17">
        <v>0.24645310270756099</v>
      </c>
      <c r="N9" s="17">
        <v>0.22169248072567699</v>
      </c>
      <c r="O9" s="17">
        <v>0.21873916416427899</v>
      </c>
      <c r="P9" s="17">
        <v>0.296060964267926</v>
      </c>
      <c r="Q9" s="17"/>
      <c r="R9" s="17">
        <v>0.26229016798618199</v>
      </c>
      <c r="S9" s="17">
        <v>0.27711438424059198</v>
      </c>
      <c r="T9" s="17">
        <v>0.20187180577938099</v>
      </c>
      <c r="U9" s="17">
        <v>0.203047908531854</v>
      </c>
      <c r="V9" s="17"/>
      <c r="W9" s="17">
        <v>0.248415146508281</v>
      </c>
      <c r="X9" s="17">
        <v>0.23677747763224799</v>
      </c>
      <c r="Y9" s="17">
        <v>0.28227400586422902</v>
      </c>
      <c r="Z9" s="17">
        <v>0.30203966861276699</v>
      </c>
      <c r="AA9" s="17">
        <v>0.22725827020883499</v>
      </c>
      <c r="AB9" s="17">
        <v>0.23955255388941499</v>
      </c>
      <c r="AC9" s="17">
        <v>0.22801539464593501</v>
      </c>
      <c r="AD9" s="17">
        <v>0.20961199654021201</v>
      </c>
      <c r="AE9" s="17">
        <v>0.240738381475879</v>
      </c>
      <c r="AF9" s="17">
        <v>0.17810342068196999</v>
      </c>
      <c r="AG9" s="17"/>
      <c r="AH9" s="17">
        <v>0.29291991248560401</v>
      </c>
      <c r="AI9" s="17">
        <v>0.19633832820849501</v>
      </c>
      <c r="AJ9" s="17">
        <v>0.29193222977224598</v>
      </c>
      <c r="AK9" s="17">
        <v>0.26388029735437701</v>
      </c>
      <c r="AL9" s="17">
        <v>0.15780911012436599</v>
      </c>
      <c r="AM9" s="17">
        <v>0.20596976656153601</v>
      </c>
      <c r="AN9" s="17">
        <v>0.22596175016362</v>
      </c>
      <c r="AO9" s="17"/>
      <c r="AP9" s="17">
        <v>0.19157756360063699</v>
      </c>
      <c r="AQ9" s="17">
        <v>0.28932071066196302</v>
      </c>
      <c r="AR9" s="17"/>
      <c r="AS9" s="17">
        <v>0.20811138970909401</v>
      </c>
      <c r="AT9" s="17">
        <v>0.20679346531998299</v>
      </c>
      <c r="AU9" s="17">
        <v>0.18601150387069401</v>
      </c>
      <c r="AV9" s="17"/>
      <c r="AW9" s="17">
        <v>0.18932263676846001</v>
      </c>
      <c r="AX9" s="17">
        <v>0.234943683096631</v>
      </c>
      <c r="AY9" s="17"/>
      <c r="AZ9" s="17">
        <v>0.22925667285975099</v>
      </c>
      <c r="BA9" s="17">
        <v>0.22864497553598501</v>
      </c>
      <c r="BB9" s="17"/>
      <c r="BC9" s="17">
        <v>0.25198409882950901</v>
      </c>
      <c r="BD9" s="17">
        <v>0.203047908531854</v>
      </c>
      <c r="BE9" s="17"/>
      <c r="BF9" s="17">
        <v>0.18632251376699899</v>
      </c>
      <c r="BG9" s="17">
        <v>0.250559200897569</v>
      </c>
      <c r="BH9" s="17"/>
      <c r="BI9" s="17">
        <v>0.24414753150473001</v>
      </c>
      <c r="BJ9" s="17">
        <v>0.28875028596992702</v>
      </c>
      <c r="BK9" s="17">
        <v>0.214980790846759</v>
      </c>
      <c r="BL9" s="17">
        <v>0.10638333816934099</v>
      </c>
    </row>
    <row r="10" spans="2:64" ht="30" x14ac:dyDescent="0.25">
      <c r="B10" s="18" t="s">
        <v>335</v>
      </c>
      <c r="C10" s="17">
        <v>0.50955263711204302</v>
      </c>
      <c r="D10" s="17">
        <v>0.60078252387822295</v>
      </c>
      <c r="E10" s="17">
        <v>0.45701881491888202</v>
      </c>
      <c r="F10" s="17">
        <v>0.46226283750055203</v>
      </c>
      <c r="G10" s="17">
        <v>0.37596364191445197</v>
      </c>
      <c r="H10" s="17">
        <v>0.63531676610844001</v>
      </c>
      <c r="I10" s="17">
        <v>0.58696929749635496</v>
      </c>
      <c r="J10" s="17">
        <v>0.42106433914858599</v>
      </c>
      <c r="K10" s="17">
        <v>0.46632998341134801</v>
      </c>
      <c r="L10" s="17">
        <v>0.32775286285361799</v>
      </c>
      <c r="M10" s="17">
        <v>0.411332967493443</v>
      </c>
      <c r="N10" s="17">
        <v>0.56267803958692297</v>
      </c>
      <c r="O10" s="17">
        <v>0.49522942141978699</v>
      </c>
      <c r="P10" s="17">
        <v>0.35196951786603697</v>
      </c>
      <c r="Q10" s="17"/>
      <c r="R10" s="17">
        <v>0.26389735861519897</v>
      </c>
      <c r="S10" s="17">
        <v>0.45350975390148701</v>
      </c>
      <c r="T10" s="17">
        <v>0.55515839943213097</v>
      </c>
      <c r="U10" s="17">
        <v>0.64502001244423601</v>
      </c>
      <c r="V10" s="17"/>
      <c r="W10" s="17">
        <v>0.27170287107937802</v>
      </c>
      <c r="X10" s="17">
        <v>0.37561179488885799</v>
      </c>
      <c r="Y10" s="17">
        <v>0.45499393570645202</v>
      </c>
      <c r="Z10" s="17">
        <v>0.48953860153129602</v>
      </c>
      <c r="AA10" s="17">
        <v>0.52037519101845897</v>
      </c>
      <c r="AB10" s="17">
        <v>0.53119030892689001</v>
      </c>
      <c r="AC10" s="17">
        <v>0.63599044222397905</v>
      </c>
      <c r="AD10" s="17">
        <v>0.61745135147338104</v>
      </c>
      <c r="AE10" s="17">
        <v>0.62076739742278197</v>
      </c>
      <c r="AF10" s="17">
        <v>0.71058388340390299</v>
      </c>
      <c r="AG10" s="17"/>
      <c r="AH10" s="17">
        <v>0.33272001981557497</v>
      </c>
      <c r="AI10" s="17">
        <v>0.64027951198264199</v>
      </c>
      <c r="AJ10" s="17">
        <v>0.51248847395137798</v>
      </c>
      <c r="AK10" s="17">
        <v>0.36946158488047698</v>
      </c>
      <c r="AL10" s="17">
        <v>0.67087006050444797</v>
      </c>
      <c r="AM10" s="17">
        <v>0.68047846660119204</v>
      </c>
      <c r="AN10" s="17">
        <v>0.57564246116218798</v>
      </c>
      <c r="AO10" s="17"/>
      <c r="AP10" s="17">
        <v>0.67541053303712295</v>
      </c>
      <c r="AQ10" s="17">
        <v>0.240459878629563</v>
      </c>
      <c r="AR10" s="17"/>
      <c r="AS10" s="17">
        <v>0.68043207779926795</v>
      </c>
      <c r="AT10" s="17">
        <v>0.74565538113311403</v>
      </c>
      <c r="AU10" s="17">
        <v>0.65548999371453698</v>
      </c>
      <c r="AV10" s="17"/>
      <c r="AW10" s="17">
        <v>0.76200499361833895</v>
      </c>
      <c r="AX10" s="17">
        <v>0.47063030333526601</v>
      </c>
      <c r="AY10" s="17"/>
      <c r="AZ10" s="17">
        <v>0.431937230316216</v>
      </c>
      <c r="BA10" s="17">
        <v>0.54855204478202602</v>
      </c>
      <c r="BB10" s="17"/>
      <c r="BC10" s="17">
        <v>0.38808835388471902</v>
      </c>
      <c r="BD10" s="17">
        <v>0.64502001244423601</v>
      </c>
      <c r="BE10" s="17"/>
      <c r="BF10" s="17">
        <v>0.675613820544814</v>
      </c>
      <c r="BG10" s="17">
        <v>0.42477993986885798</v>
      </c>
      <c r="BH10" s="17"/>
      <c r="BI10" s="17">
        <v>0.168333648574051</v>
      </c>
      <c r="BJ10" s="17">
        <v>0.40405970337744102</v>
      </c>
      <c r="BK10" s="17">
        <v>0.69600277456550896</v>
      </c>
      <c r="BL10" s="17">
        <v>0.86733642530732502</v>
      </c>
    </row>
    <row r="11" spans="2:64" x14ac:dyDescent="0.25">
      <c r="B11" s="18" t="s">
        <v>336</v>
      </c>
      <c r="C11" s="17">
        <v>0.19939470326136999</v>
      </c>
      <c r="D11" s="17">
        <v>0.119808237473444</v>
      </c>
      <c r="E11" s="17">
        <v>0.28130538186680298</v>
      </c>
      <c r="F11" s="17">
        <v>0.25078495418559799</v>
      </c>
      <c r="G11" s="17">
        <v>0.26240002421179198</v>
      </c>
      <c r="H11" s="17">
        <v>0.16289978868368299</v>
      </c>
      <c r="I11" s="17">
        <v>0.203098730858563</v>
      </c>
      <c r="J11" s="17">
        <v>0.166191279359232</v>
      </c>
      <c r="K11" s="17">
        <v>0.21240132952183899</v>
      </c>
      <c r="L11" s="17">
        <v>0.31457964930218002</v>
      </c>
      <c r="M11" s="17">
        <v>0.26866637636143498</v>
      </c>
      <c r="N11" s="17">
        <v>0.16129931679267101</v>
      </c>
      <c r="O11" s="17">
        <v>0.235467162850937</v>
      </c>
      <c r="P11" s="17">
        <v>0</v>
      </c>
      <c r="Q11" s="17"/>
      <c r="R11" s="17">
        <v>0.44127534804440999</v>
      </c>
      <c r="S11" s="17">
        <v>0.210286484116919</v>
      </c>
      <c r="T11" s="17">
        <v>0.187380595288581</v>
      </c>
      <c r="U11" s="17">
        <v>7.1279998257434293E-2</v>
      </c>
      <c r="V11" s="17"/>
      <c r="W11" s="17">
        <v>0.43404390135424697</v>
      </c>
      <c r="X11" s="17">
        <v>0.33695640020663598</v>
      </c>
      <c r="Y11" s="17">
        <v>0.240077165755816</v>
      </c>
      <c r="Z11" s="17">
        <v>0.182161689166426</v>
      </c>
      <c r="AA11" s="17">
        <v>0.19015922263832699</v>
      </c>
      <c r="AB11" s="17">
        <v>0.216910009974564</v>
      </c>
      <c r="AC11" s="17">
        <v>0.107122405642681</v>
      </c>
      <c r="AD11" s="17">
        <v>0.13190447079694401</v>
      </c>
      <c r="AE11" s="17">
        <v>6.3565359554673198E-2</v>
      </c>
      <c r="AF11" s="17">
        <v>5.06173318810322E-2</v>
      </c>
      <c r="AG11" s="17"/>
      <c r="AH11" s="17">
        <v>0.30275341160878</v>
      </c>
      <c r="AI11" s="17">
        <v>0.163382159808863</v>
      </c>
      <c r="AJ11" s="17">
        <v>0.15064450372232699</v>
      </c>
      <c r="AK11" s="17">
        <v>0.29327621192166697</v>
      </c>
      <c r="AL11" s="17">
        <v>0.142097527121615</v>
      </c>
      <c r="AM11" s="17">
        <v>9.0377171647604504E-2</v>
      </c>
      <c r="AN11" s="17">
        <v>0.12675503365091401</v>
      </c>
      <c r="AO11" s="17"/>
      <c r="AP11" s="17">
        <v>9.2368851395579293E-2</v>
      </c>
      <c r="AQ11" s="17">
        <v>0.373036612480525</v>
      </c>
      <c r="AR11" s="17"/>
      <c r="AS11" s="17">
        <v>6.2306783052499898E-2</v>
      </c>
      <c r="AT11" s="17">
        <v>3.4665180642088199E-2</v>
      </c>
      <c r="AU11" s="17">
        <v>0.13141851530731299</v>
      </c>
      <c r="AV11" s="17"/>
      <c r="AW11" s="17">
        <v>3.6692131091030297E-2</v>
      </c>
      <c r="AX11" s="17">
        <v>0.22447968922859801</v>
      </c>
      <c r="AY11" s="17"/>
      <c r="AZ11" s="17">
        <v>0.26814986316518702</v>
      </c>
      <c r="BA11" s="17">
        <v>0.16484730318708499</v>
      </c>
      <c r="BB11" s="17"/>
      <c r="BC11" s="17">
        <v>0.31426635243906698</v>
      </c>
      <c r="BD11" s="17">
        <v>7.1279998257434293E-2</v>
      </c>
      <c r="BE11" s="17"/>
      <c r="BF11" s="17">
        <v>8.9024881655815E-2</v>
      </c>
      <c r="BG11" s="17">
        <v>0.255737475716318</v>
      </c>
      <c r="BH11" s="17"/>
      <c r="BI11" s="17">
        <v>0.47671868144932</v>
      </c>
      <c r="BJ11" s="17">
        <v>0.21176558627817099</v>
      </c>
      <c r="BK11" s="17">
        <v>6.7372381071074003E-2</v>
      </c>
      <c r="BL11" s="17">
        <v>1.9984168730891001E-2</v>
      </c>
    </row>
    <row r="12" spans="2:64" x14ac:dyDescent="0.25">
      <c r="B12" s="18" t="s">
        <v>80</v>
      </c>
      <c r="C12" s="19">
        <v>6.2203114599071498E-2</v>
      </c>
      <c r="D12" s="19">
        <v>5.7541039000444799E-2</v>
      </c>
      <c r="E12" s="19">
        <v>9.5299650069143801E-2</v>
      </c>
      <c r="F12" s="19">
        <v>0.132109334415147</v>
      </c>
      <c r="G12" s="19">
        <v>6.1958726898302799E-2</v>
      </c>
      <c r="H12" s="19">
        <v>3.1906185412905803E-2</v>
      </c>
      <c r="I12" s="19">
        <v>3.5203570475596302E-2</v>
      </c>
      <c r="J12" s="19">
        <v>9.3821190598096696E-2</v>
      </c>
      <c r="K12" s="19">
        <v>4.1101382055430999E-2</v>
      </c>
      <c r="L12" s="19">
        <v>7.5000341330678594E-2</v>
      </c>
      <c r="M12" s="19">
        <v>7.3547553437561697E-2</v>
      </c>
      <c r="N12" s="19">
        <v>5.4330162894729597E-2</v>
      </c>
      <c r="O12" s="19">
        <v>5.0564251564997303E-2</v>
      </c>
      <c r="P12" s="19">
        <v>0.35196951786603697</v>
      </c>
      <c r="Q12" s="19"/>
      <c r="R12" s="19">
        <v>3.2537125354208503E-2</v>
      </c>
      <c r="S12" s="19">
        <v>5.9089377741001703E-2</v>
      </c>
      <c r="T12" s="19">
        <v>5.5589199499907198E-2</v>
      </c>
      <c r="U12" s="19">
        <v>8.06520807664758E-2</v>
      </c>
      <c r="V12" s="19"/>
      <c r="W12" s="19">
        <v>4.5838081058093998E-2</v>
      </c>
      <c r="X12" s="19">
        <v>5.0654327272258201E-2</v>
      </c>
      <c r="Y12" s="19">
        <v>2.2654892673502101E-2</v>
      </c>
      <c r="Z12" s="19">
        <v>2.6260040689511901E-2</v>
      </c>
      <c r="AA12" s="19">
        <v>6.2207316134378597E-2</v>
      </c>
      <c r="AB12" s="19">
        <v>1.2347127209131E-2</v>
      </c>
      <c r="AC12" s="19">
        <v>2.8871757487404202E-2</v>
      </c>
      <c r="AD12" s="19">
        <v>4.10321811894633E-2</v>
      </c>
      <c r="AE12" s="19">
        <v>7.4928861546666101E-2</v>
      </c>
      <c r="AF12" s="19">
        <v>6.0695364033095001E-2</v>
      </c>
      <c r="AG12" s="19"/>
      <c r="AH12" s="19">
        <v>7.1606656090041299E-2</v>
      </c>
      <c r="AI12" s="19">
        <v>0</v>
      </c>
      <c r="AJ12" s="19">
        <v>4.4934792554048399E-2</v>
      </c>
      <c r="AK12" s="19">
        <v>7.3381905843479006E-2</v>
      </c>
      <c r="AL12" s="19">
        <v>2.9223302249570302E-2</v>
      </c>
      <c r="AM12" s="19">
        <v>2.3174595189667101E-2</v>
      </c>
      <c r="AN12" s="19">
        <v>7.1640755023278602E-2</v>
      </c>
      <c r="AO12" s="19"/>
      <c r="AP12" s="19">
        <v>4.0643051966660501E-2</v>
      </c>
      <c r="AQ12" s="19">
        <v>9.7182798227948605E-2</v>
      </c>
      <c r="AR12" s="19"/>
      <c r="AS12" s="19">
        <v>4.9149749439138503E-2</v>
      </c>
      <c r="AT12" s="19">
        <v>1.2885972904815E-2</v>
      </c>
      <c r="AU12" s="19">
        <v>2.7079987107455399E-2</v>
      </c>
      <c r="AV12" s="19"/>
      <c r="AW12" s="19">
        <v>1.19802385221702E-2</v>
      </c>
      <c r="AX12" s="19">
        <v>6.9946324339504706E-2</v>
      </c>
      <c r="AY12" s="19"/>
      <c r="AZ12" s="19">
        <v>7.0656233658846504E-2</v>
      </c>
      <c r="BA12" s="19">
        <v>5.79556764949039E-2</v>
      </c>
      <c r="BB12" s="19"/>
      <c r="BC12" s="19">
        <v>4.56611948467045E-2</v>
      </c>
      <c r="BD12" s="19">
        <v>8.06520807664758E-2</v>
      </c>
      <c r="BE12" s="19"/>
      <c r="BF12" s="19">
        <v>4.9038784032372003E-2</v>
      </c>
      <c r="BG12" s="19">
        <v>6.8923383517254994E-2</v>
      </c>
      <c r="BH12" s="19"/>
      <c r="BI12" s="19">
        <v>0.1108001384719</v>
      </c>
      <c r="BJ12" s="19">
        <v>9.5424424374460706E-2</v>
      </c>
      <c r="BK12" s="19">
        <v>2.16440535166584E-2</v>
      </c>
      <c r="BL12" s="19">
        <v>6.2960677924425402E-3</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334</v>
      </c>
      <c r="C9" s="17">
        <v>0.23401972013033001</v>
      </c>
      <c r="D9" s="17">
        <v>0.224771699377603</v>
      </c>
      <c r="E9" s="17">
        <v>0.38343821756683999</v>
      </c>
      <c r="F9" s="17">
        <v>0.17011113131289099</v>
      </c>
      <c r="G9" s="17">
        <v>0.18776549688378699</v>
      </c>
      <c r="H9" s="17">
        <v>0.22530044606230501</v>
      </c>
      <c r="I9" s="17">
        <v>0.19513200662598801</v>
      </c>
      <c r="J9" s="17">
        <v>0.219024990917528</v>
      </c>
      <c r="K9" s="17">
        <v>0.33494134354388899</v>
      </c>
      <c r="L9" s="17">
        <v>0.24785723913640001</v>
      </c>
      <c r="M9" s="17">
        <v>0.208035141462831</v>
      </c>
      <c r="N9" s="17">
        <v>0.254401998805592</v>
      </c>
      <c r="O9" s="17">
        <v>0.23819880744220001</v>
      </c>
      <c r="P9" s="17">
        <v>0</v>
      </c>
      <c r="Q9" s="17"/>
      <c r="R9" s="17">
        <v>0.22351445800771699</v>
      </c>
      <c r="S9" s="17">
        <v>0.229630965839942</v>
      </c>
      <c r="T9" s="17">
        <v>0.24236793804613799</v>
      </c>
      <c r="U9" s="17">
        <v>0.23873013980188099</v>
      </c>
      <c r="V9" s="17"/>
      <c r="W9" s="17">
        <v>0.21338025552177101</v>
      </c>
      <c r="X9" s="17">
        <v>0.23898271012796199</v>
      </c>
      <c r="Y9" s="17">
        <v>0.28560413917141497</v>
      </c>
      <c r="Z9" s="17">
        <v>0.30285802944863</v>
      </c>
      <c r="AA9" s="17">
        <v>0.26152566598702898</v>
      </c>
      <c r="AB9" s="17">
        <v>0.13012413187024599</v>
      </c>
      <c r="AC9" s="17">
        <v>0.226188810393365</v>
      </c>
      <c r="AD9" s="17">
        <v>0.28572295321674501</v>
      </c>
      <c r="AE9" s="17">
        <v>0.22017725257139401</v>
      </c>
      <c r="AF9" s="17">
        <v>0.22901518153466399</v>
      </c>
      <c r="AG9" s="17"/>
      <c r="AH9" s="17">
        <v>0.24707961790786201</v>
      </c>
      <c r="AI9" s="17">
        <v>0.29654084900333999</v>
      </c>
      <c r="AJ9" s="17">
        <v>0.26133146662044698</v>
      </c>
      <c r="AK9" s="17">
        <v>0.247044875762572</v>
      </c>
      <c r="AL9" s="17">
        <v>0.22655771471258901</v>
      </c>
      <c r="AM9" s="17">
        <v>0.22046489629116101</v>
      </c>
      <c r="AN9" s="17">
        <v>0.22822236512928501</v>
      </c>
      <c r="AO9" s="17"/>
      <c r="AP9" s="17">
        <v>0.21849040851888299</v>
      </c>
      <c r="AQ9" s="17">
        <v>0.25921493483838298</v>
      </c>
      <c r="AR9" s="17"/>
      <c r="AS9" s="17">
        <v>0.27181994122630798</v>
      </c>
      <c r="AT9" s="17">
        <v>0.182693138724041</v>
      </c>
      <c r="AU9" s="17">
        <v>0.21656702357277099</v>
      </c>
      <c r="AV9" s="17"/>
      <c r="AW9" s="17">
        <v>0.23660331852955699</v>
      </c>
      <c r="AX9" s="17">
        <v>0.23362138881494199</v>
      </c>
      <c r="AY9" s="17"/>
      <c r="AZ9" s="17">
        <v>0.21099952504513</v>
      </c>
      <c r="BA9" s="17">
        <v>0.245586675839676</v>
      </c>
      <c r="BB9" s="17"/>
      <c r="BC9" s="17">
        <v>0.229796210612249</v>
      </c>
      <c r="BD9" s="17">
        <v>0.23873013980188099</v>
      </c>
      <c r="BE9" s="17"/>
      <c r="BF9" s="17">
        <v>0.23935466830240901</v>
      </c>
      <c r="BG9" s="17">
        <v>0.23129627846352499</v>
      </c>
      <c r="BH9" s="17"/>
      <c r="BI9" s="17">
        <v>0.22730831041303801</v>
      </c>
      <c r="BJ9" s="17">
        <v>0.23499012768201399</v>
      </c>
      <c r="BK9" s="17">
        <v>0.25947539210583498</v>
      </c>
      <c r="BL9" s="17">
        <v>0.18455108288444899</v>
      </c>
    </row>
    <row r="10" spans="2:64" ht="30" x14ac:dyDescent="0.25">
      <c r="B10" s="18" t="s">
        <v>335</v>
      </c>
      <c r="C10" s="17">
        <v>0.38161164482276499</v>
      </c>
      <c r="D10" s="17">
        <v>0.51739826367370301</v>
      </c>
      <c r="E10" s="17">
        <v>0.16770461406274201</v>
      </c>
      <c r="F10" s="17">
        <v>0.37245678193251702</v>
      </c>
      <c r="G10" s="17">
        <v>0.293812035807822</v>
      </c>
      <c r="H10" s="17">
        <v>0.39299299333446303</v>
      </c>
      <c r="I10" s="17">
        <v>0.55379728049704302</v>
      </c>
      <c r="J10" s="17">
        <v>0.30328242348822099</v>
      </c>
      <c r="K10" s="17">
        <v>0.27103313801968898</v>
      </c>
      <c r="L10" s="17">
        <v>0.222837896532355</v>
      </c>
      <c r="M10" s="17">
        <v>0.29318128202612798</v>
      </c>
      <c r="N10" s="17">
        <v>0.364212084765625</v>
      </c>
      <c r="O10" s="17">
        <v>0.37092351386373201</v>
      </c>
      <c r="P10" s="17">
        <v>0.35196951786603697</v>
      </c>
      <c r="Q10" s="17"/>
      <c r="R10" s="17">
        <v>0.20261662102567299</v>
      </c>
      <c r="S10" s="17">
        <v>0.384402304259443</v>
      </c>
      <c r="T10" s="17">
        <v>0.399471674729029</v>
      </c>
      <c r="U10" s="17">
        <v>0.47055777484198003</v>
      </c>
      <c r="V10" s="17"/>
      <c r="W10" s="17">
        <v>0.23481778435113099</v>
      </c>
      <c r="X10" s="17">
        <v>0.285720487006555</v>
      </c>
      <c r="Y10" s="17">
        <v>0.26402537215203398</v>
      </c>
      <c r="Z10" s="17">
        <v>0.39804562581395098</v>
      </c>
      <c r="AA10" s="17">
        <v>0.337986472954654</v>
      </c>
      <c r="AB10" s="17">
        <v>0.49903076758909998</v>
      </c>
      <c r="AC10" s="17">
        <v>0.55375825672525802</v>
      </c>
      <c r="AD10" s="17">
        <v>0.40758184746619303</v>
      </c>
      <c r="AE10" s="17">
        <v>0.47546144338451701</v>
      </c>
      <c r="AF10" s="17">
        <v>0.51065094596947203</v>
      </c>
      <c r="AG10" s="17"/>
      <c r="AH10" s="17">
        <v>0.23420284724854201</v>
      </c>
      <c r="AI10" s="17">
        <v>0.36332895206225702</v>
      </c>
      <c r="AJ10" s="17">
        <v>0.38079343750609601</v>
      </c>
      <c r="AK10" s="17">
        <v>0.30447542746707601</v>
      </c>
      <c r="AL10" s="17">
        <v>0.42939773738214099</v>
      </c>
      <c r="AM10" s="17">
        <v>0.54750844546996602</v>
      </c>
      <c r="AN10" s="17">
        <v>0.46290861625819701</v>
      </c>
      <c r="AO10" s="17"/>
      <c r="AP10" s="17">
        <v>0.52088156187199297</v>
      </c>
      <c r="AQ10" s="17">
        <v>0.155656010070642</v>
      </c>
      <c r="AR10" s="17"/>
      <c r="AS10" s="17">
        <v>0.47446756372298499</v>
      </c>
      <c r="AT10" s="17">
        <v>0.62511827653955998</v>
      </c>
      <c r="AU10" s="17">
        <v>0.51931863501828401</v>
      </c>
      <c r="AV10" s="17"/>
      <c r="AW10" s="17">
        <v>0.61812797987825296</v>
      </c>
      <c r="AX10" s="17">
        <v>0.34514627819244698</v>
      </c>
      <c r="AY10" s="17"/>
      <c r="AZ10" s="17">
        <v>0.37086366260412701</v>
      </c>
      <c r="BA10" s="17">
        <v>0.38701218264738801</v>
      </c>
      <c r="BB10" s="17"/>
      <c r="BC10" s="17">
        <v>0.30185976432655398</v>
      </c>
      <c r="BD10" s="17">
        <v>0.47055777484198003</v>
      </c>
      <c r="BE10" s="17"/>
      <c r="BF10" s="17">
        <v>0.495693037370808</v>
      </c>
      <c r="BG10" s="17">
        <v>0.32337414975233197</v>
      </c>
      <c r="BH10" s="17"/>
      <c r="BI10" s="17">
        <v>0.109493960561466</v>
      </c>
      <c r="BJ10" s="17">
        <v>0.28558001974770503</v>
      </c>
      <c r="BK10" s="17">
        <v>0.51967887145229097</v>
      </c>
      <c r="BL10" s="17">
        <v>0.713416972107765</v>
      </c>
    </row>
    <row r="11" spans="2:64" x14ac:dyDescent="0.25">
      <c r="B11" s="18" t="s">
        <v>336</v>
      </c>
      <c r="C11" s="17">
        <v>0.28445085300560702</v>
      </c>
      <c r="D11" s="17">
        <v>0.17461319219849999</v>
      </c>
      <c r="E11" s="17">
        <v>0.29379611977014503</v>
      </c>
      <c r="F11" s="17">
        <v>0.30325501994360898</v>
      </c>
      <c r="G11" s="17">
        <v>0.39450501351178602</v>
      </c>
      <c r="H11" s="17">
        <v>0.26168672941149601</v>
      </c>
      <c r="I11" s="17">
        <v>0.193054155653235</v>
      </c>
      <c r="J11" s="17">
        <v>0.36478484683094198</v>
      </c>
      <c r="K11" s="17">
        <v>0.30827675010977801</v>
      </c>
      <c r="L11" s="17">
        <v>0.40891297021208201</v>
      </c>
      <c r="M11" s="17">
        <v>0.36329911475558602</v>
      </c>
      <c r="N11" s="17">
        <v>0.31934861900036599</v>
      </c>
      <c r="O11" s="17">
        <v>0.29973151270495102</v>
      </c>
      <c r="P11" s="17">
        <v>0</v>
      </c>
      <c r="Q11" s="17"/>
      <c r="R11" s="17">
        <v>0.53258818777533301</v>
      </c>
      <c r="S11" s="17">
        <v>0.28616750271026198</v>
      </c>
      <c r="T11" s="17">
        <v>0.28317660959843699</v>
      </c>
      <c r="U11" s="17">
        <v>0.153066932945224</v>
      </c>
      <c r="V11" s="17"/>
      <c r="W11" s="17">
        <v>0.51267795491981205</v>
      </c>
      <c r="X11" s="17">
        <v>0.42293497959856302</v>
      </c>
      <c r="Y11" s="17">
        <v>0.36278467491469502</v>
      </c>
      <c r="Z11" s="17">
        <v>0.23262293573867099</v>
      </c>
      <c r="AA11" s="17">
        <v>0.25839798708029499</v>
      </c>
      <c r="AB11" s="17">
        <v>0.31268612142809898</v>
      </c>
      <c r="AC11" s="17">
        <v>0.16662822950950701</v>
      </c>
      <c r="AD11" s="17">
        <v>0.25572507765295799</v>
      </c>
      <c r="AE11" s="17">
        <v>0.159474471239028</v>
      </c>
      <c r="AF11" s="17">
        <v>0.13768492712449601</v>
      </c>
      <c r="AG11" s="17"/>
      <c r="AH11" s="17">
        <v>0.43173280744381398</v>
      </c>
      <c r="AI11" s="17">
        <v>0.30465016010839502</v>
      </c>
      <c r="AJ11" s="17">
        <v>0.25551987480002197</v>
      </c>
      <c r="AK11" s="17">
        <v>0.35743862226253198</v>
      </c>
      <c r="AL11" s="17">
        <v>0.24902674033598099</v>
      </c>
      <c r="AM11" s="17">
        <v>0.17160904505697699</v>
      </c>
      <c r="AN11" s="17">
        <v>0.18466575362847301</v>
      </c>
      <c r="AO11" s="17"/>
      <c r="AP11" s="17">
        <v>0.184550790729618</v>
      </c>
      <c r="AQ11" s="17">
        <v>0.44653167032503599</v>
      </c>
      <c r="AR11" s="17"/>
      <c r="AS11" s="17">
        <v>0.147594218722716</v>
      </c>
      <c r="AT11" s="17">
        <v>0.14604102809039199</v>
      </c>
      <c r="AU11" s="17">
        <v>0.216457614018712</v>
      </c>
      <c r="AV11" s="17"/>
      <c r="AW11" s="17">
        <v>0.106112832927311</v>
      </c>
      <c r="AX11" s="17">
        <v>0.311946464607886</v>
      </c>
      <c r="AY11" s="17"/>
      <c r="AZ11" s="17">
        <v>0.32665351490490002</v>
      </c>
      <c r="BA11" s="17">
        <v>0.263245284625369</v>
      </c>
      <c r="BB11" s="17"/>
      <c r="BC11" s="17">
        <v>0.40225378259361499</v>
      </c>
      <c r="BD11" s="17">
        <v>0.153066932945224</v>
      </c>
      <c r="BE11" s="17"/>
      <c r="BF11" s="17">
        <v>0.18543034565091299</v>
      </c>
      <c r="BG11" s="17">
        <v>0.33499990557359899</v>
      </c>
      <c r="BH11" s="17"/>
      <c r="BI11" s="17">
        <v>0.51463407569864505</v>
      </c>
      <c r="BJ11" s="17">
        <v>0.34563613836532098</v>
      </c>
      <c r="BK11" s="17">
        <v>0.156317764680236</v>
      </c>
      <c r="BL11" s="17">
        <v>7.0466593773120298E-2</v>
      </c>
    </row>
    <row r="12" spans="2:64" x14ac:dyDescent="0.25">
      <c r="B12" s="18" t="s">
        <v>80</v>
      </c>
      <c r="C12" s="19">
        <v>9.99177820412981E-2</v>
      </c>
      <c r="D12" s="19">
        <v>8.3216844750193295E-2</v>
      </c>
      <c r="E12" s="19">
        <v>0.155061048600274</v>
      </c>
      <c r="F12" s="19">
        <v>0.154177066810983</v>
      </c>
      <c r="G12" s="19">
        <v>0.123917453796606</v>
      </c>
      <c r="H12" s="19">
        <v>0.120019831191736</v>
      </c>
      <c r="I12" s="19">
        <v>5.8016557223734E-2</v>
      </c>
      <c r="J12" s="19">
        <v>0.11290773876331001</v>
      </c>
      <c r="K12" s="19">
        <v>8.5748768326644395E-2</v>
      </c>
      <c r="L12" s="19">
        <v>0.120391894119163</v>
      </c>
      <c r="M12" s="19">
        <v>0.135484461755455</v>
      </c>
      <c r="N12" s="19">
        <v>6.2037297428416703E-2</v>
      </c>
      <c r="O12" s="19">
        <v>9.1146165989118205E-2</v>
      </c>
      <c r="P12" s="19">
        <v>0.64803048213396297</v>
      </c>
      <c r="Q12" s="19"/>
      <c r="R12" s="19">
        <v>4.1280733191276398E-2</v>
      </c>
      <c r="S12" s="19">
        <v>9.9799227190353404E-2</v>
      </c>
      <c r="T12" s="19">
        <v>7.4983777626396006E-2</v>
      </c>
      <c r="U12" s="19">
        <v>0.13764515241091399</v>
      </c>
      <c r="V12" s="19"/>
      <c r="W12" s="19">
        <v>3.9124005207286303E-2</v>
      </c>
      <c r="X12" s="19">
        <v>5.2361823266919398E-2</v>
      </c>
      <c r="Y12" s="19">
        <v>8.7585813761855202E-2</v>
      </c>
      <c r="Z12" s="19">
        <v>6.6473408998748595E-2</v>
      </c>
      <c r="AA12" s="19">
        <v>0.142089873978022</v>
      </c>
      <c r="AB12" s="19">
        <v>5.8158979112554798E-2</v>
      </c>
      <c r="AC12" s="19">
        <v>5.3424703371868998E-2</v>
      </c>
      <c r="AD12" s="19">
        <v>5.0970121664104397E-2</v>
      </c>
      <c r="AE12" s="19">
        <v>0.14488683280506101</v>
      </c>
      <c r="AF12" s="19">
        <v>0.122648945371367</v>
      </c>
      <c r="AG12" s="19"/>
      <c r="AH12" s="19">
        <v>8.69847273997814E-2</v>
      </c>
      <c r="AI12" s="19">
        <v>3.5480038826007303E-2</v>
      </c>
      <c r="AJ12" s="19">
        <v>0.102355221073436</v>
      </c>
      <c r="AK12" s="19">
        <v>9.1041074507819897E-2</v>
      </c>
      <c r="AL12" s="19">
        <v>9.5017807569288598E-2</v>
      </c>
      <c r="AM12" s="19">
        <v>6.0417613181896597E-2</v>
      </c>
      <c r="AN12" s="19">
        <v>0.12420326498404501</v>
      </c>
      <c r="AO12" s="19"/>
      <c r="AP12" s="19">
        <v>7.6077238879507306E-2</v>
      </c>
      <c r="AQ12" s="19">
        <v>0.138597384765939</v>
      </c>
      <c r="AR12" s="19"/>
      <c r="AS12" s="19">
        <v>0.10611827632799101</v>
      </c>
      <c r="AT12" s="19">
        <v>4.6147556646006699E-2</v>
      </c>
      <c r="AU12" s="19">
        <v>4.7656727390233598E-2</v>
      </c>
      <c r="AV12" s="19"/>
      <c r="AW12" s="19">
        <v>3.9155868664878697E-2</v>
      </c>
      <c r="AX12" s="19">
        <v>0.109285868384725</v>
      </c>
      <c r="AY12" s="19"/>
      <c r="AZ12" s="19">
        <v>9.1483297445843395E-2</v>
      </c>
      <c r="BA12" s="19">
        <v>0.104155856887567</v>
      </c>
      <c r="BB12" s="19"/>
      <c r="BC12" s="19">
        <v>6.6090242467582105E-2</v>
      </c>
      <c r="BD12" s="19">
        <v>0.13764515241091399</v>
      </c>
      <c r="BE12" s="19"/>
      <c r="BF12" s="19">
        <v>7.9521948675869494E-2</v>
      </c>
      <c r="BG12" s="19">
        <v>0.11032966621054401</v>
      </c>
      <c r="BH12" s="19"/>
      <c r="BI12" s="19">
        <v>0.14856365332685101</v>
      </c>
      <c r="BJ12" s="19">
        <v>0.13379371420496</v>
      </c>
      <c r="BK12" s="19">
        <v>6.4527971761638103E-2</v>
      </c>
      <c r="BL12" s="19">
        <v>3.15653512346665E-2</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334</v>
      </c>
      <c r="C9" s="17">
        <v>0.28467113904130298</v>
      </c>
      <c r="D9" s="17">
        <v>0.25041503954694899</v>
      </c>
      <c r="E9" s="17">
        <v>0.36961901874592701</v>
      </c>
      <c r="F9" s="17">
        <v>0.192178863708727</v>
      </c>
      <c r="G9" s="17">
        <v>0.23909618631846799</v>
      </c>
      <c r="H9" s="17">
        <v>0.222617469521844</v>
      </c>
      <c r="I9" s="17">
        <v>0.29994076492560601</v>
      </c>
      <c r="J9" s="17">
        <v>0.273246130723937</v>
      </c>
      <c r="K9" s="17">
        <v>0.38736145776670899</v>
      </c>
      <c r="L9" s="17">
        <v>0.34425708254079501</v>
      </c>
      <c r="M9" s="17">
        <v>0.27570623894312901</v>
      </c>
      <c r="N9" s="17">
        <v>0.29908730707992598</v>
      </c>
      <c r="O9" s="17">
        <v>0.32380645354642401</v>
      </c>
      <c r="P9" s="17">
        <v>0</v>
      </c>
      <c r="Q9" s="17"/>
      <c r="R9" s="17">
        <v>0.31496852150167898</v>
      </c>
      <c r="S9" s="17">
        <v>0.32278046201201099</v>
      </c>
      <c r="T9" s="17">
        <v>0.22111354341477901</v>
      </c>
      <c r="U9" s="17">
        <v>0.27357940193243302</v>
      </c>
      <c r="V9" s="17"/>
      <c r="W9" s="17">
        <v>0.30712625226107398</v>
      </c>
      <c r="X9" s="17">
        <v>0.26603901341139402</v>
      </c>
      <c r="Y9" s="17">
        <v>0.35938063527666497</v>
      </c>
      <c r="Z9" s="17">
        <v>0.33062372680177399</v>
      </c>
      <c r="AA9" s="17">
        <v>0.25141054345894998</v>
      </c>
      <c r="AB9" s="17">
        <v>0.24166485219804401</v>
      </c>
      <c r="AC9" s="17">
        <v>0.31004157773197299</v>
      </c>
      <c r="AD9" s="17">
        <v>0.29871491708119302</v>
      </c>
      <c r="AE9" s="17">
        <v>0.29835055970993302</v>
      </c>
      <c r="AF9" s="17">
        <v>0.25546410524902702</v>
      </c>
      <c r="AG9" s="17"/>
      <c r="AH9" s="17">
        <v>0.36260755816200402</v>
      </c>
      <c r="AI9" s="17">
        <v>0.35910203836457399</v>
      </c>
      <c r="AJ9" s="17">
        <v>0.33445990979655199</v>
      </c>
      <c r="AK9" s="17">
        <v>0.25227022078378097</v>
      </c>
      <c r="AL9" s="17">
        <v>0.22615991810988201</v>
      </c>
      <c r="AM9" s="17">
        <v>0.28177758562477601</v>
      </c>
      <c r="AN9" s="17">
        <v>0.316731812232458</v>
      </c>
      <c r="AO9" s="17"/>
      <c r="AP9" s="17">
        <v>0.25315325158970398</v>
      </c>
      <c r="AQ9" s="17">
        <v>0.33580669233279098</v>
      </c>
      <c r="AR9" s="17"/>
      <c r="AS9" s="17">
        <v>0.27326218660944301</v>
      </c>
      <c r="AT9" s="17">
        <v>0.25171800112092002</v>
      </c>
      <c r="AU9" s="17">
        <v>0.25854033320493103</v>
      </c>
      <c r="AV9" s="17"/>
      <c r="AW9" s="17">
        <v>0.24688471550763499</v>
      </c>
      <c r="AX9" s="17">
        <v>0.29049693448786401</v>
      </c>
      <c r="AY9" s="17"/>
      <c r="AZ9" s="17">
        <v>0.26433730358378499</v>
      </c>
      <c r="BA9" s="17">
        <v>0.29488827982867399</v>
      </c>
      <c r="BB9" s="17"/>
      <c r="BC9" s="17">
        <v>0.29461633724397701</v>
      </c>
      <c r="BD9" s="17">
        <v>0.27357940193243302</v>
      </c>
      <c r="BE9" s="17"/>
      <c r="BF9" s="17">
        <v>0.24220663160033201</v>
      </c>
      <c r="BG9" s="17">
        <v>0.30634887708013703</v>
      </c>
      <c r="BH9" s="17"/>
      <c r="BI9" s="17">
        <v>0.28794460304665298</v>
      </c>
      <c r="BJ9" s="17">
        <v>0.35526157910023998</v>
      </c>
      <c r="BK9" s="17">
        <v>0.27651362694329601</v>
      </c>
      <c r="BL9" s="17">
        <v>0.14724805615018199</v>
      </c>
    </row>
    <row r="10" spans="2:64" ht="30" x14ac:dyDescent="0.25">
      <c r="B10" s="18" t="s">
        <v>335</v>
      </c>
      <c r="C10" s="17">
        <v>0.49385054583134103</v>
      </c>
      <c r="D10" s="17">
        <v>0.60123927955775502</v>
      </c>
      <c r="E10" s="17">
        <v>0.48689951418444699</v>
      </c>
      <c r="F10" s="17">
        <v>0.45612916960662397</v>
      </c>
      <c r="G10" s="17">
        <v>0.43654506257143699</v>
      </c>
      <c r="H10" s="17">
        <v>0.57588408650342804</v>
      </c>
      <c r="I10" s="17">
        <v>0.53543878187974003</v>
      </c>
      <c r="J10" s="17">
        <v>0.543087591979587</v>
      </c>
      <c r="K10" s="17">
        <v>0.44133859476688198</v>
      </c>
      <c r="L10" s="17">
        <v>0.288990298729983</v>
      </c>
      <c r="M10" s="17">
        <v>0.43247116931456098</v>
      </c>
      <c r="N10" s="17">
        <v>0.49555618097284898</v>
      </c>
      <c r="O10" s="17">
        <v>0.42925486866116203</v>
      </c>
      <c r="P10" s="17">
        <v>0.64803048213396297</v>
      </c>
      <c r="Q10" s="17"/>
      <c r="R10" s="17">
        <v>0.30924808443773799</v>
      </c>
      <c r="S10" s="17">
        <v>0.42890426546571297</v>
      </c>
      <c r="T10" s="17">
        <v>0.61422975343728303</v>
      </c>
      <c r="U10" s="17">
        <v>0.57981116373324804</v>
      </c>
      <c r="V10" s="17"/>
      <c r="W10" s="17">
        <v>0.33531833616703199</v>
      </c>
      <c r="X10" s="17">
        <v>0.447552472605309</v>
      </c>
      <c r="Y10" s="17">
        <v>0.42225881545918897</v>
      </c>
      <c r="Z10" s="17">
        <v>0.48227383191551798</v>
      </c>
      <c r="AA10" s="17">
        <v>0.51263530236819699</v>
      </c>
      <c r="AB10" s="17">
        <v>0.49213364189519299</v>
      </c>
      <c r="AC10" s="17">
        <v>0.61899850753131802</v>
      </c>
      <c r="AD10" s="17">
        <v>0.56630618302352198</v>
      </c>
      <c r="AE10" s="17">
        <v>0.56010598429324399</v>
      </c>
      <c r="AF10" s="17">
        <v>0.62936969431477197</v>
      </c>
      <c r="AG10" s="17"/>
      <c r="AH10" s="17">
        <v>0.34186706299922898</v>
      </c>
      <c r="AI10" s="17">
        <v>0.490710780848088</v>
      </c>
      <c r="AJ10" s="17">
        <v>0.50877124935186102</v>
      </c>
      <c r="AK10" s="17">
        <v>0.47140399506575997</v>
      </c>
      <c r="AL10" s="17">
        <v>0.58566919364696601</v>
      </c>
      <c r="AM10" s="17">
        <v>0.60095907748648403</v>
      </c>
      <c r="AN10" s="17">
        <v>0.53307396846439103</v>
      </c>
      <c r="AO10" s="17"/>
      <c r="AP10" s="17">
        <v>0.61524420185801099</v>
      </c>
      <c r="AQ10" s="17">
        <v>0.29689788596372901</v>
      </c>
      <c r="AR10" s="17"/>
      <c r="AS10" s="17">
        <v>0.61430628418272204</v>
      </c>
      <c r="AT10" s="17">
        <v>0.676007419404549</v>
      </c>
      <c r="AU10" s="17">
        <v>0.59207564923233202</v>
      </c>
      <c r="AV10" s="17"/>
      <c r="AW10" s="17">
        <v>0.71613471356527303</v>
      </c>
      <c r="AX10" s="17">
        <v>0.45957945131843497</v>
      </c>
      <c r="AY10" s="17"/>
      <c r="AZ10" s="17">
        <v>0.46208485749911499</v>
      </c>
      <c r="BA10" s="17">
        <v>0.509811848880939</v>
      </c>
      <c r="BB10" s="17"/>
      <c r="BC10" s="17">
        <v>0.416775568822084</v>
      </c>
      <c r="BD10" s="17">
        <v>0.57981116373324804</v>
      </c>
      <c r="BE10" s="17"/>
      <c r="BF10" s="17">
        <v>0.62620959618831096</v>
      </c>
      <c r="BG10" s="17">
        <v>0.426282475609503</v>
      </c>
      <c r="BH10" s="17"/>
      <c r="BI10" s="17">
        <v>0.22379628147074401</v>
      </c>
      <c r="BJ10" s="17">
        <v>0.42532324122499798</v>
      </c>
      <c r="BK10" s="17">
        <v>0.61304185802837097</v>
      </c>
      <c r="BL10" s="17">
        <v>0.81030462407227799</v>
      </c>
    </row>
    <row r="11" spans="2:64" x14ac:dyDescent="0.25">
      <c r="B11" s="18" t="s">
        <v>336</v>
      </c>
      <c r="C11" s="17">
        <v>0.16391288450885599</v>
      </c>
      <c r="D11" s="17">
        <v>0.106445939225879</v>
      </c>
      <c r="E11" s="17">
        <v>0.107943215531612</v>
      </c>
      <c r="F11" s="17">
        <v>0.18838031035340799</v>
      </c>
      <c r="G11" s="17">
        <v>0.26240002421179198</v>
      </c>
      <c r="H11" s="17">
        <v>0.13115043802076901</v>
      </c>
      <c r="I11" s="17">
        <v>0.11899447969837899</v>
      </c>
      <c r="J11" s="17">
        <v>9.2394236136835103E-2</v>
      </c>
      <c r="K11" s="17">
        <v>0.148976254330802</v>
      </c>
      <c r="L11" s="17">
        <v>0.29208509361472601</v>
      </c>
      <c r="M11" s="17">
        <v>0.23657776783524101</v>
      </c>
      <c r="N11" s="17">
        <v>0.15534076617487799</v>
      </c>
      <c r="O11" s="17">
        <v>0.19820853440326699</v>
      </c>
      <c r="P11" s="17">
        <v>0</v>
      </c>
      <c r="Q11" s="17"/>
      <c r="R11" s="17">
        <v>0.35698936922214503</v>
      </c>
      <c r="S11" s="17">
        <v>0.17236327633035101</v>
      </c>
      <c r="T11" s="17">
        <v>0.122964217143836</v>
      </c>
      <c r="U11" s="17">
        <v>7.0140167648697502E-2</v>
      </c>
      <c r="V11" s="17"/>
      <c r="W11" s="17">
        <v>0.330237757482509</v>
      </c>
      <c r="X11" s="17">
        <v>0.23378427009866301</v>
      </c>
      <c r="Y11" s="17">
        <v>0.181170933813012</v>
      </c>
      <c r="Z11" s="17">
        <v>0.177958983268837</v>
      </c>
      <c r="AA11" s="17">
        <v>0.122743794974967</v>
      </c>
      <c r="AB11" s="17">
        <v>0.22138900864759001</v>
      </c>
      <c r="AC11" s="17">
        <v>7.0959914736708901E-2</v>
      </c>
      <c r="AD11" s="17">
        <v>0.11406901162303799</v>
      </c>
      <c r="AE11" s="17">
        <v>5.8768460877233503E-2</v>
      </c>
      <c r="AF11" s="17">
        <v>4.9883794523736702E-2</v>
      </c>
      <c r="AG11" s="17"/>
      <c r="AH11" s="17">
        <v>0.25537472740844702</v>
      </c>
      <c r="AI11" s="17">
        <v>0.13162267009797199</v>
      </c>
      <c r="AJ11" s="17">
        <v>0.10907997773186601</v>
      </c>
      <c r="AK11" s="17">
        <v>0.22853661352943799</v>
      </c>
      <c r="AL11" s="17">
        <v>0.13953911222951801</v>
      </c>
      <c r="AM11" s="17">
        <v>8.8475999070379605E-2</v>
      </c>
      <c r="AN11" s="17">
        <v>9.5031189931230303E-2</v>
      </c>
      <c r="AO11" s="17"/>
      <c r="AP11" s="17">
        <v>8.9836382607427698E-2</v>
      </c>
      <c r="AQ11" s="17">
        <v>0.284096793295401</v>
      </c>
      <c r="AR11" s="17"/>
      <c r="AS11" s="17">
        <v>5.7209657293198497E-2</v>
      </c>
      <c r="AT11" s="17">
        <v>5.25954554500754E-2</v>
      </c>
      <c r="AU11" s="17">
        <v>0.11861851706038699</v>
      </c>
      <c r="AV11" s="17"/>
      <c r="AW11" s="17">
        <v>1.8428311554607599E-2</v>
      </c>
      <c r="AX11" s="17">
        <v>0.186343251910698</v>
      </c>
      <c r="AY11" s="17"/>
      <c r="AZ11" s="17">
        <v>0.212456566518749</v>
      </c>
      <c r="BA11" s="17">
        <v>0.13952114422608</v>
      </c>
      <c r="BB11" s="17"/>
      <c r="BC11" s="17">
        <v>0.24799243363843301</v>
      </c>
      <c r="BD11" s="17">
        <v>7.0140167648697502E-2</v>
      </c>
      <c r="BE11" s="17"/>
      <c r="BF11" s="17">
        <v>8.4189588506400806E-2</v>
      </c>
      <c r="BG11" s="17">
        <v>0.20461088927756901</v>
      </c>
      <c r="BH11" s="17"/>
      <c r="BI11" s="17">
        <v>0.39242015314600398</v>
      </c>
      <c r="BJ11" s="17">
        <v>0.14731372048181501</v>
      </c>
      <c r="BK11" s="17">
        <v>7.0844509610574896E-2</v>
      </c>
      <c r="BL11" s="17">
        <v>3.6151251985096701E-2</v>
      </c>
    </row>
    <row r="12" spans="2:64" x14ac:dyDescent="0.25">
      <c r="B12" s="18" t="s">
        <v>80</v>
      </c>
      <c r="C12" s="19">
        <v>5.7565430618500599E-2</v>
      </c>
      <c r="D12" s="19">
        <v>4.18997416694162E-2</v>
      </c>
      <c r="E12" s="19">
        <v>3.5538251538014001E-2</v>
      </c>
      <c r="F12" s="19">
        <v>0.16331165633124101</v>
      </c>
      <c r="G12" s="19">
        <v>6.1958726898302799E-2</v>
      </c>
      <c r="H12" s="19">
        <v>7.0348005953958695E-2</v>
      </c>
      <c r="I12" s="19">
        <v>4.5625973496275299E-2</v>
      </c>
      <c r="J12" s="19">
        <v>9.1272041159640799E-2</v>
      </c>
      <c r="K12" s="19">
        <v>2.2323693135606702E-2</v>
      </c>
      <c r="L12" s="19">
        <v>7.4667525114495495E-2</v>
      </c>
      <c r="M12" s="19">
        <v>5.52448239070693E-2</v>
      </c>
      <c r="N12" s="19">
        <v>5.0015745772347298E-2</v>
      </c>
      <c r="O12" s="19">
        <v>4.8730143389147502E-2</v>
      </c>
      <c r="P12" s="19">
        <v>0.35196951786603697</v>
      </c>
      <c r="Q12" s="19"/>
      <c r="R12" s="19">
        <v>1.8794024838437302E-2</v>
      </c>
      <c r="S12" s="19">
        <v>7.5951996191924998E-2</v>
      </c>
      <c r="T12" s="19">
        <v>4.1692486004101303E-2</v>
      </c>
      <c r="U12" s="19">
        <v>7.6469266685621498E-2</v>
      </c>
      <c r="V12" s="19"/>
      <c r="W12" s="19">
        <v>2.73176540893857E-2</v>
      </c>
      <c r="X12" s="19">
        <v>5.2624243884633097E-2</v>
      </c>
      <c r="Y12" s="19">
        <v>3.7189615451134299E-2</v>
      </c>
      <c r="Z12" s="19">
        <v>9.1434580138711492E-3</v>
      </c>
      <c r="AA12" s="19">
        <v>0.113210359197886</v>
      </c>
      <c r="AB12" s="19">
        <v>4.4812497259172801E-2</v>
      </c>
      <c r="AC12" s="19">
        <v>0</v>
      </c>
      <c r="AD12" s="19">
        <v>2.0909888272247601E-2</v>
      </c>
      <c r="AE12" s="19">
        <v>8.2774995119589398E-2</v>
      </c>
      <c r="AF12" s="19">
        <v>6.52824059124643E-2</v>
      </c>
      <c r="AG12" s="19"/>
      <c r="AH12" s="19">
        <v>4.0150651430319997E-2</v>
      </c>
      <c r="AI12" s="19">
        <v>1.8564510689365699E-2</v>
      </c>
      <c r="AJ12" s="19">
        <v>4.7688863119720697E-2</v>
      </c>
      <c r="AK12" s="19">
        <v>4.7789170621021899E-2</v>
      </c>
      <c r="AL12" s="19">
        <v>4.86317760136337E-2</v>
      </c>
      <c r="AM12" s="19">
        <v>2.8787337818359598E-2</v>
      </c>
      <c r="AN12" s="19">
        <v>5.51630293719199E-2</v>
      </c>
      <c r="AO12" s="19"/>
      <c r="AP12" s="19">
        <v>4.1766163944857201E-2</v>
      </c>
      <c r="AQ12" s="19">
        <v>8.3198628408079706E-2</v>
      </c>
      <c r="AR12" s="19"/>
      <c r="AS12" s="19">
        <v>5.5221871914636102E-2</v>
      </c>
      <c r="AT12" s="19">
        <v>1.96791240244556E-2</v>
      </c>
      <c r="AU12" s="19">
        <v>3.0765500502349899E-2</v>
      </c>
      <c r="AV12" s="19"/>
      <c r="AW12" s="19">
        <v>1.8552259372484201E-2</v>
      </c>
      <c r="AX12" s="19">
        <v>6.3580362283003095E-2</v>
      </c>
      <c r="AY12" s="19"/>
      <c r="AZ12" s="19">
        <v>6.1121272398350197E-2</v>
      </c>
      <c r="BA12" s="19">
        <v>5.5778727064306602E-2</v>
      </c>
      <c r="BB12" s="19"/>
      <c r="BC12" s="19">
        <v>4.0615660295505097E-2</v>
      </c>
      <c r="BD12" s="19">
        <v>7.6469266685621498E-2</v>
      </c>
      <c r="BE12" s="19"/>
      <c r="BF12" s="19">
        <v>4.7394183704956301E-2</v>
      </c>
      <c r="BG12" s="19">
        <v>6.2757758032791502E-2</v>
      </c>
      <c r="BH12" s="19"/>
      <c r="BI12" s="19">
        <v>9.5838962336598998E-2</v>
      </c>
      <c r="BJ12" s="19">
        <v>7.2101459192946402E-2</v>
      </c>
      <c r="BK12" s="19">
        <v>3.9600005417758599E-2</v>
      </c>
      <c r="BL12" s="19">
        <v>6.2960677924425402E-3</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334</v>
      </c>
      <c r="C9" s="17">
        <v>0.236728052004958</v>
      </c>
      <c r="D9" s="17">
        <v>0.25577937229173803</v>
      </c>
      <c r="E9" s="17">
        <v>0.26300426413188499</v>
      </c>
      <c r="F9" s="17">
        <v>0.17691060629454</v>
      </c>
      <c r="G9" s="17">
        <v>0.12580676998548401</v>
      </c>
      <c r="H9" s="17">
        <v>0.22568484516314599</v>
      </c>
      <c r="I9" s="17">
        <v>0.19185729943767599</v>
      </c>
      <c r="J9" s="17">
        <v>0.20226347021091401</v>
      </c>
      <c r="K9" s="17">
        <v>0.27662130079559899</v>
      </c>
      <c r="L9" s="17">
        <v>0.25208688909057297</v>
      </c>
      <c r="M9" s="17">
        <v>0.20584784959286501</v>
      </c>
      <c r="N9" s="17">
        <v>0.284129158931543</v>
      </c>
      <c r="O9" s="17">
        <v>0.249769411976557</v>
      </c>
      <c r="P9" s="17">
        <v>0</v>
      </c>
      <c r="Q9" s="17"/>
      <c r="R9" s="17">
        <v>0.22846997249157</v>
      </c>
      <c r="S9" s="17">
        <v>0.21918456737043601</v>
      </c>
      <c r="T9" s="17">
        <v>0.20710754444527599</v>
      </c>
      <c r="U9" s="17">
        <v>0.25462599537569502</v>
      </c>
      <c r="V9" s="17"/>
      <c r="W9" s="17">
        <v>0.22295354155018601</v>
      </c>
      <c r="X9" s="17">
        <v>0.224908241170968</v>
      </c>
      <c r="Y9" s="17">
        <v>0.264423565559194</v>
      </c>
      <c r="Z9" s="17">
        <v>0.269667089741979</v>
      </c>
      <c r="AA9" s="17">
        <v>0.260061341786407</v>
      </c>
      <c r="AB9" s="17">
        <v>0.24154812072128901</v>
      </c>
      <c r="AC9" s="17">
        <v>0.27808208371175502</v>
      </c>
      <c r="AD9" s="17">
        <v>0.20306845779705901</v>
      </c>
      <c r="AE9" s="17">
        <v>0.194756834696621</v>
      </c>
      <c r="AF9" s="17">
        <v>0.23730800910800001</v>
      </c>
      <c r="AG9" s="17"/>
      <c r="AH9" s="17">
        <v>0.279726520499675</v>
      </c>
      <c r="AI9" s="17">
        <v>0.28212922261582601</v>
      </c>
      <c r="AJ9" s="17">
        <v>0.290587237717576</v>
      </c>
      <c r="AK9" s="17">
        <v>0.219882390968759</v>
      </c>
      <c r="AL9" s="17">
        <v>0.213826217069678</v>
      </c>
      <c r="AM9" s="17">
        <v>0.22133277727435399</v>
      </c>
      <c r="AN9" s="17">
        <v>0.225987790775597</v>
      </c>
      <c r="AO9" s="17"/>
      <c r="AP9" s="17">
        <v>0.211099198926473</v>
      </c>
      <c r="AQ9" s="17">
        <v>0.27830906165883001</v>
      </c>
      <c r="AR9" s="17"/>
      <c r="AS9" s="17">
        <v>0.22529858261858299</v>
      </c>
      <c r="AT9" s="17">
        <v>0.19654970616701101</v>
      </c>
      <c r="AU9" s="17">
        <v>0.21835547449591799</v>
      </c>
      <c r="AV9" s="17"/>
      <c r="AW9" s="17">
        <v>0.18732857054156299</v>
      </c>
      <c r="AX9" s="17">
        <v>0.244344313277092</v>
      </c>
      <c r="AY9" s="17"/>
      <c r="AZ9" s="17">
        <v>0.21696377454079999</v>
      </c>
      <c r="BA9" s="17">
        <v>0.24665900702984001</v>
      </c>
      <c r="BB9" s="17"/>
      <c r="BC9" s="17">
        <v>0.22068019651621801</v>
      </c>
      <c r="BD9" s="17">
        <v>0.25462599537569502</v>
      </c>
      <c r="BE9" s="17"/>
      <c r="BF9" s="17">
        <v>0.22059718268990999</v>
      </c>
      <c r="BG9" s="17">
        <v>0.244962711498804</v>
      </c>
      <c r="BH9" s="17"/>
      <c r="BI9" s="17">
        <v>0.22178051564599999</v>
      </c>
      <c r="BJ9" s="17">
        <v>0.28606985102979599</v>
      </c>
      <c r="BK9" s="17">
        <v>0.24111802267170501</v>
      </c>
      <c r="BL9" s="17">
        <v>0.144947358135495</v>
      </c>
    </row>
    <row r="10" spans="2:64" ht="30" x14ac:dyDescent="0.25">
      <c r="B10" s="18" t="s">
        <v>335</v>
      </c>
      <c r="C10" s="17">
        <v>0.43550397713852101</v>
      </c>
      <c r="D10" s="17">
        <v>0.53741572524004999</v>
      </c>
      <c r="E10" s="17">
        <v>0.306704162218363</v>
      </c>
      <c r="F10" s="17">
        <v>0.44932969462497402</v>
      </c>
      <c r="G10" s="17">
        <v>0.47476730342953799</v>
      </c>
      <c r="H10" s="17">
        <v>0.41857882409930902</v>
      </c>
      <c r="I10" s="17">
        <v>0.53943851606280502</v>
      </c>
      <c r="J10" s="17">
        <v>0.422491293609848</v>
      </c>
      <c r="K10" s="17">
        <v>0.47498102006987902</v>
      </c>
      <c r="L10" s="17">
        <v>0.31352341664316302</v>
      </c>
      <c r="M10" s="17">
        <v>0.29160121170622699</v>
      </c>
      <c r="N10" s="17">
        <v>0.43362333396491598</v>
      </c>
      <c r="O10" s="17">
        <v>0.38687504141853601</v>
      </c>
      <c r="P10" s="17">
        <v>0.35196951786603697</v>
      </c>
      <c r="Q10" s="17"/>
      <c r="R10" s="17">
        <v>0.17413647548109201</v>
      </c>
      <c r="S10" s="17">
        <v>0.39762290741637801</v>
      </c>
      <c r="T10" s="17">
        <v>0.49005317908961299</v>
      </c>
      <c r="U10" s="17">
        <v>0.57109712768239396</v>
      </c>
      <c r="V10" s="17"/>
      <c r="W10" s="17">
        <v>0.194307406579281</v>
      </c>
      <c r="X10" s="17">
        <v>0.30468598851350898</v>
      </c>
      <c r="Y10" s="17">
        <v>0.39597218221889602</v>
      </c>
      <c r="Z10" s="17">
        <v>0.42978510848726398</v>
      </c>
      <c r="AA10" s="17">
        <v>0.40063480340546298</v>
      </c>
      <c r="AB10" s="17">
        <v>0.45343403686056599</v>
      </c>
      <c r="AC10" s="17">
        <v>0.554665326314565</v>
      </c>
      <c r="AD10" s="17">
        <v>0.60427999790500397</v>
      </c>
      <c r="AE10" s="17">
        <v>0.61458203109653797</v>
      </c>
      <c r="AF10" s="17">
        <v>0.61805529552702998</v>
      </c>
      <c r="AG10" s="17"/>
      <c r="AH10" s="17">
        <v>0.218621925439689</v>
      </c>
      <c r="AI10" s="17">
        <v>0.47557816500823002</v>
      </c>
      <c r="AJ10" s="17">
        <v>0.51269946734927097</v>
      </c>
      <c r="AK10" s="17">
        <v>0.35956518810260901</v>
      </c>
      <c r="AL10" s="17">
        <v>0.52194072155073901</v>
      </c>
      <c r="AM10" s="17">
        <v>0.60695585384062301</v>
      </c>
      <c r="AN10" s="17">
        <v>0.51949875492553099</v>
      </c>
      <c r="AO10" s="17"/>
      <c r="AP10" s="17">
        <v>0.59813522738013403</v>
      </c>
      <c r="AQ10" s="17">
        <v>0.17164622409709501</v>
      </c>
      <c r="AR10" s="17"/>
      <c r="AS10" s="17">
        <v>0.63552379083926802</v>
      </c>
      <c r="AT10" s="17">
        <v>0.72834919245569596</v>
      </c>
      <c r="AU10" s="17">
        <v>0.53493128195043205</v>
      </c>
      <c r="AV10" s="17"/>
      <c r="AW10" s="17">
        <v>0.75539908759782903</v>
      </c>
      <c r="AX10" s="17">
        <v>0.38618352540985801</v>
      </c>
      <c r="AY10" s="17"/>
      <c r="AZ10" s="17">
        <v>0.38418835896594</v>
      </c>
      <c r="BA10" s="17">
        <v>0.46128853197844</v>
      </c>
      <c r="BB10" s="17"/>
      <c r="BC10" s="17">
        <v>0.31392691992486199</v>
      </c>
      <c r="BD10" s="17">
        <v>0.57109712768239396</v>
      </c>
      <c r="BE10" s="17"/>
      <c r="BF10" s="17">
        <v>0.59802330713865903</v>
      </c>
      <c r="BG10" s="17">
        <v>0.35253936329277802</v>
      </c>
      <c r="BH10" s="17"/>
      <c r="BI10" s="17">
        <v>0.107864859751843</v>
      </c>
      <c r="BJ10" s="17">
        <v>0.34294826829980002</v>
      </c>
      <c r="BK10" s="17">
        <v>0.59757553183044299</v>
      </c>
      <c r="BL10" s="17">
        <v>0.79738721764463705</v>
      </c>
    </row>
    <row r="11" spans="2:64" x14ac:dyDescent="0.25">
      <c r="B11" s="18" t="s">
        <v>336</v>
      </c>
      <c r="C11" s="17">
        <v>0.24541808775421201</v>
      </c>
      <c r="D11" s="17">
        <v>0.13362256613673901</v>
      </c>
      <c r="E11" s="17">
        <v>0.30511122431504301</v>
      </c>
      <c r="F11" s="17">
        <v>0.219582632269503</v>
      </c>
      <c r="G11" s="17">
        <v>0.30648783623752401</v>
      </c>
      <c r="H11" s="17">
        <v>0.27891012653774</v>
      </c>
      <c r="I11" s="17">
        <v>0.18263175263255599</v>
      </c>
      <c r="J11" s="17">
        <v>0.29747208905712402</v>
      </c>
      <c r="K11" s="17">
        <v>0.22607398599891601</v>
      </c>
      <c r="L11" s="17">
        <v>0.39419926031270902</v>
      </c>
      <c r="M11" s="17">
        <v>0.38712960693381698</v>
      </c>
      <c r="N11" s="17">
        <v>0.214147208636848</v>
      </c>
      <c r="O11" s="17">
        <v>0.26627638555920502</v>
      </c>
      <c r="P11" s="17">
        <v>0</v>
      </c>
      <c r="Q11" s="17"/>
      <c r="R11" s="17">
        <v>0.55975270012737499</v>
      </c>
      <c r="S11" s="17">
        <v>0.27100075142656599</v>
      </c>
      <c r="T11" s="17">
        <v>0.210161414287971</v>
      </c>
      <c r="U11" s="17">
        <v>8.0561039284185898E-2</v>
      </c>
      <c r="V11" s="17"/>
      <c r="W11" s="17">
        <v>0.52148264897623697</v>
      </c>
      <c r="X11" s="17">
        <v>0.451813460315588</v>
      </c>
      <c r="Y11" s="17">
        <v>0.293135586058487</v>
      </c>
      <c r="Z11" s="17">
        <v>0.26117415170578301</v>
      </c>
      <c r="AA11" s="17">
        <v>0.18636292007340199</v>
      </c>
      <c r="AB11" s="17">
        <v>0.25364851854709197</v>
      </c>
      <c r="AC11" s="17">
        <v>0.13984352841327699</v>
      </c>
      <c r="AD11" s="17">
        <v>0.17007356551847699</v>
      </c>
      <c r="AE11" s="17">
        <v>0.110316796495718</v>
      </c>
      <c r="AF11" s="17">
        <v>4.39814981740256E-2</v>
      </c>
      <c r="AG11" s="17"/>
      <c r="AH11" s="17">
        <v>0.41528469154883701</v>
      </c>
      <c r="AI11" s="17">
        <v>0.20516359099721301</v>
      </c>
      <c r="AJ11" s="17">
        <v>0.18583112342224301</v>
      </c>
      <c r="AK11" s="17">
        <v>0.32804257164081602</v>
      </c>
      <c r="AL11" s="17">
        <v>0.193392457859732</v>
      </c>
      <c r="AM11" s="17">
        <v>0.12056137197474499</v>
      </c>
      <c r="AN11" s="17">
        <v>0.19582826830870401</v>
      </c>
      <c r="AO11" s="17"/>
      <c r="AP11" s="17">
        <v>0.128362582296011</v>
      </c>
      <c r="AQ11" s="17">
        <v>0.435332403763241</v>
      </c>
      <c r="AR11" s="17"/>
      <c r="AS11" s="17">
        <v>9.1023565766396405E-2</v>
      </c>
      <c r="AT11" s="17">
        <v>5.6724695033222E-2</v>
      </c>
      <c r="AU11" s="17">
        <v>0.18265943181571301</v>
      </c>
      <c r="AV11" s="17"/>
      <c r="AW11" s="17">
        <v>3.2560449291747999E-2</v>
      </c>
      <c r="AX11" s="17">
        <v>0.27823582875622899</v>
      </c>
      <c r="AY11" s="17"/>
      <c r="AZ11" s="17">
        <v>0.30774831659144603</v>
      </c>
      <c r="BA11" s="17">
        <v>0.214099022314265</v>
      </c>
      <c r="BB11" s="17"/>
      <c r="BC11" s="17">
        <v>0.39323407059347798</v>
      </c>
      <c r="BD11" s="17">
        <v>8.0561039284185898E-2</v>
      </c>
      <c r="BE11" s="17"/>
      <c r="BF11" s="17">
        <v>0.103725284877395</v>
      </c>
      <c r="BG11" s="17">
        <v>0.31775095225338301</v>
      </c>
      <c r="BH11" s="17"/>
      <c r="BI11" s="17">
        <v>0.54078167456642201</v>
      </c>
      <c r="BJ11" s="17">
        <v>0.26211687865415001</v>
      </c>
      <c r="BK11" s="17">
        <v>0.10905785680326199</v>
      </c>
      <c r="BL11" s="17">
        <v>3.8253116208216802E-2</v>
      </c>
    </row>
    <row r="12" spans="2:64" x14ac:dyDescent="0.25">
      <c r="B12" s="18" t="s">
        <v>80</v>
      </c>
      <c r="C12" s="19">
        <v>8.2349883102309396E-2</v>
      </c>
      <c r="D12" s="19">
        <v>7.3182336331473405E-2</v>
      </c>
      <c r="E12" s="19">
        <v>0.12518034933470901</v>
      </c>
      <c r="F12" s="19">
        <v>0.154177066810983</v>
      </c>
      <c r="G12" s="19">
        <v>9.2938090347454094E-2</v>
      </c>
      <c r="H12" s="19">
        <v>7.6826204199805195E-2</v>
      </c>
      <c r="I12" s="19">
        <v>8.60724318669637E-2</v>
      </c>
      <c r="J12" s="19">
        <v>7.7773147122114097E-2</v>
      </c>
      <c r="K12" s="19">
        <v>2.2323693135606702E-2</v>
      </c>
      <c r="L12" s="19">
        <v>4.0190433953554698E-2</v>
      </c>
      <c r="M12" s="19">
        <v>0.115421331767091</v>
      </c>
      <c r="N12" s="19">
        <v>6.8100298466692993E-2</v>
      </c>
      <c r="O12" s="19">
        <v>9.7079161045701301E-2</v>
      </c>
      <c r="P12" s="19">
        <v>0.64803048213396297</v>
      </c>
      <c r="Q12" s="19"/>
      <c r="R12" s="19">
        <v>3.7640851899962899E-2</v>
      </c>
      <c r="S12" s="19">
        <v>0.112191773786619</v>
      </c>
      <c r="T12" s="19">
        <v>9.2677862177140302E-2</v>
      </c>
      <c r="U12" s="19">
        <v>9.3715837657724205E-2</v>
      </c>
      <c r="V12" s="19"/>
      <c r="W12" s="19">
        <v>6.1256402894295903E-2</v>
      </c>
      <c r="X12" s="19">
        <v>1.85923099999349E-2</v>
      </c>
      <c r="Y12" s="19">
        <v>4.6468666163423301E-2</v>
      </c>
      <c r="Z12" s="19">
        <v>3.93736500649738E-2</v>
      </c>
      <c r="AA12" s="19">
        <v>0.152940934734729</v>
      </c>
      <c r="AB12" s="19">
        <v>5.1369323871053002E-2</v>
      </c>
      <c r="AC12" s="19">
        <v>2.7409061560402501E-2</v>
      </c>
      <c r="AD12" s="19">
        <v>2.2577978779459999E-2</v>
      </c>
      <c r="AE12" s="19">
        <v>8.0344337711123204E-2</v>
      </c>
      <c r="AF12" s="19">
        <v>0.100655197190944</v>
      </c>
      <c r="AG12" s="19"/>
      <c r="AH12" s="19">
        <v>8.6366862511799203E-2</v>
      </c>
      <c r="AI12" s="19">
        <v>3.7129021378731301E-2</v>
      </c>
      <c r="AJ12" s="19">
        <v>1.08821715109092E-2</v>
      </c>
      <c r="AK12" s="19">
        <v>9.25098492878169E-2</v>
      </c>
      <c r="AL12" s="19">
        <v>7.0840603519851206E-2</v>
      </c>
      <c r="AM12" s="19">
        <v>5.1149996910278099E-2</v>
      </c>
      <c r="AN12" s="19">
        <v>5.8685185990167997E-2</v>
      </c>
      <c r="AO12" s="19"/>
      <c r="AP12" s="19">
        <v>6.2402991397381299E-2</v>
      </c>
      <c r="AQ12" s="19">
        <v>0.11471231048083499</v>
      </c>
      <c r="AR12" s="19"/>
      <c r="AS12" s="19">
        <v>4.8154060775752898E-2</v>
      </c>
      <c r="AT12" s="19">
        <v>1.8376406344070999E-2</v>
      </c>
      <c r="AU12" s="19">
        <v>6.4053811737937102E-2</v>
      </c>
      <c r="AV12" s="19"/>
      <c r="AW12" s="19">
        <v>2.4711892568860101E-2</v>
      </c>
      <c r="AX12" s="19">
        <v>9.1236332556821301E-2</v>
      </c>
      <c r="AY12" s="19"/>
      <c r="AZ12" s="19">
        <v>9.1099549901813306E-2</v>
      </c>
      <c r="BA12" s="19">
        <v>7.7953438677454398E-2</v>
      </c>
      <c r="BB12" s="19"/>
      <c r="BC12" s="19">
        <v>7.2158812965441299E-2</v>
      </c>
      <c r="BD12" s="19">
        <v>9.3715837657724205E-2</v>
      </c>
      <c r="BE12" s="19"/>
      <c r="BF12" s="19">
        <v>7.7654225294035595E-2</v>
      </c>
      <c r="BG12" s="19">
        <v>8.4746972955035499E-2</v>
      </c>
      <c r="BH12" s="19"/>
      <c r="BI12" s="19">
        <v>0.12957295003573599</v>
      </c>
      <c r="BJ12" s="19">
        <v>0.108865002016254</v>
      </c>
      <c r="BK12" s="19">
        <v>5.2248588694590099E-2</v>
      </c>
      <c r="BL12" s="19">
        <v>1.94123080116512E-2</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334</v>
      </c>
      <c r="C9" s="17">
        <v>0.25219190848149198</v>
      </c>
      <c r="D9" s="17">
        <v>0.220684162292311</v>
      </c>
      <c r="E9" s="17">
        <v>0.29854251566989898</v>
      </c>
      <c r="F9" s="17">
        <v>0.17924572083314899</v>
      </c>
      <c r="G9" s="17">
        <v>0.15678613343463499</v>
      </c>
      <c r="H9" s="17">
        <v>0.211287058109633</v>
      </c>
      <c r="I9" s="17">
        <v>0.17318434577452599</v>
      </c>
      <c r="J9" s="17">
        <v>0.25719808724795401</v>
      </c>
      <c r="K9" s="17">
        <v>0.329722134538462</v>
      </c>
      <c r="L9" s="17">
        <v>0.32459128674538801</v>
      </c>
      <c r="M9" s="17">
        <v>0.32836297594483299</v>
      </c>
      <c r="N9" s="17">
        <v>0.28435721939103797</v>
      </c>
      <c r="O9" s="17">
        <v>0.25637891834454302</v>
      </c>
      <c r="P9" s="17">
        <v>0</v>
      </c>
      <c r="Q9" s="17"/>
      <c r="R9" s="17">
        <v>0.26591570743894999</v>
      </c>
      <c r="S9" s="17">
        <v>0.28576292697715699</v>
      </c>
      <c r="T9" s="17">
        <v>0.23573233583098799</v>
      </c>
      <c r="U9" s="17">
        <v>0.23866816171206501</v>
      </c>
      <c r="V9" s="17"/>
      <c r="W9" s="17">
        <v>0.26672342933402998</v>
      </c>
      <c r="X9" s="17">
        <v>0.24260421703530999</v>
      </c>
      <c r="Y9" s="17">
        <v>0.33316116547922803</v>
      </c>
      <c r="Z9" s="17">
        <v>0.22156151278627301</v>
      </c>
      <c r="AA9" s="17">
        <v>0.32518061221556899</v>
      </c>
      <c r="AB9" s="17">
        <v>0.26195389841795003</v>
      </c>
      <c r="AC9" s="17">
        <v>0.28761821287723199</v>
      </c>
      <c r="AD9" s="17">
        <v>0.24426527912462001</v>
      </c>
      <c r="AE9" s="17">
        <v>0.28726648758655299</v>
      </c>
      <c r="AF9" s="17">
        <v>0.22668798652998401</v>
      </c>
      <c r="AG9" s="17"/>
      <c r="AH9" s="17">
        <v>0.33685074746255</v>
      </c>
      <c r="AI9" s="17">
        <v>0.26138717124900201</v>
      </c>
      <c r="AJ9" s="17">
        <v>0.25617967016888699</v>
      </c>
      <c r="AK9" s="17">
        <v>0.242387932917731</v>
      </c>
      <c r="AL9" s="17">
        <v>0.259804339112649</v>
      </c>
      <c r="AM9" s="17">
        <v>0.24359102282018599</v>
      </c>
      <c r="AN9" s="17">
        <v>0.24679854258622599</v>
      </c>
      <c r="AO9" s="17"/>
      <c r="AP9" s="17">
        <v>0.22494632556274299</v>
      </c>
      <c r="AQ9" s="17">
        <v>0.29639594847113099</v>
      </c>
      <c r="AR9" s="17"/>
      <c r="AS9" s="17">
        <v>0.252568082150261</v>
      </c>
      <c r="AT9" s="17">
        <v>0.21525427788182899</v>
      </c>
      <c r="AU9" s="17">
        <v>0.22724968570498699</v>
      </c>
      <c r="AV9" s="17"/>
      <c r="AW9" s="17">
        <v>0.199492074811954</v>
      </c>
      <c r="AX9" s="17">
        <v>0.26031700798324803</v>
      </c>
      <c r="AY9" s="17"/>
      <c r="AZ9" s="17">
        <v>0.20090107035278101</v>
      </c>
      <c r="BA9" s="17">
        <v>0.27796401209461402</v>
      </c>
      <c r="BB9" s="17"/>
      <c r="BC9" s="17">
        <v>0.26431772256675201</v>
      </c>
      <c r="BD9" s="17">
        <v>0.23866816171206501</v>
      </c>
      <c r="BE9" s="17"/>
      <c r="BF9" s="17">
        <v>0.22270583747612999</v>
      </c>
      <c r="BG9" s="17">
        <v>0.26724427483561097</v>
      </c>
      <c r="BH9" s="17"/>
      <c r="BI9" s="17">
        <v>0.25584377697279997</v>
      </c>
      <c r="BJ9" s="17">
        <v>0.32038411964019198</v>
      </c>
      <c r="BK9" s="17">
        <v>0.23125297707291201</v>
      </c>
      <c r="BL9" s="17">
        <v>0.14843644664380401</v>
      </c>
    </row>
    <row r="10" spans="2:64" ht="30" x14ac:dyDescent="0.25">
      <c r="B10" s="18" t="s">
        <v>335</v>
      </c>
      <c r="C10" s="17">
        <v>0.497587011167273</v>
      </c>
      <c r="D10" s="17">
        <v>0.64661145414342203</v>
      </c>
      <c r="E10" s="17">
        <v>0.306704162218363</v>
      </c>
      <c r="F10" s="17">
        <v>0.442161472515474</v>
      </c>
      <c r="G10" s="17">
        <v>0.43792236881275398</v>
      </c>
      <c r="H10" s="17">
        <v>0.57257367061436903</v>
      </c>
      <c r="I10" s="17">
        <v>0.59424373886773196</v>
      </c>
      <c r="J10" s="17">
        <v>0.43902869233660502</v>
      </c>
      <c r="K10" s="17">
        <v>0.42965291427862301</v>
      </c>
      <c r="L10" s="17">
        <v>0.323467389890924</v>
      </c>
      <c r="M10" s="17">
        <v>0.38943215408329301</v>
      </c>
      <c r="N10" s="17">
        <v>0.51601675882003395</v>
      </c>
      <c r="O10" s="17">
        <v>0.42119237984991997</v>
      </c>
      <c r="P10" s="17">
        <v>0.64803048213396297</v>
      </c>
      <c r="Q10" s="17"/>
      <c r="R10" s="17">
        <v>0.25049423020503703</v>
      </c>
      <c r="S10" s="17">
        <v>0.44972083840327898</v>
      </c>
      <c r="T10" s="17">
        <v>0.54560202923673695</v>
      </c>
      <c r="U10" s="17">
        <v>0.63056526990200501</v>
      </c>
      <c r="V10" s="17"/>
      <c r="W10" s="17">
        <v>0.29206075921131702</v>
      </c>
      <c r="X10" s="17">
        <v>0.379613463290571</v>
      </c>
      <c r="Y10" s="17">
        <v>0.338757821858922</v>
      </c>
      <c r="Z10" s="17">
        <v>0.50242814053955298</v>
      </c>
      <c r="AA10" s="17">
        <v>0.490918334170587</v>
      </c>
      <c r="AB10" s="17">
        <v>0.43963133634035001</v>
      </c>
      <c r="AC10" s="17">
        <v>0.62202301239830304</v>
      </c>
      <c r="AD10" s="17">
        <v>0.57257500508363701</v>
      </c>
      <c r="AE10" s="17">
        <v>0.61022051638979902</v>
      </c>
      <c r="AF10" s="17">
        <v>0.65970042698656794</v>
      </c>
      <c r="AG10" s="17"/>
      <c r="AH10" s="17">
        <v>0.33894231123966401</v>
      </c>
      <c r="AI10" s="17">
        <v>0.55686579301452299</v>
      </c>
      <c r="AJ10" s="17">
        <v>0.54519836935478005</v>
      </c>
      <c r="AK10" s="17">
        <v>0.43827327340493499</v>
      </c>
      <c r="AL10" s="17">
        <v>0.55346976119343605</v>
      </c>
      <c r="AM10" s="17">
        <v>0.60653960302910803</v>
      </c>
      <c r="AN10" s="17">
        <v>0.522059278284147</v>
      </c>
      <c r="AO10" s="17"/>
      <c r="AP10" s="17">
        <v>0.64727083902501903</v>
      </c>
      <c r="AQ10" s="17">
        <v>0.25473553934676901</v>
      </c>
      <c r="AR10" s="17"/>
      <c r="AS10" s="17">
        <v>0.63152932523251903</v>
      </c>
      <c r="AT10" s="17">
        <v>0.69659560941662801</v>
      </c>
      <c r="AU10" s="17">
        <v>0.65174731075520997</v>
      </c>
      <c r="AV10" s="17"/>
      <c r="AW10" s="17">
        <v>0.73534873956911695</v>
      </c>
      <c r="AX10" s="17">
        <v>0.46092963359207401</v>
      </c>
      <c r="AY10" s="17"/>
      <c r="AZ10" s="17">
        <v>0.48125974723239801</v>
      </c>
      <c r="BA10" s="17">
        <v>0.50579097026017095</v>
      </c>
      <c r="BB10" s="17"/>
      <c r="BC10" s="17">
        <v>0.37835454768723698</v>
      </c>
      <c r="BD10" s="17">
        <v>0.63056526990200501</v>
      </c>
      <c r="BE10" s="17"/>
      <c r="BF10" s="17">
        <v>0.62653743941211304</v>
      </c>
      <c r="BG10" s="17">
        <v>0.43175901098681801</v>
      </c>
      <c r="BH10" s="17"/>
      <c r="BI10" s="17">
        <v>0.167890424127697</v>
      </c>
      <c r="BJ10" s="17">
        <v>0.43156821523395</v>
      </c>
      <c r="BK10" s="17">
        <v>0.65030223384477104</v>
      </c>
      <c r="BL10" s="17">
        <v>0.82898656453867403</v>
      </c>
    </row>
    <row r="11" spans="2:64" x14ac:dyDescent="0.25">
      <c r="B11" s="18" t="s">
        <v>336</v>
      </c>
      <c r="C11" s="17">
        <v>0.196903548970911</v>
      </c>
      <c r="D11" s="17">
        <v>9.0804641894850796E-2</v>
      </c>
      <c r="E11" s="17">
        <v>0.29945367204259399</v>
      </c>
      <c r="F11" s="17">
        <v>0.26175172965041699</v>
      </c>
      <c r="G11" s="17">
        <v>0.34333277085430802</v>
      </c>
      <c r="H11" s="17">
        <v>0.15964680967692399</v>
      </c>
      <c r="I11" s="17">
        <v>0.18263175263255599</v>
      </c>
      <c r="J11" s="17">
        <v>0.20995202981734401</v>
      </c>
      <c r="K11" s="17">
        <v>0.24062495118291499</v>
      </c>
      <c r="L11" s="17">
        <v>0.286121737382243</v>
      </c>
      <c r="M11" s="17">
        <v>0.27201798999448501</v>
      </c>
      <c r="N11" s="17">
        <v>0.13584014044461701</v>
      </c>
      <c r="O11" s="17">
        <v>0.27186445024054001</v>
      </c>
      <c r="P11" s="17">
        <v>0</v>
      </c>
      <c r="Q11" s="17"/>
      <c r="R11" s="17">
        <v>0.45220319892106398</v>
      </c>
      <c r="S11" s="17">
        <v>0.213737809061506</v>
      </c>
      <c r="T11" s="17">
        <v>0.175246267304286</v>
      </c>
      <c r="U11" s="17">
        <v>6.2391006929875099E-2</v>
      </c>
      <c r="V11" s="17"/>
      <c r="W11" s="17">
        <v>0.41906021141546201</v>
      </c>
      <c r="X11" s="17">
        <v>0.35919000967418402</v>
      </c>
      <c r="Y11" s="17">
        <v>0.30542611998834901</v>
      </c>
      <c r="Z11" s="17">
        <v>0.21438234737373699</v>
      </c>
      <c r="AA11" s="17">
        <v>0.113435477607625</v>
      </c>
      <c r="AB11" s="17">
        <v>0.23400894620159399</v>
      </c>
      <c r="AC11" s="17">
        <v>9.0358774724465005E-2</v>
      </c>
      <c r="AD11" s="17">
        <v>0.17147004328648499</v>
      </c>
      <c r="AE11" s="17">
        <v>3.3784753590012602E-2</v>
      </c>
      <c r="AF11" s="17">
        <v>4.4997914634753999E-2</v>
      </c>
      <c r="AG11" s="17"/>
      <c r="AH11" s="17">
        <v>0.29072503725569199</v>
      </c>
      <c r="AI11" s="17">
        <v>0.16318252504710901</v>
      </c>
      <c r="AJ11" s="17">
        <v>0.17703863750325199</v>
      </c>
      <c r="AK11" s="17">
        <v>0.25491114245627799</v>
      </c>
      <c r="AL11" s="17">
        <v>0.14548547807406001</v>
      </c>
      <c r="AM11" s="17">
        <v>0.120555198354834</v>
      </c>
      <c r="AN11" s="17">
        <v>0.14404162466900899</v>
      </c>
      <c r="AO11" s="17"/>
      <c r="AP11" s="17">
        <v>8.9259157007273299E-2</v>
      </c>
      <c r="AQ11" s="17">
        <v>0.37154899594890201</v>
      </c>
      <c r="AR11" s="17"/>
      <c r="AS11" s="17">
        <v>7.5096400977337802E-2</v>
      </c>
      <c r="AT11" s="17">
        <v>6.2938641518582999E-2</v>
      </c>
      <c r="AU11" s="17">
        <v>9.4757112370045804E-2</v>
      </c>
      <c r="AV11" s="17"/>
      <c r="AW11" s="17">
        <v>5.1903021828836902E-2</v>
      </c>
      <c r="AX11" s="17">
        <v>0.21925928766686401</v>
      </c>
      <c r="AY11" s="17"/>
      <c r="AZ11" s="17">
        <v>0.270600948153634</v>
      </c>
      <c r="BA11" s="17">
        <v>0.15987282229437499</v>
      </c>
      <c r="BB11" s="17"/>
      <c r="BC11" s="17">
        <v>0.31751169882274499</v>
      </c>
      <c r="BD11" s="17">
        <v>6.2391006929875099E-2</v>
      </c>
      <c r="BE11" s="17"/>
      <c r="BF11" s="17">
        <v>9.2824561564993899E-2</v>
      </c>
      <c r="BG11" s="17">
        <v>0.25003490878872803</v>
      </c>
      <c r="BH11" s="17"/>
      <c r="BI11" s="17">
        <v>0.47005681357263901</v>
      </c>
      <c r="BJ11" s="17">
        <v>0.18379501975492499</v>
      </c>
      <c r="BK11" s="17">
        <v>9.2253675139154806E-2</v>
      </c>
      <c r="BL11" s="17">
        <v>1.5545487257283001E-2</v>
      </c>
    </row>
    <row r="12" spans="2:64" x14ac:dyDescent="0.25">
      <c r="B12" s="18" t="s">
        <v>80</v>
      </c>
      <c r="C12" s="19">
        <v>5.3317531380323697E-2</v>
      </c>
      <c r="D12" s="19">
        <v>4.18997416694162E-2</v>
      </c>
      <c r="E12" s="19">
        <v>9.5299650069143801E-2</v>
      </c>
      <c r="F12" s="19">
        <v>0.11684107700096</v>
      </c>
      <c r="G12" s="19">
        <v>6.1958726898302799E-2</v>
      </c>
      <c r="H12" s="19">
        <v>5.6492461599073701E-2</v>
      </c>
      <c r="I12" s="19">
        <v>4.9940162725186303E-2</v>
      </c>
      <c r="J12" s="19">
        <v>9.3821190598096696E-2</v>
      </c>
      <c r="K12" s="19">
        <v>0</v>
      </c>
      <c r="L12" s="19">
        <v>6.58195859814448E-2</v>
      </c>
      <c r="M12" s="19">
        <v>1.01868799773889E-2</v>
      </c>
      <c r="N12" s="19">
        <v>6.3785881344310694E-2</v>
      </c>
      <c r="O12" s="19">
        <v>5.0564251564997303E-2</v>
      </c>
      <c r="P12" s="19">
        <v>0.35196951786603697</v>
      </c>
      <c r="Q12" s="19"/>
      <c r="R12" s="19">
        <v>3.1386863434948599E-2</v>
      </c>
      <c r="S12" s="19">
        <v>5.07784255580584E-2</v>
      </c>
      <c r="T12" s="19">
        <v>4.3419367627989001E-2</v>
      </c>
      <c r="U12" s="19">
        <v>6.8375561456054307E-2</v>
      </c>
      <c r="V12" s="19"/>
      <c r="W12" s="19">
        <v>2.21556000391906E-2</v>
      </c>
      <c r="X12" s="19">
        <v>1.85923099999349E-2</v>
      </c>
      <c r="Y12" s="19">
        <v>2.2654892673502101E-2</v>
      </c>
      <c r="Z12" s="19">
        <v>6.1627999300436803E-2</v>
      </c>
      <c r="AA12" s="19">
        <v>7.04655760062185E-2</v>
      </c>
      <c r="AB12" s="19">
        <v>6.4405819040105103E-2</v>
      </c>
      <c r="AC12" s="19">
        <v>0</v>
      </c>
      <c r="AD12" s="19">
        <v>1.16896725052583E-2</v>
      </c>
      <c r="AE12" s="19">
        <v>6.8728242433635303E-2</v>
      </c>
      <c r="AF12" s="19">
        <v>6.8613671848693894E-2</v>
      </c>
      <c r="AG12" s="19"/>
      <c r="AH12" s="19">
        <v>3.3481904042093599E-2</v>
      </c>
      <c r="AI12" s="19">
        <v>1.8564510689365699E-2</v>
      </c>
      <c r="AJ12" s="19">
        <v>2.1583322973080299E-2</v>
      </c>
      <c r="AK12" s="19">
        <v>6.4427651221054899E-2</v>
      </c>
      <c r="AL12" s="19">
        <v>4.12404216198555E-2</v>
      </c>
      <c r="AM12" s="19">
        <v>2.9314175795871499E-2</v>
      </c>
      <c r="AN12" s="19">
        <v>8.7100554460617596E-2</v>
      </c>
      <c r="AO12" s="19"/>
      <c r="AP12" s="19">
        <v>3.8523678404965102E-2</v>
      </c>
      <c r="AQ12" s="19">
        <v>7.7319516233198798E-2</v>
      </c>
      <c r="AR12" s="19"/>
      <c r="AS12" s="19">
        <v>4.0806191639882E-2</v>
      </c>
      <c r="AT12" s="19">
        <v>2.5211471182960399E-2</v>
      </c>
      <c r="AU12" s="19">
        <v>2.6245891169757601E-2</v>
      </c>
      <c r="AV12" s="19"/>
      <c r="AW12" s="19">
        <v>1.32561637900923E-2</v>
      </c>
      <c r="AX12" s="19">
        <v>5.9494070757813197E-2</v>
      </c>
      <c r="AY12" s="19"/>
      <c r="AZ12" s="19">
        <v>4.7238234261186798E-2</v>
      </c>
      <c r="BA12" s="19">
        <v>5.6372195350839802E-2</v>
      </c>
      <c r="BB12" s="19"/>
      <c r="BC12" s="19">
        <v>3.98160309232653E-2</v>
      </c>
      <c r="BD12" s="19">
        <v>6.8375561456054307E-2</v>
      </c>
      <c r="BE12" s="19"/>
      <c r="BF12" s="19">
        <v>5.7932161546762603E-2</v>
      </c>
      <c r="BG12" s="19">
        <v>5.0961805388841999E-2</v>
      </c>
      <c r="BH12" s="19"/>
      <c r="BI12" s="19">
        <v>0.106208985326864</v>
      </c>
      <c r="BJ12" s="19">
        <v>6.4252645370932199E-2</v>
      </c>
      <c r="BK12" s="19">
        <v>2.6191113943162501E-2</v>
      </c>
      <c r="BL12" s="19">
        <v>7.0315015602386201E-3</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334</v>
      </c>
      <c r="C9" s="17">
        <v>0.27293809167204103</v>
      </c>
      <c r="D9" s="17">
        <v>0.26214590846049401</v>
      </c>
      <c r="E9" s="17">
        <v>0.31577964947299603</v>
      </c>
      <c r="F9" s="17">
        <v>0.212280228693805</v>
      </c>
      <c r="G9" s="17">
        <v>0.22693239583632599</v>
      </c>
      <c r="H9" s="17">
        <v>0.213013449904602</v>
      </c>
      <c r="I9" s="17">
        <v>0.19944619585489901</v>
      </c>
      <c r="J9" s="17">
        <v>0.34351531400632801</v>
      </c>
      <c r="K9" s="17">
        <v>0.37802970158813698</v>
      </c>
      <c r="L9" s="17">
        <v>0.29136265767286601</v>
      </c>
      <c r="M9" s="17">
        <v>0.32207168656940799</v>
      </c>
      <c r="N9" s="17">
        <v>0.284129158931543</v>
      </c>
      <c r="O9" s="17">
        <v>0.26900803015046798</v>
      </c>
      <c r="P9" s="17">
        <v>0</v>
      </c>
      <c r="Q9" s="17"/>
      <c r="R9" s="17">
        <v>0.30905809829006797</v>
      </c>
      <c r="S9" s="17">
        <v>0.239343358563915</v>
      </c>
      <c r="T9" s="17">
        <v>0.21915391056286501</v>
      </c>
      <c r="U9" s="17">
        <v>0.27896827267586399</v>
      </c>
      <c r="V9" s="17"/>
      <c r="W9" s="17">
        <v>0.31922674240964699</v>
      </c>
      <c r="X9" s="17">
        <v>0.2984172767646</v>
      </c>
      <c r="Y9" s="17">
        <v>0.288139780345397</v>
      </c>
      <c r="Z9" s="17">
        <v>0.16860395286605501</v>
      </c>
      <c r="AA9" s="17">
        <v>0.21820639273003101</v>
      </c>
      <c r="AB9" s="17">
        <v>0.25485760096647397</v>
      </c>
      <c r="AC9" s="17">
        <v>0.35507849388992302</v>
      </c>
      <c r="AD9" s="17">
        <v>0.31334885868660101</v>
      </c>
      <c r="AE9" s="17">
        <v>0.24759889972913199</v>
      </c>
      <c r="AF9" s="17">
        <v>0.26681413460103598</v>
      </c>
      <c r="AG9" s="17"/>
      <c r="AH9" s="17">
        <v>0.31670887050126401</v>
      </c>
      <c r="AI9" s="17">
        <v>0.28937280092708101</v>
      </c>
      <c r="AJ9" s="17">
        <v>0.363313136521832</v>
      </c>
      <c r="AK9" s="17">
        <v>0.26039396521548402</v>
      </c>
      <c r="AL9" s="17">
        <v>0.21217455685870401</v>
      </c>
      <c r="AM9" s="17">
        <v>0.25912054722620198</v>
      </c>
      <c r="AN9" s="17">
        <v>0.291199383946391</v>
      </c>
      <c r="AO9" s="17"/>
      <c r="AP9" s="17">
        <v>0.23187810465151101</v>
      </c>
      <c r="AQ9" s="17">
        <v>0.33955502967781498</v>
      </c>
      <c r="AR9" s="17"/>
      <c r="AS9" s="17">
        <v>0.22758433650698701</v>
      </c>
      <c r="AT9" s="17">
        <v>0.25917846754076002</v>
      </c>
      <c r="AU9" s="17">
        <v>0.23213904066423399</v>
      </c>
      <c r="AV9" s="17"/>
      <c r="AW9" s="17">
        <v>0.21472294002016101</v>
      </c>
      <c r="AX9" s="17">
        <v>0.281913526066149</v>
      </c>
      <c r="AY9" s="17"/>
      <c r="AZ9" s="17">
        <v>0.242821323430915</v>
      </c>
      <c r="BA9" s="17">
        <v>0.28807086196631698</v>
      </c>
      <c r="BB9" s="17"/>
      <c r="BC9" s="17">
        <v>0.26753124288971097</v>
      </c>
      <c r="BD9" s="17">
        <v>0.27896827267586399</v>
      </c>
      <c r="BE9" s="17"/>
      <c r="BF9" s="17">
        <v>0.23892812268331701</v>
      </c>
      <c r="BG9" s="17">
        <v>0.29029986607790897</v>
      </c>
      <c r="BH9" s="17"/>
      <c r="BI9" s="17">
        <v>0.33158254464006598</v>
      </c>
      <c r="BJ9" s="17">
        <v>0.31672625994486098</v>
      </c>
      <c r="BK9" s="17">
        <v>0.23747203953858601</v>
      </c>
      <c r="BL9" s="17">
        <v>0.15757269407635599</v>
      </c>
    </row>
    <row r="10" spans="2:64" ht="30" x14ac:dyDescent="0.25">
      <c r="B10" s="18" t="s">
        <v>335</v>
      </c>
      <c r="C10" s="17">
        <v>0.56264581930071</v>
      </c>
      <c r="D10" s="17">
        <v>0.608346889631175</v>
      </c>
      <c r="E10" s="17">
        <v>0.58326314818541103</v>
      </c>
      <c r="F10" s="17">
        <v>0.46723012653764101</v>
      </c>
      <c r="G10" s="17">
        <v>0.51161223804632106</v>
      </c>
      <c r="H10" s="17">
        <v>0.663056623433675</v>
      </c>
      <c r="I10" s="17">
        <v>0.67261760405149895</v>
      </c>
      <c r="J10" s="17">
        <v>0.48886645217317898</v>
      </c>
      <c r="K10" s="17">
        <v>0.54487256674374895</v>
      </c>
      <c r="L10" s="17">
        <v>0.50920866685349397</v>
      </c>
      <c r="M10" s="17">
        <v>0.49012374998902503</v>
      </c>
      <c r="N10" s="17">
        <v>0.53790304461735605</v>
      </c>
      <c r="O10" s="17">
        <v>0.54724665542803996</v>
      </c>
      <c r="P10" s="17">
        <v>0.64803048213396297</v>
      </c>
      <c r="Q10" s="17"/>
      <c r="R10" s="17">
        <v>0.42949069497444098</v>
      </c>
      <c r="S10" s="17">
        <v>0.60651422204264305</v>
      </c>
      <c r="T10" s="17">
        <v>0.64589342585009701</v>
      </c>
      <c r="U10" s="17">
        <v>0.596737705900241</v>
      </c>
      <c r="V10" s="17"/>
      <c r="W10" s="17">
        <v>0.39328907180283501</v>
      </c>
      <c r="X10" s="17">
        <v>0.55041408377499101</v>
      </c>
      <c r="Y10" s="17">
        <v>0.58646162054683704</v>
      </c>
      <c r="Z10" s="17">
        <v>0.69979462109024804</v>
      </c>
      <c r="AA10" s="17">
        <v>0.64337707776075603</v>
      </c>
      <c r="AB10" s="17">
        <v>0.59980939025108504</v>
      </c>
      <c r="AC10" s="17">
        <v>0.60352757039344795</v>
      </c>
      <c r="AD10" s="17">
        <v>0.55890018698989696</v>
      </c>
      <c r="AE10" s="17">
        <v>0.64790101662920496</v>
      </c>
      <c r="AF10" s="17">
        <v>0.64029818514141101</v>
      </c>
      <c r="AG10" s="17"/>
      <c r="AH10" s="17">
        <v>0.490875741431607</v>
      </c>
      <c r="AI10" s="17">
        <v>0.61054473096122697</v>
      </c>
      <c r="AJ10" s="17">
        <v>0.52208153707733296</v>
      </c>
      <c r="AK10" s="17">
        <v>0.50758280314434301</v>
      </c>
      <c r="AL10" s="17">
        <v>0.66736109441150404</v>
      </c>
      <c r="AM10" s="17">
        <v>0.65149173549573802</v>
      </c>
      <c r="AN10" s="17">
        <v>0.61515051271079801</v>
      </c>
      <c r="AO10" s="17"/>
      <c r="AP10" s="17">
        <v>0.67668373320887598</v>
      </c>
      <c r="AQ10" s="17">
        <v>0.37762733312023999</v>
      </c>
      <c r="AR10" s="17"/>
      <c r="AS10" s="17">
        <v>0.66220153580363506</v>
      </c>
      <c r="AT10" s="17">
        <v>0.72817112740901102</v>
      </c>
      <c r="AU10" s="17">
        <v>0.66456885107739805</v>
      </c>
      <c r="AV10" s="17"/>
      <c r="AW10" s="17">
        <v>0.74769599167704304</v>
      </c>
      <c r="AX10" s="17">
        <v>0.53411534854433096</v>
      </c>
      <c r="AY10" s="17"/>
      <c r="AZ10" s="17">
        <v>0.55889055378594699</v>
      </c>
      <c r="BA10" s="17">
        <v>0.56453272728412796</v>
      </c>
      <c r="BB10" s="17"/>
      <c r="BC10" s="17">
        <v>0.532077968114955</v>
      </c>
      <c r="BD10" s="17">
        <v>0.596737705900241</v>
      </c>
      <c r="BE10" s="17"/>
      <c r="BF10" s="17">
        <v>0.66415474213695502</v>
      </c>
      <c r="BG10" s="17">
        <v>0.51082645365971602</v>
      </c>
      <c r="BH10" s="17"/>
      <c r="BI10" s="17">
        <v>0.30839972198633397</v>
      </c>
      <c r="BJ10" s="17">
        <v>0.48868162569648099</v>
      </c>
      <c r="BK10" s="17">
        <v>0.70176969577425197</v>
      </c>
      <c r="BL10" s="17">
        <v>0.81995451569054101</v>
      </c>
    </row>
    <row r="11" spans="2:64" x14ac:dyDescent="0.25">
      <c r="B11" s="18" t="s">
        <v>336</v>
      </c>
      <c r="C11" s="17">
        <v>0.110159831274893</v>
      </c>
      <c r="D11" s="17">
        <v>8.0835394149327805E-2</v>
      </c>
      <c r="E11" s="17">
        <v>6.5418950803578901E-2</v>
      </c>
      <c r="F11" s="17">
        <v>0.18838031035340799</v>
      </c>
      <c r="G11" s="17">
        <v>0.19949663921905</v>
      </c>
      <c r="H11" s="17">
        <v>5.1798092030495901E-2</v>
      </c>
      <c r="I11" s="17">
        <v>6.9919642869868195E-2</v>
      </c>
      <c r="J11" s="17">
        <v>7.6346192660852505E-2</v>
      </c>
      <c r="K11" s="17">
        <v>7.7097731668114303E-2</v>
      </c>
      <c r="L11" s="17">
        <v>0.17759975221855201</v>
      </c>
      <c r="M11" s="17">
        <v>0.163120379466664</v>
      </c>
      <c r="N11" s="17">
        <v>0.108451424948493</v>
      </c>
      <c r="O11" s="17">
        <v>0.123494111294427</v>
      </c>
      <c r="P11" s="17">
        <v>0</v>
      </c>
      <c r="Q11" s="17"/>
      <c r="R11" s="17">
        <v>0.237852441851545</v>
      </c>
      <c r="S11" s="17">
        <v>7.0929877210820502E-2</v>
      </c>
      <c r="T11" s="17">
        <v>9.8133625570354696E-2</v>
      </c>
      <c r="U11" s="17">
        <v>5.8367880310088202E-2</v>
      </c>
      <c r="V11" s="17"/>
      <c r="W11" s="17">
        <v>0.25561967274263903</v>
      </c>
      <c r="X11" s="17">
        <v>0.116426871772178</v>
      </c>
      <c r="Y11" s="17">
        <v>8.8208983656632003E-2</v>
      </c>
      <c r="Z11" s="17">
        <v>8.8152658982886295E-2</v>
      </c>
      <c r="AA11" s="17">
        <v>5.92731750545515E-2</v>
      </c>
      <c r="AB11" s="17">
        <v>0.117731969008955</v>
      </c>
      <c r="AC11" s="17">
        <v>1.25221782292244E-2</v>
      </c>
      <c r="AD11" s="17">
        <v>0.116061281818244</v>
      </c>
      <c r="AE11" s="17">
        <v>4.7128894391683003E-2</v>
      </c>
      <c r="AF11" s="17">
        <v>3.6779878521210903E-2</v>
      </c>
      <c r="AG11" s="17"/>
      <c r="AH11" s="17">
        <v>0.15291529547843599</v>
      </c>
      <c r="AI11" s="17">
        <v>0.100082468111691</v>
      </c>
      <c r="AJ11" s="17">
        <v>9.1554367013298596E-2</v>
      </c>
      <c r="AK11" s="17">
        <v>0.15916009660228</v>
      </c>
      <c r="AL11" s="17">
        <v>9.7390489846795797E-2</v>
      </c>
      <c r="AM11" s="17">
        <v>5.8641743796151398E-2</v>
      </c>
      <c r="AN11" s="17">
        <v>3.8487073970891003E-2</v>
      </c>
      <c r="AO11" s="17"/>
      <c r="AP11" s="17">
        <v>5.37738333467873E-2</v>
      </c>
      <c r="AQ11" s="17">
        <v>0.20164214291060301</v>
      </c>
      <c r="AR11" s="17"/>
      <c r="AS11" s="17">
        <v>6.9184084400214702E-2</v>
      </c>
      <c r="AT11" s="17">
        <v>6.3252025251144999E-3</v>
      </c>
      <c r="AU11" s="17">
        <v>6.5901746184543697E-2</v>
      </c>
      <c r="AV11" s="17"/>
      <c r="AW11" s="17">
        <v>2.5535723177127701E-2</v>
      </c>
      <c r="AX11" s="17">
        <v>0.123206917966916</v>
      </c>
      <c r="AY11" s="17"/>
      <c r="AZ11" s="17">
        <v>0.14988289251409001</v>
      </c>
      <c r="BA11" s="17">
        <v>9.0200187653590697E-2</v>
      </c>
      <c r="BB11" s="17"/>
      <c r="BC11" s="17">
        <v>0.15659811344769101</v>
      </c>
      <c r="BD11" s="17">
        <v>5.8367880310088202E-2</v>
      </c>
      <c r="BE11" s="17"/>
      <c r="BF11" s="17">
        <v>5.5064063136513797E-2</v>
      </c>
      <c r="BG11" s="17">
        <v>0.13828571099720899</v>
      </c>
      <c r="BH11" s="17"/>
      <c r="BI11" s="17">
        <v>0.25860616168310901</v>
      </c>
      <c r="BJ11" s="17">
        <v>0.111970952145714</v>
      </c>
      <c r="BK11" s="17">
        <v>4.5332452559732901E-2</v>
      </c>
      <c r="BL11" s="17">
        <v>1.54412886728641E-2</v>
      </c>
    </row>
    <row r="12" spans="2:64" x14ac:dyDescent="0.25">
      <c r="B12" s="18" t="s">
        <v>80</v>
      </c>
      <c r="C12" s="19">
        <v>5.42562577523562E-2</v>
      </c>
      <c r="D12" s="19">
        <v>4.8671807759003503E-2</v>
      </c>
      <c r="E12" s="19">
        <v>3.5538251538014001E-2</v>
      </c>
      <c r="F12" s="19">
        <v>0.132109334415147</v>
      </c>
      <c r="G12" s="19">
        <v>6.1958726898302799E-2</v>
      </c>
      <c r="H12" s="19">
        <v>7.2131834631227396E-2</v>
      </c>
      <c r="I12" s="19">
        <v>5.8016557223734E-2</v>
      </c>
      <c r="J12" s="19">
        <v>9.1272041159640799E-2</v>
      </c>
      <c r="K12" s="19">
        <v>0</v>
      </c>
      <c r="L12" s="19">
        <v>2.1828923255087299E-2</v>
      </c>
      <c r="M12" s="19">
        <v>2.4684183974902699E-2</v>
      </c>
      <c r="N12" s="19">
        <v>6.9516371502608101E-2</v>
      </c>
      <c r="O12" s="19">
        <v>6.0251203127065001E-2</v>
      </c>
      <c r="P12" s="19">
        <v>0.35196951786603697</v>
      </c>
      <c r="Q12" s="19"/>
      <c r="R12" s="19">
        <v>2.35987648839447E-2</v>
      </c>
      <c r="S12" s="19">
        <v>8.3212542182622196E-2</v>
      </c>
      <c r="T12" s="19">
        <v>3.6819038016683403E-2</v>
      </c>
      <c r="U12" s="19">
        <v>6.5926141113807596E-2</v>
      </c>
      <c r="V12" s="19"/>
      <c r="W12" s="19">
        <v>3.1864513044879798E-2</v>
      </c>
      <c r="X12" s="19">
        <v>3.4741767688230903E-2</v>
      </c>
      <c r="Y12" s="19">
        <v>3.7189615451134299E-2</v>
      </c>
      <c r="Z12" s="19">
        <v>4.34487670608103E-2</v>
      </c>
      <c r="AA12" s="19">
        <v>7.9143354454661197E-2</v>
      </c>
      <c r="AB12" s="19">
        <v>2.7601039773486401E-2</v>
      </c>
      <c r="AC12" s="19">
        <v>2.8871757487404202E-2</v>
      </c>
      <c r="AD12" s="19">
        <v>1.16896725052583E-2</v>
      </c>
      <c r="AE12" s="19">
        <v>5.7371189249979498E-2</v>
      </c>
      <c r="AF12" s="19">
        <v>5.6107801736342097E-2</v>
      </c>
      <c r="AG12" s="19"/>
      <c r="AH12" s="19">
        <v>3.9500092588692803E-2</v>
      </c>
      <c r="AI12" s="19">
        <v>0</v>
      </c>
      <c r="AJ12" s="19">
        <v>2.30509593875356E-2</v>
      </c>
      <c r="AK12" s="19">
        <v>7.2863135037892907E-2</v>
      </c>
      <c r="AL12" s="19">
        <v>2.3073858882996501E-2</v>
      </c>
      <c r="AM12" s="19">
        <v>3.07459734819082E-2</v>
      </c>
      <c r="AN12" s="19">
        <v>5.51630293719199E-2</v>
      </c>
      <c r="AO12" s="19"/>
      <c r="AP12" s="19">
        <v>3.7664328792825101E-2</v>
      </c>
      <c r="AQ12" s="19">
        <v>8.1175494291341202E-2</v>
      </c>
      <c r="AR12" s="19"/>
      <c r="AS12" s="19">
        <v>4.1030043289163799E-2</v>
      </c>
      <c r="AT12" s="19">
        <v>6.3252025251144999E-3</v>
      </c>
      <c r="AU12" s="19">
        <v>3.7390362073824401E-2</v>
      </c>
      <c r="AV12" s="19"/>
      <c r="AW12" s="19">
        <v>1.20453451256684E-2</v>
      </c>
      <c r="AX12" s="19">
        <v>6.0764207422603501E-2</v>
      </c>
      <c r="AY12" s="19"/>
      <c r="AZ12" s="19">
        <v>4.8405230269048097E-2</v>
      </c>
      <c r="BA12" s="19">
        <v>5.7196223095964602E-2</v>
      </c>
      <c r="BB12" s="19"/>
      <c r="BC12" s="19">
        <v>4.3792675547642698E-2</v>
      </c>
      <c r="BD12" s="19">
        <v>6.5926141113807596E-2</v>
      </c>
      <c r="BE12" s="19"/>
      <c r="BF12" s="19">
        <v>4.1853072043214798E-2</v>
      </c>
      <c r="BG12" s="19">
        <v>6.05879692651657E-2</v>
      </c>
      <c r="BH12" s="19"/>
      <c r="BI12" s="19">
        <v>0.101411571690491</v>
      </c>
      <c r="BJ12" s="19">
        <v>8.2621162212942995E-2</v>
      </c>
      <c r="BK12" s="19">
        <v>1.5425812127429E-2</v>
      </c>
      <c r="BL12" s="19">
        <v>7.0315015602386201E-3</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334</v>
      </c>
      <c r="C9" s="17">
        <v>0.29485621145763602</v>
      </c>
      <c r="D9" s="17">
        <v>0.29724111845992002</v>
      </c>
      <c r="E9" s="17">
        <v>0.22837716896656601</v>
      </c>
      <c r="F9" s="17">
        <v>0.25261714013015801</v>
      </c>
      <c r="G9" s="17">
        <v>0.17697901264296201</v>
      </c>
      <c r="H9" s="17">
        <v>0.21479727858187</v>
      </c>
      <c r="I9" s="17">
        <v>0.28323599196923699</v>
      </c>
      <c r="J9" s="17">
        <v>0.35884988025168002</v>
      </c>
      <c r="K9" s="17">
        <v>0.374369520809675</v>
      </c>
      <c r="L9" s="17">
        <v>0.40916102265000498</v>
      </c>
      <c r="M9" s="17">
        <v>0.32638211058953298</v>
      </c>
      <c r="N9" s="17">
        <v>0.299771488458413</v>
      </c>
      <c r="O9" s="17">
        <v>0.24370113196974899</v>
      </c>
      <c r="P9" s="17">
        <v>0</v>
      </c>
      <c r="Q9" s="17"/>
      <c r="R9" s="17">
        <v>0.33232220538496499</v>
      </c>
      <c r="S9" s="17">
        <v>0.26210379947942802</v>
      </c>
      <c r="T9" s="17">
        <v>0.27804758230744703</v>
      </c>
      <c r="U9" s="17">
        <v>0.28998473826689702</v>
      </c>
      <c r="V9" s="17"/>
      <c r="W9" s="17">
        <v>0.34490776642948701</v>
      </c>
      <c r="X9" s="17">
        <v>0.28020668417545802</v>
      </c>
      <c r="Y9" s="17">
        <v>0.30512901430205103</v>
      </c>
      <c r="Z9" s="17">
        <v>0.27580458235654598</v>
      </c>
      <c r="AA9" s="17">
        <v>0.25796283423281402</v>
      </c>
      <c r="AB9" s="17">
        <v>0.33032574001850501</v>
      </c>
      <c r="AC9" s="17">
        <v>0.27661703321202602</v>
      </c>
      <c r="AD9" s="17">
        <v>0.30435069771870898</v>
      </c>
      <c r="AE9" s="17">
        <v>0.31005073313576498</v>
      </c>
      <c r="AF9" s="17">
        <v>0.28747453363543901</v>
      </c>
      <c r="AG9" s="17"/>
      <c r="AH9" s="17">
        <v>0.37232242595721499</v>
      </c>
      <c r="AI9" s="17">
        <v>0.30251309420358902</v>
      </c>
      <c r="AJ9" s="17">
        <v>0.33495790792083302</v>
      </c>
      <c r="AK9" s="17">
        <v>0.26863692983808801</v>
      </c>
      <c r="AL9" s="17">
        <v>0.23728559754317299</v>
      </c>
      <c r="AM9" s="17">
        <v>0.29759230021735</v>
      </c>
      <c r="AN9" s="17">
        <v>0.32434794898366998</v>
      </c>
      <c r="AO9" s="17"/>
      <c r="AP9" s="17">
        <v>0.26027886374688403</v>
      </c>
      <c r="AQ9" s="17">
        <v>0.35095552361035398</v>
      </c>
      <c r="AR9" s="17"/>
      <c r="AS9" s="17">
        <v>0.30726908155711402</v>
      </c>
      <c r="AT9" s="17">
        <v>0.25661357592008599</v>
      </c>
      <c r="AU9" s="17">
        <v>0.23884925938624499</v>
      </c>
      <c r="AV9" s="17"/>
      <c r="AW9" s="17">
        <v>0.24346958047095299</v>
      </c>
      <c r="AX9" s="17">
        <v>0.302778845377981</v>
      </c>
      <c r="AY9" s="17"/>
      <c r="AZ9" s="17">
        <v>0.28163934507100102</v>
      </c>
      <c r="BA9" s="17">
        <v>0.30149728932620901</v>
      </c>
      <c r="BB9" s="17"/>
      <c r="BC9" s="17">
        <v>0.299224126595309</v>
      </c>
      <c r="BD9" s="17">
        <v>0.28998473826689702</v>
      </c>
      <c r="BE9" s="17"/>
      <c r="BF9" s="17">
        <v>0.28088421812662601</v>
      </c>
      <c r="BG9" s="17">
        <v>0.30198878474206697</v>
      </c>
      <c r="BH9" s="17"/>
      <c r="BI9" s="17">
        <v>0.34392148747983298</v>
      </c>
      <c r="BJ9" s="17">
        <v>0.33242037998517598</v>
      </c>
      <c r="BK9" s="17">
        <v>0.28996236291106797</v>
      </c>
      <c r="BL9" s="17">
        <v>0.14603071197558101</v>
      </c>
    </row>
    <row r="10" spans="2:64" ht="30" x14ac:dyDescent="0.25">
      <c r="B10" s="18" t="s">
        <v>335</v>
      </c>
      <c r="C10" s="17">
        <v>0.54023131623605802</v>
      </c>
      <c r="D10" s="17">
        <v>0.58776049487829296</v>
      </c>
      <c r="E10" s="17">
        <v>0.56837996543267799</v>
      </c>
      <c r="F10" s="17">
        <v>0.55900254951643402</v>
      </c>
      <c r="G10" s="17">
        <v>0.56156562123968501</v>
      </c>
      <c r="H10" s="17">
        <v>0.60829055362956996</v>
      </c>
      <c r="I10" s="17">
        <v>0.57736592287588395</v>
      </c>
      <c r="J10" s="17">
        <v>0.46052234714107498</v>
      </c>
      <c r="K10" s="17">
        <v>0.47310822064374097</v>
      </c>
      <c r="L10" s="17">
        <v>0.40737247386414699</v>
      </c>
      <c r="M10" s="17">
        <v>0.46867583334014701</v>
      </c>
      <c r="N10" s="17">
        <v>0.55467664657910398</v>
      </c>
      <c r="O10" s="17">
        <v>0.56103249387084098</v>
      </c>
      <c r="P10" s="17">
        <v>0.64803048213396297</v>
      </c>
      <c r="Q10" s="17"/>
      <c r="R10" s="17">
        <v>0.40993280277125599</v>
      </c>
      <c r="S10" s="17">
        <v>0.57025670874492496</v>
      </c>
      <c r="T10" s="17">
        <v>0.57708463745934702</v>
      </c>
      <c r="U10" s="17">
        <v>0.58966852799388403</v>
      </c>
      <c r="V10" s="17"/>
      <c r="W10" s="17">
        <v>0.41432541176496801</v>
      </c>
      <c r="X10" s="17">
        <v>0.49756517220548702</v>
      </c>
      <c r="Y10" s="17">
        <v>0.48176610849914703</v>
      </c>
      <c r="Z10" s="17">
        <v>0.59987596347541405</v>
      </c>
      <c r="AA10" s="17">
        <v>0.54883353110611299</v>
      </c>
      <c r="AB10" s="17">
        <v>0.53154428503858697</v>
      </c>
      <c r="AC10" s="17">
        <v>0.64783953621905599</v>
      </c>
      <c r="AD10" s="17">
        <v>0.61305515784584796</v>
      </c>
      <c r="AE10" s="17">
        <v>0.59162881221306995</v>
      </c>
      <c r="AF10" s="17">
        <v>0.63647132027331099</v>
      </c>
      <c r="AG10" s="17"/>
      <c r="AH10" s="17">
        <v>0.46153125740842299</v>
      </c>
      <c r="AI10" s="17">
        <v>0.61093107113912803</v>
      </c>
      <c r="AJ10" s="17">
        <v>0.56073602399296996</v>
      </c>
      <c r="AK10" s="17">
        <v>0.48469145693590399</v>
      </c>
      <c r="AL10" s="17">
        <v>0.64465731056779596</v>
      </c>
      <c r="AM10" s="17">
        <v>0.61827756841928705</v>
      </c>
      <c r="AN10" s="17">
        <v>0.58900667593384504</v>
      </c>
      <c r="AO10" s="17"/>
      <c r="AP10" s="17">
        <v>0.64411165854478902</v>
      </c>
      <c r="AQ10" s="17">
        <v>0.37169277480546198</v>
      </c>
      <c r="AR10" s="17"/>
      <c r="AS10" s="17">
        <v>0.58273003432161796</v>
      </c>
      <c r="AT10" s="17">
        <v>0.71347100715157896</v>
      </c>
      <c r="AU10" s="17">
        <v>0.65435176646466897</v>
      </c>
      <c r="AV10" s="17"/>
      <c r="AW10" s="17">
        <v>0.70805968824394605</v>
      </c>
      <c r="AX10" s="17">
        <v>0.51435605009513297</v>
      </c>
      <c r="AY10" s="17"/>
      <c r="AZ10" s="17">
        <v>0.52142387375875299</v>
      </c>
      <c r="BA10" s="17">
        <v>0.54968149045638603</v>
      </c>
      <c r="BB10" s="17"/>
      <c r="BC10" s="17">
        <v>0.49590436684181</v>
      </c>
      <c r="BD10" s="17">
        <v>0.58966852799388403</v>
      </c>
      <c r="BE10" s="17"/>
      <c r="BF10" s="17">
        <v>0.62049390217966705</v>
      </c>
      <c r="BG10" s="17">
        <v>0.49925800894352501</v>
      </c>
      <c r="BH10" s="17"/>
      <c r="BI10" s="17">
        <v>0.29549302514908499</v>
      </c>
      <c r="BJ10" s="17">
        <v>0.48733807379521199</v>
      </c>
      <c r="BK10" s="17">
        <v>0.64520288318604702</v>
      </c>
      <c r="BL10" s="17">
        <v>0.81539456377198705</v>
      </c>
    </row>
    <row r="11" spans="2:64" x14ac:dyDescent="0.25">
      <c r="B11" s="18" t="s">
        <v>336</v>
      </c>
      <c r="C11" s="17">
        <v>0.121317596551495</v>
      </c>
      <c r="D11" s="17">
        <v>7.7349255830973698E-2</v>
      </c>
      <c r="E11" s="17">
        <v>0.13782391479717701</v>
      </c>
      <c r="F11" s="17">
        <v>0.15104432054338501</v>
      </c>
      <c r="G11" s="17">
        <v>0.19949663921905</v>
      </c>
      <c r="H11" s="17">
        <v>0.12724034255078201</v>
      </c>
      <c r="I11" s="17">
        <v>7.9413347224366104E-2</v>
      </c>
      <c r="J11" s="17">
        <v>0.118902668961114</v>
      </c>
      <c r="K11" s="17">
        <v>0.13019856541097699</v>
      </c>
      <c r="L11" s="17">
        <v>0.15245682488152701</v>
      </c>
      <c r="M11" s="17">
        <v>0.18025787209541699</v>
      </c>
      <c r="N11" s="17">
        <v>9.3597727220593299E-2</v>
      </c>
      <c r="O11" s="17">
        <v>0.15622318233233001</v>
      </c>
      <c r="P11" s="17">
        <v>0</v>
      </c>
      <c r="Q11" s="17"/>
      <c r="R11" s="17">
        <v>0.24828082137905699</v>
      </c>
      <c r="S11" s="17">
        <v>0.110139771742676</v>
      </c>
      <c r="T11" s="17">
        <v>0.100653784675261</v>
      </c>
      <c r="U11" s="17">
        <v>6.3300338474606893E-2</v>
      </c>
      <c r="V11" s="17"/>
      <c r="W11" s="17">
        <v>0.227855786787097</v>
      </c>
      <c r="X11" s="17">
        <v>0.18748637593082401</v>
      </c>
      <c r="Y11" s="17">
        <v>0.19044998452530101</v>
      </c>
      <c r="Z11" s="17">
        <v>0.109405251755198</v>
      </c>
      <c r="AA11" s="17">
        <v>0.102209974966168</v>
      </c>
      <c r="AB11" s="17">
        <v>0.105693064243671</v>
      </c>
      <c r="AC11" s="17">
        <v>4.9036378183466997E-2</v>
      </c>
      <c r="AD11" s="17">
        <v>8.2594144435442607E-2</v>
      </c>
      <c r="AE11" s="17">
        <v>4.8548154483062399E-2</v>
      </c>
      <c r="AF11" s="17">
        <v>2.2838141596792799E-2</v>
      </c>
      <c r="AG11" s="17"/>
      <c r="AH11" s="17">
        <v>0.13446138594581999</v>
      </c>
      <c r="AI11" s="17">
        <v>8.6555834657282602E-2</v>
      </c>
      <c r="AJ11" s="17">
        <v>7.0835053730490496E-2</v>
      </c>
      <c r="AK11" s="17">
        <v>0.19500135673351399</v>
      </c>
      <c r="AL11" s="17">
        <v>8.3312451136531407E-2</v>
      </c>
      <c r="AM11" s="17">
        <v>6.4756937900699696E-2</v>
      </c>
      <c r="AN11" s="17">
        <v>6.6905762736090502E-2</v>
      </c>
      <c r="AO11" s="17"/>
      <c r="AP11" s="17">
        <v>6.3328989966325203E-2</v>
      </c>
      <c r="AQ11" s="17">
        <v>0.21540002789746801</v>
      </c>
      <c r="AR11" s="17"/>
      <c r="AS11" s="17">
        <v>7.4634575862100094E-2</v>
      </c>
      <c r="AT11" s="17">
        <v>1.8034170019505202E-2</v>
      </c>
      <c r="AU11" s="17">
        <v>8.0446456624801599E-2</v>
      </c>
      <c r="AV11" s="17"/>
      <c r="AW11" s="17">
        <v>2.42028123408012E-2</v>
      </c>
      <c r="AX11" s="17">
        <v>0.13629045756186201</v>
      </c>
      <c r="AY11" s="17"/>
      <c r="AZ11" s="17">
        <v>0.140487549838404</v>
      </c>
      <c r="BA11" s="17">
        <v>0.111685271551675</v>
      </c>
      <c r="BB11" s="17"/>
      <c r="BC11" s="17">
        <v>0.17333768367463601</v>
      </c>
      <c r="BD11" s="17">
        <v>6.3300338474606893E-2</v>
      </c>
      <c r="BE11" s="17"/>
      <c r="BF11" s="17">
        <v>5.97662067918363E-2</v>
      </c>
      <c r="BG11" s="17">
        <v>0.15273901136458001</v>
      </c>
      <c r="BH11" s="17"/>
      <c r="BI11" s="17">
        <v>0.27663674672153099</v>
      </c>
      <c r="BJ11" s="17">
        <v>0.12685232189739001</v>
      </c>
      <c r="BK11" s="17">
        <v>4.2399492150685197E-2</v>
      </c>
      <c r="BL11" s="17">
        <v>3.2278656459988703E-2</v>
      </c>
    </row>
    <row r="12" spans="2:64" x14ac:dyDescent="0.25">
      <c r="B12" s="18" t="s">
        <v>80</v>
      </c>
      <c r="C12" s="19">
        <v>4.35948757548104E-2</v>
      </c>
      <c r="D12" s="19">
        <v>3.7649130830812901E-2</v>
      </c>
      <c r="E12" s="19">
        <v>6.5418950803578901E-2</v>
      </c>
      <c r="F12" s="19">
        <v>3.7335989810023E-2</v>
      </c>
      <c r="G12" s="19">
        <v>6.1958726898302799E-2</v>
      </c>
      <c r="H12" s="19">
        <v>4.9671825237777703E-2</v>
      </c>
      <c r="I12" s="19">
        <v>5.9984737930513801E-2</v>
      </c>
      <c r="J12" s="19">
        <v>6.1725103646131499E-2</v>
      </c>
      <c r="K12" s="19">
        <v>2.2323693135606702E-2</v>
      </c>
      <c r="L12" s="19">
        <v>3.1009678604320998E-2</v>
      </c>
      <c r="M12" s="19">
        <v>2.4684183974902699E-2</v>
      </c>
      <c r="N12" s="19">
        <v>5.1954137741890498E-2</v>
      </c>
      <c r="O12" s="19">
        <v>3.9043191827079701E-2</v>
      </c>
      <c r="P12" s="19">
        <v>0.35196951786603697</v>
      </c>
      <c r="Q12" s="19"/>
      <c r="R12" s="19">
        <v>9.4641704647216909E-3</v>
      </c>
      <c r="S12" s="19">
        <v>5.7499720032971199E-2</v>
      </c>
      <c r="T12" s="19">
        <v>4.4213995557945397E-2</v>
      </c>
      <c r="U12" s="19">
        <v>5.70463952646122E-2</v>
      </c>
      <c r="V12" s="19"/>
      <c r="W12" s="19">
        <v>1.29110350184483E-2</v>
      </c>
      <c r="X12" s="19">
        <v>3.4741767688230903E-2</v>
      </c>
      <c r="Y12" s="19">
        <v>2.2654892673502101E-2</v>
      </c>
      <c r="Z12" s="19">
        <v>1.49142024128415E-2</v>
      </c>
      <c r="AA12" s="19">
        <v>9.0993659694904694E-2</v>
      </c>
      <c r="AB12" s="19">
        <v>3.2436910699237702E-2</v>
      </c>
      <c r="AC12" s="19">
        <v>2.6507052385450501E-2</v>
      </c>
      <c r="AD12" s="19">
        <v>0</v>
      </c>
      <c r="AE12" s="19">
        <v>4.97723001681026E-2</v>
      </c>
      <c r="AF12" s="19">
        <v>5.3216004494456799E-2</v>
      </c>
      <c r="AG12" s="19"/>
      <c r="AH12" s="19">
        <v>3.1684930688542598E-2</v>
      </c>
      <c r="AI12" s="19">
        <v>0</v>
      </c>
      <c r="AJ12" s="19">
        <v>3.3471014355706701E-2</v>
      </c>
      <c r="AK12" s="19">
        <v>5.1670256492493599E-2</v>
      </c>
      <c r="AL12" s="19">
        <v>3.47446407525E-2</v>
      </c>
      <c r="AM12" s="19">
        <v>1.9373193462664001E-2</v>
      </c>
      <c r="AN12" s="19">
        <v>1.9739612346394101E-2</v>
      </c>
      <c r="AO12" s="19"/>
      <c r="AP12" s="19">
        <v>3.22804877420017E-2</v>
      </c>
      <c r="AQ12" s="19">
        <v>6.1951673686716502E-2</v>
      </c>
      <c r="AR12" s="19"/>
      <c r="AS12" s="19">
        <v>3.5366308259167901E-2</v>
      </c>
      <c r="AT12" s="19">
        <v>1.18812469088301E-2</v>
      </c>
      <c r="AU12" s="19">
        <v>2.6352517524284101E-2</v>
      </c>
      <c r="AV12" s="19"/>
      <c r="AW12" s="19">
        <v>2.4267918944299399E-2</v>
      </c>
      <c r="AX12" s="19">
        <v>4.65746469650241E-2</v>
      </c>
      <c r="AY12" s="19"/>
      <c r="AZ12" s="19">
        <v>5.6449231331842299E-2</v>
      </c>
      <c r="BA12" s="19">
        <v>3.71359486657298E-2</v>
      </c>
      <c r="BB12" s="19"/>
      <c r="BC12" s="19">
        <v>3.1533822888244897E-2</v>
      </c>
      <c r="BD12" s="19">
        <v>5.70463952646122E-2</v>
      </c>
      <c r="BE12" s="19"/>
      <c r="BF12" s="19">
        <v>3.8855672901871197E-2</v>
      </c>
      <c r="BG12" s="19">
        <v>4.6014194949828099E-2</v>
      </c>
      <c r="BH12" s="19"/>
      <c r="BI12" s="19">
        <v>8.3948740649551004E-2</v>
      </c>
      <c r="BJ12" s="19">
        <v>5.33892243222217E-2</v>
      </c>
      <c r="BK12" s="19">
        <v>2.24352617521997E-2</v>
      </c>
      <c r="BL12" s="19">
        <v>6.2960677924425402E-3</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334</v>
      </c>
      <c r="C9" s="17">
        <v>0.24422873381583601</v>
      </c>
      <c r="D9" s="17">
        <v>0.23701994620659</v>
      </c>
      <c r="E9" s="17">
        <v>0.29288496339745002</v>
      </c>
      <c r="F9" s="17">
        <v>0.23514794964356001</v>
      </c>
      <c r="G9" s="17">
        <v>0.29121308707038601</v>
      </c>
      <c r="H9" s="17">
        <v>0.184859516363896</v>
      </c>
      <c r="I9" s="17">
        <v>0.19322719868871299</v>
      </c>
      <c r="J9" s="17">
        <v>0.28986560863135102</v>
      </c>
      <c r="K9" s="17">
        <v>0.36305078864228602</v>
      </c>
      <c r="L9" s="17">
        <v>0.25770362691799997</v>
      </c>
      <c r="M9" s="17">
        <v>0.25973306807746099</v>
      </c>
      <c r="N9" s="17">
        <v>0.22742297088397401</v>
      </c>
      <c r="O9" s="17">
        <v>0.232906128339674</v>
      </c>
      <c r="P9" s="17">
        <v>0</v>
      </c>
      <c r="Q9" s="17"/>
      <c r="R9" s="17">
        <v>0.25026857031518202</v>
      </c>
      <c r="S9" s="17">
        <v>0.28098286872885198</v>
      </c>
      <c r="T9" s="17">
        <v>0.333224060559348</v>
      </c>
      <c r="U9" s="17">
        <v>0.20545633736479699</v>
      </c>
      <c r="V9" s="17"/>
      <c r="W9" s="17">
        <v>0.26686158676056099</v>
      </c>
      <c r="X9" s="17">
        <v>0.20811284604782301</v>
      </c>
      <c r="Y9" s="17">
        <v>0.33837154000809</v>
      </c>
      <c r="Z9" s="17">
        <v>0.29559488638442899</v>
      </c>
      <c r="AA9" s="17">
        <v>0.26685081175021302</v>
      </c>
      <c r="AB9" s="17">
        <v>0.167383798992597</v>
      </c>
      <c r="AC9" s="17">
        <v>0.28684578742188099</v>
      </c>
      <c r="AD9" s="17">
        <v>0.247984237836291</v>
      </c>
      <c r="AE9" s="17">
        <v>0.212187647721402</v>
      </c>
      <c r="AF9" s="17">
        <v>0.21112600716112401</v>
      </c>
      <c r="AG9" s="17"/>
      <c r="AH9" s="17">
        <v>0.312148754491058</v>
      </c>
      <c r="AI9" s="17">
        <v>0.21060836614214501</v>
      </c>
      <c r="AJ9" s="17">
        <v>0.232702778462509</v>
      </c>
      <c r="AK9" s="17">
        <v>0.22427634792544801</v>
      </c>
      <c r="AL9" s="17">
        <v>0.223410076326197</v>
      </c>
      <c r="AM9" s="17">
        <v>0.25674263978929202</v>
      </c>
      <c r="AN9" s="17">
        <v>0.219732515869071</v>
      </c>
      <c r="AO9" s="17"/>
      <c r="AP9" s="17">
        <v>0.20588933394945599</v>
      </c>
      <c r="AQ9" s="17">
        <v>0.30643171071400699</v>
      </c>
      <c r="AR9" s="17"/>
      <c r="AS9" s="17">
        <v>0.25145443438189602</v>
      </c>
      <c r="AT9" s="17">
        <v>0.191043860792007</v>
      </c>
      <c r="AU9" s="17">
        <v>0.18577523473023499</v>
      </c>
      <c r="AV9" s="17"/>
      <c r="AW9" s="17">
        <v>0.21276356947588199</v>
      </c>
      <c r="AX9" s="17">
        <v>0.249079936814015</v>
      </c>
      <c r="AY9" s="17"/>
      <c r="AZ9" s="17">
        <v>0.243574835467296</v>
      </c>
      <c r="BA9" s="17">
        <v>0.24455729807030799</v>
      </c>
      <c r="BB9" s="17"/>
      <c r="BC9" s="17">
        <v>0.27899327644008398</v>
      </c>
      <c r="BD9" s="17">
        <v>0.20545633736479699</v>
      </c>
      <c r="BE9" s="17"/>
      <c r="BF9" s="17">
        <v>0.20404857748978</v>
      </c>
      <c r="BG9" s="17">
        <v>0.26474033175221701</v>
      </c>
      <c r="BH9" s="17"/>
      <c r="BI9" s="17">
        <v>0.293143899386614</v>
      </c>
      <c r="BJ9" s="17">
        <v>0.294837913678481</v>
      </c>
      <c r="BK9" s="17">
        <v>0.21739369135689399</v>
      </c>
      <c r="BL9" s="17">
        <v>0.11119648163151501</v>
      </c>
    </row>
    <row r="10" spans="2:64" ht="30" x14ac:dyDescent="0.25">
      <c r="B10" s="18" t="s">
        <v>335</v>
      </c>
      <c r="C10" s="17">
        <v>0.53519033581057496</v>
      </c>
      <c r="D10" s="17">
        <v>0.64494755922899905</v>
      </c>
      <c r="E10" s="17">
        <v>0.43279566792576601</v>
      </c>
      <c r="F10" s="17">
        <v>0.548270339713267</v>
      </c>
      <c r="G10" s="17">
        <v>0.384428161819519</v>
      </c>
      <c r="H10" s="17">
        <v>0.60513697249050302</v>
      </c>
      <c r="I10" s="17">
        <v>0.68363828852791997</v>
      </c>
      <c r="J10" s="17">
        <v>0.44757277197286499</v>
      </c>
      <c r="K10" s="17">
        <v>0.43909884701987401</v>
      </c>
      <c r="L10" s="17">
        <v>0.38612539976413901</v>
      </c>
      <c r="M10" s="17">
        <v>0.47783974321065498</v>
      </c>
      <c r="N10" s="17">
        <v>0.53599259825660295</v>
      </c>
      <c r="O10" s="17">
        <v>0.48149312777342601</v>
      </c>
      <c r="P10" s="17">
        <v>0.64803048213396297</v>
      </c>
      <c r="Q10" s="17"/>
      <c r="R10" s="17">
        <v>0.30251186077482201</v>
      </c>
      <c r="S10" s="17">
        <v>0.496640844928178</v>
      </c>
      <c r="T10" s="17">
        <v>0.49403833233135203</v>
      </c>
      <c r="U10" s="17">
        <v>0.68150996910434603</v>
      </c>
      <c r="V10" s="17"/>
      <c r="W10" s="17">
        <v>0.30623677322118897</v>
      </c>
      <c r="X10" s="17">
        <v>0.39693266951271999</v>
      </c>
      <c r="Y10" s="17">
        <v>0.38059134848356702</v>
      </c>
      <c r="Z10" s="17">
        <v>0.54418363340436804</v>
      </c>
      <c r="AA10" s="17">
        <v>0.55349697935420605</v>
      </c>
      <c r="AB10" s="17">
        <v>0.585551745341654</v>
      </c>
      <c r="AC10" s="17">
        <v>0.59753465523192895</v>
      </c>
      <c r="AD10" s="17">
        <v>0.67780507300748405</v>
      </c>
      <c r="AE10" s="17">
        <v>0.67930585301108404</v>
      </c>
      <c r="AF10" s="17">
        <v>0.72068300149850895</v>
      </c>
      <c r="AG10" s="17"/>
      <c r="AH10" s="17">
        <v>0.36444072840587499</v>
      </c>
      <c r="AI10" s="17">
        <v>0.61651723038015604</v>
      </c>
      <c r="AJ10" s="17">
        <v>0.53332193975765196</v>
      </c>
      <c r="AK10" s="17">
        <v>0.46918020423354501</v>
      </c>
      <c r="AL10" s="17">
        <v>0.63494223468563504</v>
      </c>
      <c r="AM10" s="17">
        <v>0.65031154299305205</v>
      </c>
      <c r="AN10" s="17">
        <v>0.60893602641389999</v>
      </c>
      <c r="AO10" s="17"/>
      <c r="AP10" s="17">
        <v>0.69313599308373997</v>
      </c>
      <c r="AQ10" s="17">
        <v>0.27893462745911302</v>
      </c>
      <c r="AR10" s="17"/>
      <c r="AS10" s="17">
        <v>0.67847337653693096</v>
      </c>
      <c r="AT10" s="17">
        <v>0.76396135900205597</v>
      </c>
      <c r="AU10" s="17">
        <v>0.69350227767407802</v>
      </c>
      <c r="AV10" s="17"/>
      <c r="AW10" s="17">
        <v>0.77081645769805396</v>
      </c>
      <c r="AX10" s="17">
        <v>0.49886221952934201</v>
      </c>
      <c r="AY10" s="17"/>
      <c r="AZ10" s="17">
        <v>0.46305691876402699</v>
      </c>
      <c r="BA10" s="17">
        <v>0.571435208499671</v>
      </c>
      <c r="BB10" s="17"/>
      <c r="BC10" s="17">
        <v>0.40399557886979098</v>
      </c>
      <c r="BD10" s="17">
        <v>0.68150996910434603</v>
      </c>
      <c r="BE10" s="17"/>
      <c r="BF10" s="17">
        <v>0.68939277625492901</v>
      </c>
      <c r="BG10" s="17">
        <v>0.45647141711009598</v>
      </c>
      <c r="BH10" s="17"/>
      <c r="BI10" s="17">
        <v>0.19337564965404799</v>
      </c>
      <c r="BJ10" s="17">
        <v>0.46597250571010002</v>
      </c>
      <c r="BK10" s="17">
        <v>0.70161417901711298</v>
      </c>
      <c r="BL10" s="17">
        <v>0.86867459424675197</v>
      </c>
    </row>
    <row r="11" spans="2:64" x14ac:dyDescent="0.25">
      <c r="B11" s="18" t="s">
        <v>336</v>
      </c>
      <c r="C11" s="17">
        <v>0.17048914786444</v>
      </c>
      <c r="D11" s="17">
        <v>8.5584622725075096E-2</v>
      </c>
      <c r="E11" s="17">
        <v>0.20890041787320501</v>
      </c>
      <c r="F11" s="17">
        <v>0.15717798843731301</v>
      </c>
      <c r="G11" s="17">
        <v>0.26240002421179198</v>
      </c>
      <c r="H11" s="17">
        <v>0.15820541911510499</v>
      </c>
      <c r="I11" s="17">
        <v>0.112712109762688</v>
      </c>
      <c r="J11" s="17">
        <v>0.18478847227367001</v>
      </c>
      <c r="K11" s="17">
        <v>0.175526671202233</v>
      </c>
      <c r="L11" s="17">
        <v>0.30333237145845299</v>
      </c>
      <c r="M11" s="17">
        <v>0.227556124759592</v>
      </c>
      <c r="N11" s="17">
        <v>0.15013326683304201</v>
      </c>
      <c r="O11" s="17">
        <v>0.22534954075983599</v>
      </c>
      <c r="P11" s="17">
        <v>0</v>
      </c>
      <c r="Q11" s="17"/>
      <c r="R11" s="17">
        <v>0.42476498759620501</v>
      </c>
      <c r="S11" s="17">
        <v>0.147474696343291</v>
      </c>
      <c r="T11" s="17">
        <v>0.127787190508558</v>
      </c>
      <c r="U11" s="17">
        <v>5.4848401762240699E-2</v>
      </c>
      <c r="V11" s="17"/>
      <c r="W11" s="17">
        <v>0.39915753534453502</v>
      </c>
      <c r="X11" s="17">
        <v>0.36021271675122701</v>
      </c>
      <c r="Y11" s="17">
        <v>0.21188656378089099</v>
      </c>
      <c r="Z11" s="17">
        <v>0.14961256609895199</v>
      </c>
      <c r="AA11" s="17">
        <v>9.7174570408027197E-2</v>
      </c>
      <c r="AB11" s="17">
        <v>0.20652300751936001</v>
      </c>
      <c r="AC11" s="17">
        <v>8.6747799858786501E-2</v>
      </c>
      <c r="AD11" s="17">
        <v>5.9250602010811997E-2</v>
      </c>
      <c r="AE11" s="17">
        <v>3.5714770096040502E-2</v>
      </c>
      <c r="AF11" s="17">
        <v>2.4541837229839301E-2</v>
      </c>
      <c r="AG11" s="17"/>
      <c r="AH11" s="17">
        <v>0.27519277124033198</v>
      </c>
      <c r="AI11" s="17">
        <v>0.172874403477699</v>
      </c>
      <c r="AJ11" s="17">
        <v>0.164701531492219</v>
      </c>
      <c r="AK11" s="17">
        <v>0.243869164977186</v>
      </c>
      <c r="AL11" s="17">
        <v>0.119673409246565</v>
      </c>
      <c r="AM11" s="17">
        <v>7.7758911715957293E-2</v>
      </c>
      <c r="AN11" s="17">
        <v>9.1293275532093099E-2</v>
      </c>
      <c r="AO11" s="17"/>
      <c r="AP11" s="17">
        <v>6.69115851572884E-2</v>
      </c>
      <c r="AQ11" s="17">
        <v>0.33853645070945898</v>
      </c>
      <c r="AR11" s="17"/>
      <c r="AS11" s="17">
        <v>3.8659221734173299E-2</v>
      </c>
      <c r="AT11" s="17">
        <v>3.8994484452906202E-2</v>
      </c>
      <c r="AU11" s="17">
        <v>8.9556598808954599E-2</v>
      </c>
      <c r="AV11" s="17"/>
      <c r="AW11" s="17">
        <v>1.64199728260634E-2</v>
      </c>
      <c r="AX11" s="17">
        <v>0.19424306301320499</v>
      </c>
      <c r="AY11" s="17"/>
      <c r="AZ11" s="17">
        <v>0.23154865112474601</v>
      </c>
      <c r="BA11" s="17">
        <v>0.13980858381045799</v>
      </c>
      <c r="BB11" s="17"/>
      <c r="BC11" s="17">
        <v>0.27417625557382402</v>
      </c>
      <c r="BD11" s="17">
        <v>5.4848401762240699E-2</v>
      </c>
      <c r="BE11" s="17"/>
      <c r="BF11" s="17">
        <v>6.3494301019387897E-2</v>
      </c>
      <c r="BG11" s="17">
        <v>0.225109026939604</v>
      </c>
      <c r="BH11" s="17"/>
      <c r="BI11" s="17">
        <v>0.42347426639665597</v>
      </c>
      <c r="BJ11" s="17">
        <v>0.16841546339352301</v>
      </c>
      <c r="BK11" s="17">
        <v>5.9313822605416497E-2</v>
      </c>
      <c r="BL11" s="17">
        <v>1.3097422561494701E-2</v>
      </c>
    </row>
    <row r="12" spans="2:64" x14ac:dyDescent="0.25">
      <c r="B12" s="18" t="s">
        <v>80</v>
      </c>
      <c r="C12" s="19">
        <v>5.0091782509149398E-2</v>
      </c>
      <c r="D12" s="19">
        <v>3.2447871839335701E-2</v>
      </c>
      <c r="E12" s="19">
        <v>6.5418950803578901E-2</v>
      </c>
      <c r="F12" s="19">
        <v>5.9403722205859197E-2</v>
      </c>
      <c r="G12" s="19">
        <v>6.1958726898302799E-2</v>
      </c>
      <c r="H12" s="19">
        <v>5.1798092030495901E-2</v>
      </c>
      <c r="I12" s="19">
        <v>1.04224030206789E-2</v>
      </c>
      <c r="J12" s="19">
        <v>7.7773147122114097E-2</v>
      </c>
      <c r="K12" s="19">
        <v>2.2323693135606702E-2</v>
      </c>
      <c r="L12" s="19">
        <v>5.28386018594083E-2</v>
      </c>
      <c r="M12" s="19">
        <v>3.48710639522916E-2</v>
      </c>
      <c r="N12" s="19">
        <v>8.6451164026380603E-2</v>
      </c>
      <c r="O12" s="19">
        <v>6.0251203127065001E-2</v>
      </c>
      <c r="P12" s="19">
        <v>0.35196951786603697</v>
      </c>
      <c r="Q12" s="19"/>
      <c r="R12" s="19">
        <v>2.24545813137908E-2</v>
      </c>
      <c r="S12" s="19">
        <v>7.49015899996789E-2</v>
      </c>
      <c r="T12" s="19">
        <v>4.4950416600741602E-2</v>
      </c>
      <c r="U12" s="19">
        <v>5.81852917686159E-2</v>
      </c>
      <c r="V12" s="19"/>
      <c r="W12" s="19">
        <v>2.7744104673715499E-2</v>
      </c>
      <c r="X12" s="19">
        <v>3.4741767688230903E-2</v>
      </c>
      <c r="Y12" s="19">
        <v>6.9150547727452494E-2</v>
      </c>
      <c r="Z12" s="19">
        <v>1.06089141122515E-2</v>
      </c>
      <c r="AA12" s="19">
        <v>8.2477638487554503E-2</v>
      </c>
      <c r="AB12" s="19">
        <v>4.0541448146388902E-2</v>
      </c>
      <c r="AC12" s="19">
        <v>2.8871757487404202E-2</v>
      </c>
      <c r="AD12" s="19">
        <v>1.4960087145412901E-2</v>
      </c>
      <c r="AE12" s="19">
        <v>7.2791729171473696E-2</v>
      </c>
      <c r="AF12" s="19">
        <v>4.3649154110527798E-2</v>
      </c>
      <c r="AG12" s="19"/>
      <c r="AH12" s="19">
        <v>4.8217745862735098E-2</v>
      </c>
      <c r="AI12" s="19">
        <v>0</v>
      </c>
      <c r="AJ12" s="19">
        <v>6.9273750287620006E-2</v>
      </c>
      <c r="AK12" s="19">
        <v>6.2674282863820693E-2</v>
      </c>
      <c r="AL12" s="19">
        <v>2.1974279741603001E-2</v>
      </c>
      <c r="AM12" s="19">
        <v>1.5186905501698799E-2</v>
      </c>
      <c r="AN12" s="19">
        <v>8.0038182184935996E-2</v>
      </c>
      <c r="AO12" s="19"/>
      <c r="AP12" s="19">
        <v>3.4063087809516203E-2</v>
      </c>
      <c r="AQ12" s="19">
        <v>7.6097211117421001E-2</v>
      </c>
      <c r="AR12" s="19"/>
      <c r="AS12" s="19">
        <v>3.1412967346999901E-2</v>
      </c>
      <c r="AT12" s="19">
        <v>6.0002957530308799E-3</v>
      </c>
      <c r="AU12" s="19">
        <v>3.1165888786732199E-2</v>
      </c>
      <c r="AV12" s="19"/>
      <c r="AW12" s="19">
        <v>0</v>
      </c>
      <c r="AX12" s="19">
        <v>5.7814780643437799E-2</v>
      </c>
      <c r="AY12" s="19"/>
      <c r="AZ12" s="19">
        <v>6.1819594643930699E-2</v>
      </c>
      <c r="BA12" s="19">
        <v>4.4198909619563603E-2</v>
      </c>
      <c r="BB12" s="19"/>
      <c r="BC12" s="19">
        <v>4.2834889116300102E-2</v>
      </c>
      <c r="BD12" s="19">
        <v>5.81852917686159E-2</v>
      </c>
      <c r="BE12" s="19"/>
      <c r="BF12" s="19">
        <v>4.3064345235902898E-2</v>
      </c>
      <c r="BG12" s="19">
        <v>5.3679224198083103E-2</v>
      </c>
      <c r="BH12" s="19"/>
      <c r="BI12" s="19">
        <v>9.0006184562682806E-2</v>
      </c>
      <c r="BJ12" s="19">
        <v>7.0774117217896504E-2</v>
      </c>
      <c r="BK12" s="19">
        <v>2.16783070205765E-2</v>
      </c>
      <c r="BL12" s="19">
        <v>7.0315015602386201E-3</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334</v>
      </c>
      <c r="C9" s="17">
        <v>0.236249965923751</v>
      </c>
      <c r="D9" s="17">
        <v>0.25028915663784201</v>
      </c>
      <c r="E9" s="17">
        <v>0.29288496339745002</v>
      </c>
      <c r="F9" s="17">
        <v>0.23171578659116099</v>
      </c>
      <c r="G9" s="17">
        <v>0.218744860332938</v>
      </c>
      <c r="H9" s="17">
        <v>0.25185514544340398</v>
      </c>
      <c r="I9" s="17">
        <v>0.234649766330495</v>
      </c>
      <c r="J9" s="17">
        <v>0.19993844275231501</v>
      </c>
      <c r="K9" s="17">
        <v>0.21762053852726601</v>
      </c>
      <c r="L9" s="17">
        <v>0.16650490234853399</v>
      </c>
      <c r="M9" s="17">
        <v>0.22616950782176901</v>
      </c>
      <c r="N9" s="17">
        <v>0.25842215745384201</v>
      </c>
      <c r="O9" s="17">
        <v>0.25044592328796</v>
      </c>
      <c r="P9" s="17">
        <v>0.296060964267926</v>
      </c>
      <c r="Q9" s="17"/>
      <c r="R9" s="17">
        <v>0.20536696791755801</v>
      </c>
      <c r="S9" s="17">
        <v>0.25213942135010498</v>
      </c>
      <c r="T9" s="17">
        <v>0.242687703977607</v>
      </c>
      <c r="U9" s="17">
        <v>0.24579151879335201</v>
      </c>
      <c r="V9" s="17"/>
      <c r="W9" s="17">
        <v>0.205264304240175</v>
      </c>
      <c r="X9" s="17">
        <v>0.23993383833909299</v>
      </c>
      <c r="Y9" s="17">
        <v>0.246898191209521</v>
      </c>
      <c r="Z9" s="17">
        <v>0.24667436036995899</v>
      </c>
      <c r="AA9" s="17">
        <v>0.31610019972043901</v>
      </c>
      <c r="AB9" s="17">
        <v>0.30713209265401997</v>
      </c>
      <c r="AC9" s="17">
        <v>0.18702003258250299</v>
      </c>
      <c r="AD9" s="17">
        <v>0.25915184796093499</v>
      </c>
      <c r="AE9" s="17">
        <v>0.18569948936988301</v>
      </c>
      <c r="AF9" s="17">
        <v>0.25336226774660903</v>
      </c>
      <c r="AG9" s="17"/>
      <c r="AH9" s="17">
        <v>0.23562700092635899</v>
      </c>
      <c r="AI9" s="17">
        <v>0.278307727262743</v>
      </c>
      <c r="AJ9" s="17">
        <v>0.28908693410808001</v>
      </c>
      <c r="AK9" s="17">
        <v>0.224454087831155</v>
      </c>
      <c r="AL9" s="17">
        <v>0.23146784120887301</v>
      </c>
      <c r="AM9" s="17">
        <v>0.25017956112978001</v>
      </c>
      <c r="AN9" s="17">
        <v>0.25847752709389099</v>
      </c>
      <c r="AO9" s="17"/>
      <c r="AP9" s="17">
        <v>0.23096644116242901</v>
      </c>
      <c r="AQ9" s="17">
        <v>0.244822112848712</v>
      </c>
      <c r="AR9" s="17"/>
      <c r="AS9" s="17">
        <v>0.24619677980509999</v>
      </c>
      <c r="AT9" s="17">
        <v>0.22104838549929301</v>
      </c>
      <c r="AU9" s="17">
        <v>0.24497802397189</v>
      </c>
      <c r="AV9" s="17"/>
      <c r="AW9" s="17">
        <v>0.21815364799720799</v>
      </c>
      <c r="AX9" s="17">
        <v>0.23904000098705999</v>
      </c>
      <c r="AY9" s="17"/>
      <c r="AZ9" s="17">
        <v>0.213669086139505</v>
      </c>
      <c r="BA9" s="17">
        <v>0.24759617890655899</v>
      </c>
      <c r="BB9" s="17"/>
      <c r="BC9" s="17">
        <v>0.22769471136641101</v>
      </c>
      <c r="BD9" s="17">
        <v>0.24579151879335201</v>
      </c>
      <c r="BE9" s="17"/>
      <c r="BF9" s="17">
        <v>0.24104849114185201</v>
      </c>
      <c r="BG9" s="17">
        <v>0.233800363210348</v>
      </c>
      <c r="BH9" s="17"/>
      <c r="BI9" s="17">
        <v>0.21003436183684099</v>
      </c>
      <c r="BJ9" s="17">
        <v>0.23561295302940799</v>
      </c>
      <c r="BK9" s="17">
        <v>0.26310533565925598</v>
      </c>
      <c r="BL9" s="17">
        <v>0.21955818171943101</v>
      </c>
    </row>
    <row r="10" spans="2:64" ht="30" x14ac:dyDescent="0.25">
      <c r="B10" s="18" t="s">
        <v>335</v>
      </c>
      <c r="C10" s="17">
        <v>0.20582636262508699</v>
      </c>
      <c r="D10" s="17">
        <v>0.24214182278385901</v>
      </c>
      <c r="E10" s="17">
        <v>0.114776401162505</v>
      </c>
      <c r="F10" s="17">
        <v>0.20431201803038501</v>
      </c>
      <c r="G10" s="17">
        <v>0.124862111891045</v>
      </c>
      <c r="H10" s="17">
        <v>0.30256848624525101</v>
      </c>
      <c r="I10" s="17">
        <v>0.27520589496715703</v>
      </c>
      <c r="J10" s="17">
        <v>0.17016738325894901</v>
      </c>
      <c r="K10" s="17">
        <v>0.21762053852726601</v>
      </c>
      <c r="L10" s="17">
        <v>0.134523754863457</v>
      </c>
      <c r="M10" s="17">
        <v>0.12798987213517801</v>
      </c>
      <c r="N10" s="17">
        <v>0.234340801735857</v>
      </c>
      <c r="O10" s="17">
        <v>0.17654416666831901</v>
      </c>
      <c r="P10" s="17">
        <v>0.35196951786603697</v>
      </c>
      <c r="Q10" s="17"/>
      <c r="R10" s="17">
        <v>9.9677260821351699E-2</v>
      </c>
      <c r="S10" s="17">
        <v>0.18717585918249199</v>
      </c>
      <c r="T10" s="17">
        <v>0.23554909801196</v>
      </c>
      <c r="U10" s="17">
        <v>0.259903287759225</v>
      </c>
      <c r="V10" s="17"/>
      <c r="W10" s="17">
        <v>0.146048980191224</v>
      </c>
      <c r="X10" s="17">
        <v>0.15271696519219399</v>
      </c>
      <c r="Y10" s="17">
        <v>0.13060527983955</v>
      </c>
      <c r="Z10" s="17">
        <v>0.26462724578747499</v>
      </c>
      <c r="AA10" s="17">
        <v>0.23197768350966999</v>
      </c>
      <c r="AB10" s="17">
        <v>0.17090821535168199</v>
      </c>
      <c r="AC10" s="17">
        <v>0.367553465715723</v>
      </c>
      <c r="AD10" s="17">
        <v>0.21491601682863701</v>
      </c>
      <c r="AE10" s="17">
        <v>0.233946817243771</v>
      </c>
      <c r="AF10" s="17">
        <v>0.230729704549998</v>
      </c>
      <c r="AG10" s="17"/>
      <c r="AH10" s="17">
        <v>0.14256859786584</v>
      </c>
      <c r="AI10" s="17">
        <v>0.23511227843860399</v>
      </c>
      <c r="AJ10" s="17">
        <v>0.24383444183280101</v>
      </c>
      <c r="AK10" s="17">
        <v>0.16475101190532099</v>
      </c>
      <c r="AL10" s="17">
        <v>0.24451186127954899</v>
      </c>
      <c r="AM10" s="17">
        <v>0.27267805077352703</v>
      </c>
      <c r="AN10" s="17">
        <v>0.22659873510439699</v>
      </c>
      <c r="AO10" s="17"/>
      <c r="AP10" s="17">
        <v>0.28361556128347498</v>
      </c>
      <c r="AQ10" s="17">
        <v>7.9618864752433099E-2</v>
      </c>
      <c r="AR10" s="17"/>
      <c r="AS10" s="17">
        <v>0.334883840682142</v>
      </c>
      <c r="AT10" s="17">
        <v>0.33644179319106299</v>
      </c>
      <c r="AU10" s="17">
        <v>0.238971244598396</v>
      </c>
      <c r="AV10" s="17"/>
      <c r="AW10" s="17">
        <v>0.397767086072712</v>
      </c>
      <c r="AX10" s="17">
        <v>0.17623352773626599</v>
      </c>
      <c r="AY10" s="17"/>
      <c r="AZ10" s="17">
        <v>0.191748057389202</v>
      </c>
      <c r="BA10" s="17">
        <v>0.21290028760806101</v>
      </c>
      <c r="BB10" s="17"/>
      <c r="BC10" s="17">
        <v>0.15733930118724099</v>
      </c>
      <c r="BD10" s="17">
        <v>0.259903287759225</v>
      </c>
      <c r="BE10" s="17"/>
      <c r="BF10" s="17">
        <v>0.28954460858880299</v>
      </c>
      <c r="BG10" s="17">
        <v>0.16308897287448401</v>
      </c>
      <c r="BH10" s="17"/>
      <c r="BI10" s="17">
        <v>2.9710833571399399E-2</v>
      </c>
      <c r="BJ10" s="17">
        <v>0.13066986699747299</v>
      </c>
      <c r="BK10" s="17">
        <v>0.22963667487947201</v>
      </c>
      <c r="BL10" s="17">
        <v>0.59559804557060902</v>
      </c>
    </row>
    <row r="11" spans="2:64" x14ac:dyDescent="0.25">
      <c r="B11" s="18" t="s">
        <v>336</v>
      </c>
      <c r="C11" s="17">
        <v>0.49804939559938199</v>
      </c>
      <c r="D11" s="17">
        <v>0.45397087557574001</v>
      </c>
      <c r="E11" s="17">
        <v>0.52691968463646599</v>
      </c>
      <c r="F11" s="17">
        <v>0.50040117268942497</v>
      </c>
      <c r="G11" s="17">
        <v>0.59443430087771398</v>
      </c>
      <c r="H11" s="17">
        <v>0.38467453837684201</v>
      </c>
      <c r="I11" s="17">
        <v>0.44255018449929301</v>
      </c>
      <c r="J11" s="17">
        <v>0.52928249678154804</v>
      </c>
      <c r="K11" s="17">
        <v>0.52365754089003602</v>
      </c>
      <c r="L11" s="17">
        <v>0.62430381767351295</v>
      </c>
      <c r="M11" s="17">
        <v>0.60078267611337199</v>
      </c>
      <c r="N11" s="17">
        <v>0.45919793941334303</v>
      </c>
      <c r="O11" s="17">
        <v>0.49897286847385602</v>
      </c>
      <c r="P11" s="17">
        <v>0</v>
      </c>
      <c r="Q11" s="17"/>
      <c r="R11" s="17">
        <v>0.67650510017520304</v>
      </c>
      <c r="S11" s="17">
        <v>0.48608363321506898</v>
      </c>
      <c r="T11" s="17">
        <v>0.49592749635857403</v>
      </c>
      <c r="U11" s="17">
        <v>0.40808556686634401</v>
      </c>
      <c r="V11" s="17"/>
      <c r="W11" s="17">
        <v>0.60464549655164601</v>
      </c>
      <c r="X11" s="17">
        <v>0.588756886468778</v>
      </c>
      <c r="Y11" s="17">
        <v>0.59984163627742704</v>
      </c>
      <c r="Z11" s="17">
        <v>0.47408378827626602</v>
      </c>
      <c r="AA11" s="17">
        <v>0.396130484965176</v>
      </c>
      <c r="AB11" s="17">
        <v>0.48224001366332803</v>
      </c>
      <c r="AC11" s="17">
        <v>0.39689870565277902</v>
      </c>
      <c r="AD11" s="17">
        <v>0.49587190181857099</v>
      </c>
      <c r="AE11" s="17">
        <v>0.49508327142075897</v>
      </c>
      <c r="AF11" s="17">
        <v>0.41780344758330601</v>
      </c>
      <c r="AG11" s="17"/>
      <c r="AH11" s="17">
        <v>0.580023849282439</v>
      </c>
      <c r="AI11" s="17">
        <v>0.46801548360928802</v>
      </c>
      <c r="AJ11" s="17">
        <v>0.38989861472626403</v>
      </c>
      <c r="AK11" s="17">
        <v>0.54755058635340803</v>
      </c>
      <c r="AL11" s="17">
        <v>0.49002167747797998</v>
      </c>
      <c r="AM11" s="17">
        <v>0.41561055007936798</v>
      </c>
      <c r="AN11" s="17">
        <v>0.46022233892084202</v>
      </c>
      <c r="AO11" s="17"/>
      <c r="AP11" s="17">
        <v>0.43424091744983601</v>
      </c>
      <c r="AQ11" s="17">
        <v>0.60157415879537901</v>
      </c>
      <c r="AR11" s="17"/>
      <c r="AS11" s="17">
        <v>0.36974823505249199</v>
      </c>
      <c r="AT11" s="17">
        <v>0.408291520891579</v>
      </c>
      <c r="AU11" s="17">
        <v>0.47750173758048198</v>
      </c>
      <c r="AV11" s="17"/>
      <c r="AW11" s="17">
        <v>0.35190285677524402</v>
      </c>
      <c r="AX11" s="17">
        <v>0.52058182287855403</v>
      </c>
      <c r="AY11" s="17"/>
      <c r="AZ11" s="17">
        <v>0.53172990267657005</v>
      </c>
      <c r="BA11" s="17">
        <v>0.48112595371766498</v>
      </c>
      <c r="BB11" s="17"/>
      <c r="BC11" s="17">
        <v>0.57871377657412204</v>
      </c>
      <c r="BD11" s="17">
        <v>0.40808556686634401</v>
      </c>
      <c r="BE11" s="17"/>
      <c r="BF11" s="17">
        <v>0.40950783727304801</v>
      </c>
      <c r="BG11" s="17">
        <v>0.54324904167125698</v>
      </c>
      <c r="BH11" s="17"/>
      <c r="BI11" s="17">
        <v>0.67661858861496105</v>
      </c>
      <c r="BJ11" s="17">
        <v>0.56010111214453895</v>
      </c>
      <c r="BK11" s="17">
        <v>0.45679129401393898</v>
      </c>
      <c r="BL11" s="17">
        <v>0.17042987719017</v>
      </c>
    </row>
    <row r="12" spans="2:64" x14ac:dyDescent="0.25">
      <c r="B12" s="18" t="s">
        <v>80</v>
      </c>
      <c r="C12" s="19">
        <v>5.9874275851779998E-2</v>
      </c>
      <c r="D12" s="19">
        <v>5.3598145002558502E-2</v>
      </c>
      <c r="E12" s="19">
        <v>6.5418950803578901E-2</v>
      </c>
      <c r="F12" s="19">
        <v>6.3571022689028797E-2</v>
      </c>
      <c r="G12" s="19">
        <v>6.1958726898302799E-2</v>
      </c>
      <c r="H12" s="19">
        <v>6.0901829934502501E-2</v>
      </c>
      <c r="I12" s="19">
        <v>4.75941542030551E-2</v>
      </c>
      <c r="J12" s="19">
        <v>0.100611677207189</v>
      </c>
      <c r="K12" s="19">
        <v>4.1101382055430999E-2</v>
      </c>
      <c r="L12" s="19">
        <v>7.4667525114495495E-2</v>
      </c>
      <c r="M12" s="19">
        <v>4.5057943929680398E-2</v>
      </c>
      <c r="N12" s="19">
        <v>4.8039101396957801E-2</v>
      </c>
      <c r="O12" s="19">
        <v>7.4037041569866194E-2</v>
      </c>
      <c r="P12" s="19">
        <v>0.35196951786603697</v>
      </c>
      <c r="Q12" s="19"/>
      <c r="R12" s="19">
        <v>1.8450671085887799E-2</v>
      </c>
      <c r="S12" s="19">
        <v>7.4601086252333804E-2</v>
      </c>
      <c r="T12" s="19">
        <v>2.5835701651858899E-2</v>
      </c>
      <c r="U12" s="19">
        <v>8.6219626581078596E-2</v>
      </c>
      <c r="V12" s="19"/>
      <c r="W12" s="19">
        <v>4.4041219016955097E-2</v>
      </c>
      <c r="X12" s="19">
        <v>1.85923099999349E-2</v>
      </c>
      <c r="Y12" s="19">
        <v>2.2654892673502101E-2</v>
      </c>
      <c r="Z12" s="19">
        <v>1.4614605566300299E-2</v>
      </c>
      <c r="AA12" s="19">
        <v>5.5791631804715199E-2</v>
      </c>
      <c r="AB12" s="19">
        <v>3.9719678330969399E-2</v>
      </c>
      <c r="AC12" s="19">
        <v>4.8527796048994001E-2</v>
      </c>
      <c r="AD12" s="19">
        <v>3.0060233391856799E-2</v>
      </c>
      <c r="AE12" s="19">
        <v>8.5270421965586499E-2</v>
      </c>
      <c r="AF12" s="19">
        <v>9.8104580120086604E-2</v>
      </c>
      <c r="AG12" s="19"/>
      <c r="AH12" s="19">
        <v>4.17805519253623E-2</v>
      </c>
      <c r="AI12" s="19">
        <v>1.8564510689365699E-2</v>
      </c>
      <c r="AJ12" s="19">
        <v>7.7180009332855598E-2</v>
      </c>
      <c r="AK12" s="19">
        <v>6.3244313910116604E-2</v>
      </c>
      <c r="AL12" s="19">
        <v>3.3998620033598603E-2</v>
      </c>
      <c r="AM12" s="19">
        <v>6.1531838017324501E-2</v>
      </c>
      <c r="AN12" s="19">
        <v>5.4701398880869903E-2</v>
      </c>
      <c r="AO12" s="19"/>
      <c r="AP12" s="19">
        <v>5.1177080104259698E-2</v>
      </c>
      <c r="AQ12" s="19">
        <v>7.3984863603475101E-2</v>
      </c>
      <c r="AR12" s="19"/>
      <c r="AS12" s="19">
        <v>4.9171144460266401E-2</v>
      </c>
      <c r="AT12" s="19">
        <v>3.4218300418065097E-2</v>
      </c>
      <c r="AU12" s="19">
        <v>3.8548993849232903E-2</v>
      </c>
      <c r="AV12" s="19"/>
      <c r="AW12" s="19">
        <v>3.21764091548353E-2</v>
      </c>
      <c r="AX12" s="19">
        <v>6.4144648398119397E-2</v>
      </c>
      <c r="AY12" s="19"/>
      <c r="AZ12" s="19">
        <v>6.2852953794722902E-2</v>
      </c>
      <c r="BA12" s="19">
        <v>5.8377579767715203E-2</v>
      </c>
      <c r="BB12" s="19"/>
      <c r="BC12" s="19">
        <v>3.6252210872225799E-2</v>
      </c>
      <c r="BD12" s="19">
        <v>8.6219626581078596E-2</v>
      </c>
      <c r="BE12" s="19"/>
      <c r="BF12" s="19">
        <v>5.9899062996296402E-2</v>
      </c>
      <c r="BG12" s="19">
        <v>5.9861622243909902E-2</v>
      </c>
      <c r="BH12" s="19"/>
      <c r="BI12" s="19">
        <v>8.3636215976798198E-2</v>
      </c>
      <c r="BJ12" s="19">
        <v>7.3616067828579407E-2</v>
      </c>
      <c r="BK12" s="19">
        <v>5.04666954473336E-2</v>
      </c>
      <c r="BL12" s="19">
        <v>1.441389551979E-2</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334</v>
      </c>
      <c r="C9" s="17">
        <v>0.19130013029763901</v>
      </c>
      <c r="D9" s="17">
        <v>0.21277063397993901</v>
      </c>
      <c r="E9" s="17">
        <v>0.19059930013828799</v>
      </c>
      <c r="F9" s="17">
        <v>0.10990742055311201</v>
      </c>
      <c r="G9" s="17">
        <v>0.16989458201121599</v>
      </c>
      <c r="H9" s="17">
        <v>0.14444927262791199</v>
      </c>
      <c r="I9" s="17">
        <v>0.142672792343192</v>
      </c>
      <c r="J9" s="17">
        <v>0.12895578223929199</v>
      </c>
      <c r="K9" s="17">
        <v>0.26138961609155698</v>
      </c>
      <c r="L9" s="17">
        <v>0.180303946876645</v>
      </c>
      <c r="M9" s="17">
        <v>0.23402682913433301</v>
      </c>
      <c r="N9" s="17">
        <v>0.18317529579293701</v>
      </c>
      <c r="O9" s="17">
        <v>0.22953329756678301</v>
      </c>
      <c r="P9" s="17">
        <v>0</v>
      </c>
      <c r="Q9" s="17"/>
      <c r="R9" s="17">
        <v>0.201504588378215</v>
      </c>
      <c r="S9" s="17">
        <v>0.237631176653194</v>
      </c>
      <c r="T9" s="17">
        <v>0.20107928204952999</v>
      </c>
      <c r="U9" s="17">
        <v>0.16853464264884599</v>
      </c>
      <c r="V9" s="17"/>
      <c r="W9" s="17">
        <v>0.236483281083925</v>
      </c>
      <c r="X9" s="17">
        <v>0.17968961918190901</v>
      </c>
      <c r="Y9" s="17">
        <v>0.16959619902166501</v>
      </c>
      <c r="Z9" s="17">
        <v>0.17970623946525499</v>
      </c>
      <c r="AA9" s="17">
        <v>0.30291300520526099</v>
      </c>
      <c r="AB9" s="17">
        <v>0.22743170673591101</v>
      </c>
      <c r="AC9" s="17">
        <v>0.14090821044239901</v>
      </c>
      <c r="AD9" s="17">
        <v>0.150264376893504</v>
      </c>
      <c r="AE9" s="17">
        <v>0.14374293601563001</v>
      </c>
      <c r="AF9" s="17">
        <v>0.16289792123271099</v>
      </c>
      <c r="AG9" s="17"/>
      <c r="AH9" s="17">
        <v>0.222982212304497</v>
      </c>
      <c r="AI9" s="17">
        <v>0.14758099261209401</v>
      </c>
      <c r="AJ9" s="17">
        <v>0.223636686351707</v>
      </c>
      <c r="AK9" s="17">
        <v>0.20094360486996199</v>
      </c>
      <c r="AL9" s="17">
        <v>0.17890090763536001</v>
      </c>
      <c r="AM9" s="17">
        <v>0.18994806099381301</v>
      </c>
      <c r="AN9" s="17">
        <v>0.150827721727193</v>
      </c>
      <c r="AO9" s="17"/>
      <c r="AP9" s="17">
        <v>0.17056963039245601</v>
      </c>
      <c r="AQ9" s="17">
        <v>0.22493390680910899</v>
      </c>
      <c r="AR9" s="17"/>
      <c r="AS9" s="17">
        <v>0.187567801676706</v>
      </c>
      <c r="AT9" s="17">
        <v>0.10387302740223001</v>
      </c>
      <c r="AU9" s="17">
        <v>0.20204229422518999</v>
      </c>
      <c r="AV9" s="17"/>
      <c r="AW9" s="17">
        <v>0.133918201570602</v>
      </c>
      <c r="AX9" s="17">
        <v>0.20014710092440499</v>
      </c>
      <c r="AY9" s="17"/>
      <c r="AZ9" s="17">
        <v>0.19098448769645199</v>
      </c>
      <c r="BA9" s="17">
        <v>0.19145873121194101</v>
      </c>
      <c r="BB9" s="17"/>
      <c r="BC9" s="17">
        <v>0.21171237813812799</v>
      </c>
      <c r="BD9" s="17">
        <v>0.16853464264884599</v>
      </c>
      <c r="BE9" s="17"/>
      <c r="BF9" s="17">
        <v>0.172278784612133</v>
      </c>
      <c r="BG9" s="17">
        <v>0.20101035122719399</v>
      </c>
      <c r="BH9" s="17"/>
      <c r="BI9" s="17">
        <v>0.164111343158929</v>
      </c>
      <c r="BJ9" s="17">
        <v>0.246991147235815</v>
      </c>
      <c r="BK9" s="17">
        <v>0.19770640204614701</v>
      </c>
      <c r="BL9" s="17">
        <v>9.9758803337962595E-2</v>
      </c>
    </row>
    <row r="10" spans="2:64" ht="30" x14ac:dyDescent="0.25">
      <c r="B10" s="18" t="s">
        <v>335</v>
      </c>
      <c r="C10" s="17">
        <v>0.33563138470113701</v>
      </c>
      <c r="D10" s="17">
        <v>0.42873264898831798</v>
      </c>
      <c r="E10" s="17">
        <v>0.21706206442166801</v>
      </c>
      <c r="F10" s="17">
        <v>0.389691406757463</v>
      </c>
      <c r="G10" s="17">
        <v>0.25110153002340702</v>
      </c>
      <c r="H10" s="17">
        <v>0.43857012858459099</v>
      </c>
      <c r="I10" s="17">
        <v>0.43110396829853298</v>
      </c>
      <c r="J10" s="17">
        <v>0.31892319089408599</v>
      </c>
      <c r="K10" s="17">
        <v>0.28626482272373099</v>
      </c>
      <c r="L10" s="17">
        <v>0.24433400357125901</v>
      </c>
      <c r="M10" s="17">
        <v>0.19884513521562799</v>
      </c>
      <c r="N10" s="17">
        <v>0.322568495286922</v>
      </c>
      <c r="O10" s="17">
        <v>0.27934667734558</v>
      </c>
      <c r="P10" s="17">
        <v>0.64803048213396297</v>
      </c>
      <c r="Q10" s="17"/>
      <c r="R10" s="17">
        <v>0.11139582171380399</v>
      </c>
      <c r="S10" s="17">
        <v>0.31384004075894001</v>
      </c>
      <c r="T10" s="17">
        <v>0.35922967851494397</v>
      </c>
      <c r="U10" s="17">
        <v>0.45477863019811299</v>
      </c>
      <c r="V10" s="17"/>
      <c r="W10" s="17">
        <v>0.12481837420758</v>
      </c>
      <c r="X10" s="17">
        <v>0.21269725258375599</v>
      </c>
      <c r="Y10" s="17">
        <v>0.25247452921193603</v>
      </c>
      <c r="Z10" s="17">
        <v>0.41261734753056001</v>
      </c>
      <c r="AA10" s="17">
        <v>0.29390266607354198</v>
      </c>
      <c r="AB10" s="17">
        <v>0.27696232217384997</v>
      </c>
      <c r="AC10" s="17">
        <v>0.50228073363234504</v>
      </c>
      <c r="AD10" s="17">
        <v>0.48050282875615402</v>
      </c>
      <c r="AE10" s="17">
        <v>0.53252707337725602</v>
      </c>
      <c r="AF10" s="17">
        <v>0.47978348272535198</v>
      </c>
      <c r="AG10" s="17"/>
      <c r="AH10" s="17">
        <v>0.18344244242382901</v>
      </c>
      <c r="AI10" s="17">
        <v>0.41761016694082098</v>
      </c>
      <c r="AJ10" s="17">
        <v>0.33894082961153998</v>
      </c>
      <c r="AK10" s="17">
        <v>0.24225247692927099</v>
      </c>
      <c r="AL10" s="17">
        <v>0.41969574956835698</v>
      </c>
      <c r="AM10" s="17">
        <v>0.48507717377227999</v>
      </c>
      <c r="AN10" s="17">
        <v>0.42325422860206402</v>
      </c>
      <c r="AO10" s="17"/>
      <c r="AP10" s="17">
        <v>0.484366297475952</v>
      </c>
      <c r="AQ10" s="17">
        <v>9.4319460791857906E-2</v>
      </c>
      <c r="AR10" s="17"/>
      <c r="AS10" s="17">
        <v>0.52270205028446604</v>
      </c>
      <c r="AT10" s="17">
        <v>0.589444674942178</v>
      </c>
      <c r="AU10" s="17">
        <v>0.42868065662510602</v>
      </c>
      <c r="AV10" s="17"/>
      <c r="AW10" s="17">
        <v>0.66763246519005504</v>
      </c>
      <c r="AX10" s="17">
        <v>0.284444471463835</v>
      </c>
      <c r="AY10" s="17"/>
      <c r="AZ10" s="17">
        <v>0.28930210643620202</v>
      </c>
      <c r="BA10" s="17">
        <v>0.35891045369916702</v>
      </c>
      <c r="BB10" s="17"/>
      <c r="BC10" s="17">
        <v>0.228800240026549</v>
      </c>
      <c r="BD10" s="17">
        <v>0.45477863019811299</v>
      </c>
      <c r="BE10" s="17"/>
      <c r="BF10" s="17">
        <v>0.490135076259825</v>
      </c>
      <c r="BG10" s="17">
        <v>0.25675868009487501</v>
      </c>
      <c r="BH10" s="17"/>
      <c r="BI10" s="17">
        <v>7.07679545330301E-2</v>
      </c>
      <c r="BJ10" s="17">
        <v>0.17770575131003499</v>
      </c>
      <c r="BK10" s="17">
        <v>0.47046646650351398</v>
      </c>
      <c r="BL10" s="17">
        <v>0.79680277563709301</v>
      </c>
    </row>
    <row r="11" spans="2:64" x14ac:dyDescent="0.25">
      <c r="B11" s="18" t="s">
        <v>336</v>
      </c>
      <c r="C11" s="17">
        <v>0.35654797707057301</v>
      </c>
      <c r="D11" s="17">
        <v>0.24254304377979599</v>
      </c>
      <c r="E11" s="17">
        <v>0.49703898537090102</v>
      </c>
      <c r="F11" s="17">
        <v>0.37442550616820702</v>
      </c>
      <c r="G11" s="17">
        <v>0.387262136102837</v>
      </c>
      <c r="H11" s="17">
        <v>0.29661832948031103</v>
      </c>
      <c r="I11" s="17">
        <v>0.32061252793148598</v>
      </c>
      <c r="J11" s="17">
        <v>0.42316524462733002</v>
      </c>
      <c r="K11" s="17">
        <v>0.39246649020945701</v>
      </c>
      <c r="L11" s="17">
        <v>0.46968484583327902</v>
      </c>
      <c r="M11" s="17">
        <v>0.468896298237575</v>
      </c>
      <c r="N11" s="17">
        <v>0.38276373705885203</v>
      </c>
      <c r="O11" s="17">
        <v>0.35119417091293198</v>
      </c>
      <c r="P11" s="17">
        <v>0</v>
      </c>
      <c r="Q11" s="17"/>
      <c r="R11" s="17">
        <v>0.61805448234676397</v>
      </c>
      <c r="S11" s="17">
        <v>0.35557231698288899</v>
      </c>
      <c r="T11" s="17">
        <v>0.35987156565658601</v>
      </c>
      <c r="U11" s="17">
        <v>0.217719512704656</v>
      </c>
      <c r="V11" s="17"/>
      <c r="W11" s="17">
        <v>0.54828691447386602</v>
      </c>
      <c r="X11" s="17">
        <v>0.55498888434970195</v>
      </c>
      <c r="Y11" s="17">
        <v>0.44135129625159703</v>
      </c>
      <c r="Z11" s="17">
        <v>0.37377662864551098</v>
      </c>
      <c r="AA11" s="17">
        <v>0.26281093054136301</v>
      </c>
      <c r="AB11" s="17">
        <v>0.42714629856314401</v>
      </c>
      <c r="AC11" s="17">
        <v>0.24619527700264299</v>
      </c>
      <c r="AD11" s="17">
        <v>0.30567891869340202</v>
      </c>
      <c r="AE11" s="17">
        <v>0.18595309277041899</v>
      </c>
      <c r="AF11" s="17">
        <v>0.24351744580224699</v>
      </c>
      <c r="AG11" s="17"/>
      <c r="AH11" s="17">
        <v>0.50862918461355699</v>
      </c>
      <c r="AI11" s="17">
        <v>0.380327347289664</v>
      </c>
      <c r="AJ11" s="17">
        <v>0.291776652400839</v>
      </c>
      <c r="AK11" s="17">
        <v>0.42697784733672101</v>
      </c>
      <c r="AL11" s="17">
        <v>0.31437063390764097</v>
      </c>
      <c r="AM11" s="17">
        <v>0.26038178969371301</v>
      </c>
      <c r="AN11" s="17">
        <v>0.28974303240404897</v>
      </c>
      <c r="AO11" s="17"/>
      <c r="AP11" s="17">
        <v>0.27053678657358599</v>
      </c>
      <c r="AQ11" s="17">
        <v>0.49609507781066298</v>
      </c>
      <c r="AR11" s="17"/>
      <c r="AS11" s="17">
        <v>0.18779212121755401</v>
      </c>
      <c r="AT11" s="17">
        <v>0.27408188022537699</v>
      </c>
      <c r="AU11" s="17">
        <v>0.31559750567216599</v>
      </c>
      <c r="AV11" s="17"/>
      <c r="AW11" s="17">
        <v>0.165672426708803</v>
      </c>
      <c r="AX11" s="17">
        <v>0.385976586824199</v>
      </c>
      <c r="AY11" s="17"/>
      <c r="AZ11" s="17">
        <v>0.37749712625828602</v>
      </c>
      <c r="BA11" s="17">
        <v>0.34602165963903497</v>
      </c>
      <c r="BB11" s="17"/>
      <c r="BC11" s="17">
        <v>0.48102591778807502</v>
      </c>
      <c r="BD11" s="17">
        <v>0.217719512704656</v>
      </c>
      <c r="BE11" s="17"/>
      <c r="BF11" s="17">
        <v>0.24420656444581501</v>
      </c>
      <c r="BG11" s="17">
        <v>0.41389722849371502</v>
      </c>
      <c r="BH11" s="17"/>
      <c r="BI11" s="17">
        <v>0.61824510995799098</v>
      </c>
      <c r="BJ11" s="17">
        <v>0.38933173910997798</v>
      </c>
      <c r="BK11" s="17">
        <v>0.26202663237514601</v>
      </c>
      <c r="BL11" s="17">
        <v>7.5339961677086606E-2</v>
      </c>
    </row>
    <row r="12" spans="2:64" x14ac:dyDescent="0.25">
      <c r="B12" s="18" t="s">
        <v>80</v>
      </c>
      <c r="C12" s="19">
        <v>0.11652050793065</v>
      </c>
      <c r="D12" s="19">
        <v>0.115953673251947</v>
      </c>
      <c r="E12" s="19">
        <v>9.5299650069143801E-2</v>
      </c>
      <c r="F12" s="19">
        <v>0.125975666521218</v>
      </c>
      <c r="G12" s="19">
        <v>0.19174175186254</v>
      </c>
      <c r="H12" s="19">
        <v>0.12036226930718601</v>
      </c>
      <c r="I12" s="19">
        <v>0.105610711426789</v>
      </c>
      <c r="J12" s="19">
        <v>0.12895578223929199</v>
      </c>
      <c r="K12" s="19">
        <v>5.98790709752553E-2</v>
      </c>
      <c r="L12" s="19">
        <v>0.105677203718817</v>
      </c>
      <c r="M12" s="19">
        <v>9.8231737412464395E-2</v>
      </c>
      <c r="N12" s="19">
        <v>0.11149247186128999</v>
      </c>
      <c r="O12" s="19">
        <v>0.13992585417470599</v>
      </c>
      <c r="P12" s="19">
        <v>0.35196951786603697</v>
      </c>
      <c r="Q12" s="19"/>
      <c r="R12" s="19">
        <v>6.9045107561217206E-2</v>
      </c>
      <c r="S12" s="19">
        <v>9.2956465604977001E-2</v>
      </c>
      <c r="T12" s="19">
        <v>7.9819473778939498E-2</v>
      </c>
      <c r="U12" s="19">
        <v>0.15896721444838499</v>
      </c>
      <c r="V12" s="19"/>
      <c r="W12" s="19">
        <v>9.04114302346294E-2</v>
      </c>
      <c r="X12" s="19">
        <v>5.2624243884633097E-2</v>
      </c>
      <c r="Y12" s="19">
        <v>0.136577975514802</v>
      </c>
      <c r="Z12" s="19">
        <v>3.3899784358674599E-2</v>
      </c>
      <c r="AA12" s="19">
        <v>0.14037339817983399</v>
      </c>
      <c r="AB12" s="19">
        <v>6.8459672527094895E-2</v>
      </c>
      <c r="AC12" s="19">
        <v>0.110615778922613</v>
      </c>
      <c r="AD12" s="19">
        <v>6.3553875656939901E-2</v>
      </c>
      <c r="AE12" s="19">
        <v>0.137776897836695</v>
      </c>
      <c r="AF12" s="19">
        <v>0.11380115023968999</v>
      </c>
      <c r="AG12" s="19"/>
      <c r="AH12" s="19">
        <v>8.4946160658117206E-2</v>
      </c>
      <c r="AI12" s="19">
        <v>5.44814931574212E-2</v>
      </c>
      <c r="AJ12" s="19">
        <v>0.14564583163591399</v>
      </c>
      <c r="AK12" s="19">
        <v>0.12982607086404599</v>
      </c>
      <c r="AL12" s="19">
        <v>8.7032708888641896E-2</v>
      </c>
      <c r="AM12" s="19">
        <v>6.4592975540193401E-2</v>
      </c>
      <c r="AN12" s="19">
        <v>0.13617501726669401</v>
      </c>
      <c r="AO12" s="19"/>
      <c r="AP12" s="19">
        <v>7.4527285558006598E-2</v>
      </c>
      <c r="AQ12" s="19">
        <v>0.18465155458836999</v>
      </c>
      <c r="AR12" s="19"/>
      <c r="AS12" s="19">
        <v>0.101938026821273</v>
      </c>
      <c r="AT12" s="19">
        <v>3.2600417430215203E-2</v>
      </c>
      <c r="AU12" s="19">
        <v>5.36795434775382E-2</v>
      </c>
      <c r="AV12" s="19"/>
      <c r="AW12" s="19">
        <v>3.27769065305396E-2</v>
      </c>
      <c r="AX12" s="19">
        <v>0.12943184078756201</v>
      </c>
      <c r="AY12" s="19"/>
      <c r="AZ12" s="19">
        <v>0.14221627960906</v>
      </c>
      <c r="BA12" s="19">
        <v>0.10360915544985699</v>
      </c>
      <c r="BB12" s="19"/>
      <c r="BC12" s="19">
        <v>7.8461464047247895E-2</v>
      </c>
      <c r="BD12" s="19">
        <v>0.15896721444838499</v>
      </c>
      <c r="BE12" s="19"/>
      <c r="BF12" s="19">
        <v>9.3379574682226907E-2</v>
      </c>
      <c r="BG12" s="19">
        <v>0.12833374018421601</v>
      </c>
      <c r="BH12" s="19"/>
      <c r="BI12" s="19">
        <v>0.14687559235004999</v>
      </c>
      <c r="BJ12" s="19">
        <v>0.185971362344173</v>
      </c>
      <c r="BK12" s="19">
        <v>6.9800499075192493E-2</v>
      </c>
      <c r="BL12" s="19">
        <v>2.8098459347857901E-2</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334</v>
      </c>
      <c r="C9" s="17">
        <v>0.15187663005656801</v>
      </c>
      <c r="D9" s="17">
        <v>0.142155923881955</v>
      </c>
      <c r="E9" s="17">
        <v>0.173362166335191</v>
      </c>
      <c r="F9" s="17">
        <v>0.16397746341896299</v>
      </c>
      <c r="G9" s="17">
        <v>0.11777768125929899</v>
      </c>
      <c r="H9" s="17">
        <v>8.7956811028838094E-2</v>
      </c>
      <c r="I9" s="17">
        <v>6.8816788059764294E-2</v>
      </c>
      <c r="J9" s="17">
        <v>0.140538366564783</v>
      </c>
      <c r="K9" s="17">
        <v>0.19529684539166001</v>
      </c>
      <c r="L9" s="17">
        <v>0.14756056199401399</v>
      </c>
      <c r="M9" s="17">
        <v>0.21827412316609299</v>
      </c>
      <c r="N9" s="17">
        <v>0.13978379428117399</v>
      </c>
      <c r="O9" s="17">
        <v>0.224807444171087</v>
      </c>
      <c r="P9" s="17">
        <v>0</v>
      </c>
      <c r="Q9" s="17"/>
      <c r="R9" s="17">
        <v>0.198757699846632</v>
      </c>
      <c r="S9" s="17">
        <v>0.18251767581329201</v>
      </c>
      <c r="T9" s="17">
        <v>0.17153975611038899</v>
      </c>
      <c r="U9" s="17">
        <v>0.112063518778818</v>
      </c>
      <c r="V9" s="17"/>
      <c r="W9" s="17">
        <v>0.215188471604387</v>
      </c>
      <c r="X9" s="17">
        <v>0.20320865841424801</v>
      </c>
      <c r="Y9" s="17">
        <v>0.19283259025972899</v>
      </c>
      <c r="Z9" s="17">
        <v>0.20044590776051299</v>
      </c>
      <c r="AA9" s="17">
        <v>0.219211807514578</v>
      </c>
      <c r="AB9" s="17">
        <v>0.14651575852436</v>
      </c>
      <c r="AC9" s="17">
        <v>0.14917521151140301</v>
      </c>
      <c r="AD9" s="17">
        <v>0.13413198974526999</v>
      </c>
      <c r="AE9" s="17">
        <v>8.1826063227142906E-2</v>
      </c>
      <c r="AF9" s="17">
        <v>9.4394427316953203E-2</v>
      </c>
      <c r="AG9" s="17"/>
      <c r="AH9" s="17">
        <v>0.18668764666739601</v>
      </c>
      <c r="AI9" s="17">
        <v>0.26146339349282</v>
      </c>
      <c r="AJ9" s="17">
        <v>0.26452977962850899</v>
      </c>
      <c r="AK9" s="17">
        <v>0.14080769426445999</v>
      </c>
      <c r="AL9" s="17">
        <v>9.5692803862499204E-2</v>
      </c>
      <c r="AM9" s="17">
        <v>0.14700877763692999</v>
      </c>
      <c r="AN9" s="17">
        <v>0.12559441535083701</v>
      </c>
      <c r="AO9" s="17"/>
      <c r="AP9" s="17">
        <v>0.120808271009129</v>
      </c>
      <c r="AQ9" s="17">
        <v>0.20228285516252101</v>
      </c>
      <c r="AR9" s="17"/>
      <c r="AS9" s="17">
        <v>8.5844083535759605E-2</v>
      </c>
      <c r="AT9" s="17">
        <v>0.119455343694694</v>
      </c>
      <c r="AU9" s="17">
        <v>0.14717123809306401</v>
      </c>
      <c r="AV9" s="17"/>
      <c r="AW9" s="17">
        <v>0.14305836064921301</v>
      </c>
      <c r="AX9" s="17">
        <v>0.153236203918173</v>
      </c>
      <c r="AY9" s="17"/>
      <c r="AZ9" s="17">
        <v>0.14803197993247999</v>
      </c>
      <c r="BA9" s="17">
        <v>0.15380845111797301</v>
      </c>
      <c r="BB9" s="17"/>
      <c r="BC9" s="17">
        <v>0.18757431012560999</v>
      </c>
      <c r="BD9" s="17">
        <v>0.112063518778818</v>
      </c>
      <c r="BE9" s="17"/>
      <c r="BF9" s="17">
        <v>0.125420620227674</v>
      </c>
      <c r="BG9" s="17">
        <v>0.16538217822337001</v>
      </c>
      <c r="BH9" s="17"/>
      <c r="BI9" s="17">
        <v>0.17716380251394601</v>
      </c>
      <c r="BJ9" s="17">
        <v>0.198800802736876</v>
      </c>
      <c r="BK9" s="17">
        <v>0.12403480685097799</v>
      </c>
      <c r="BL9" s="17">
        <v>7.1533250269336296E-2</v>
      </c>
    </row>
    <row r="10" spans="2:64" ht="30" x14ac:dyDescent="0.25">
      <c r="B10" s="18" t="s">
        <v>335</v>
      </c>
      <c r="C10" s="17">
        <v>0.57702811889794403</v>
      </c>
      <c r="D10" s="17">
        <v>0.70127209529346501</v>
      </c>
      <c r="E10" s="17">
        <v>0.45701881491888202</v>
      </c>
      <c r="F10" s="17">
        <v>0.49959882731057498</v>
      </c>
      <c r="G10" s="17">
        <v>0.58884293107975805</v>
      </c>
      <c r="H10" s="17">
        <v>0.67957966843211104</v>
      </c>
      <c r="I10" s="17">
        <v>0.63659500517569501</v>
      </c>
      <c r="J10" s="17">
        <v>0.50330294542119203</v>
      </c>
      <c r="K10" s="17">
        <v>0.46632998341134801</v>
      </c>
      <c r="L10" s="17">
        <v>0.50213521595541999</v>
      </c>
      <c r="M10" s="17">
        <v>0.46110304561730198</v>
      </c>
      <c r="N10" s="17">
        <v>0.620362667487111</v>
      </c>
      <c r="O10" s="17">
        <v>0.44307690246130799</v>
      </c>
      <c r="P10" s="17">
        <v>0.64803048213396297</v>
      </c>
      <c r="Q10" s="17"/>
      <c r="R10" s="17">
        <v>0.31120771578487799</v>
      </c>
      <c r="S10" s="17">
        <v>0.52451181116925705</v>
      </c>
      <c r="T10" s="17">
        <v>0.62993006552097397</v>
      </c>
      <c r="U10" s="17">
        <v>0.72007559691387701</v>
      </c>
      <c r="V10" s="17"/>
      <c r="W10" s="17">
        <v>0.31510578311488202</v>
      </c>
      <c r="X10" s="17">
        <v>0.438680749624484</v>
      </c>
      <c r="Y10" s="17">
        <v>0.54283714139983397</v>
      </c>
      <c r="Z10" s="17">
        <v>0.55311987829131903</v>
      </c>
      <c r="AA10" s="17">
        <v>0.57017639167464496</v>
      </c>
      <c r="AB10" s="17">
        <v>0.52059296183981896</v>
      </c>
      <c r="AC10" s="17">
        <v>0.707534775352052</v>
      </c>
      <c r="AD10" s="17">
        <v>0.70515444650508996</v>
      </c>
      <c r="AE10" s="17">
        <v>0.78267133888677398</v>
      </c>
      <c r="AF10" s="17">
        <v>0.78668219513741799</v>
      </c>
      <c r="AG10" s="17"/>
      <c r="AH10" s="17">
        <v>0.441228796870895</v>
      </c>
      <c r="AI10" s="17">
        <v>0.55098027412588102</v>
      </c>
      <c r="AJ10" s="17">
        <v>0.481172101699882</v>
      </c>
      <c r="AK10" s="17">
        <v>0.51738503712975004</v>
      </c>
      <c r="AL10" s="17">
        <v>0.70915422275839601</v>
      </c>
      <c r="AM10" s="17">
        <v>0.73347598727260399</v>
      </c>
      <c r="AN10" s="17">
        <v>0.65014734475486902</v>
      </c>
      <c r="AO10" s="17"/>
      <c r="AP10" s="17">
        <v>0.78374002480131</v>
      </c>
      <c r="AQ10" s="17">
        <v>0.24165260565838201</v>
      </c>
      <c r="AR10" s="17"/>
      <c r="AS10" s="17">
        <v>0.80989708252183501</v>
      </c>
      <c r="AT10" s="17">
        <v>0.85050167463725201</v>
      </c>
      <c r="AU10" s="17">
        <v>0.74986164711888104</v>
      </c>
      <c r="AV10" s="17"/>
      <c r="AW10" s="17">
        <v>0.80602425511951103</v>
      </c>
      <c r="AX10" s="17">
        <v>0.54172219357026397</v>
      </c>
      <c r="AY10" s="17"/>
      <c r="AZ10" s="17">
        <v>0.48543700270222201</v>
      </c>
      <c r="BA10" s="17">
        <v>0.623049900228834</v>
      </c>
      <c r="BB10" s="17"/>
      <c r="BC10" s="17">
        <v>0.44876727866187599</v>
      </c>
      <c r="BD10" s="17">
        <v>0.72007559691387701</v>
      </c>
      <c r="BE10" s="17"/>
      <c r="BF10" s="17">
        <v>0.72831946374673895</v>
      </c>
      <c r="BG10" s="17">
        <v>0.49979528755675601</v>
      </c>
      <c r="BH10" s="17"/>
      <c r="BI10" s="17">
        <v>0.235435801865747</v>
      </c>
      <c r="BJ10" s="17">
        <v>0.50312075436227599</v>
      </c>
      <c r="BK10" s="17">
        <v>0.74433896148957102</v>
      </c>
      <c r="BL10" s="17">
        <v>0.91372573701562398</v>
      </c>
    </row>
    <row r="11" spans="2:64" x14ac:dyDescent="0.25">
      <c r="B11" s="18" t="s">
        <v>336</v>
      </c>
      <c r="C11" s="17">
        <v>0.19694836255699499</v>
      </c>
      <c r="D11" s="17">
        <v>0.10227934923877099</v>
      </c>
      <c r="E11" s="17">
        <v>0.244438669411219</v>
      </c>
      <c r="F11" s="17">
        <v>0.21541533178633299</v>
      </c>
      <c r="G11" s="17">
        <v>0.26240002421179198</v>
      </c>
      <c r="H11" s="17">
        <v>0.17334551928181699</v>
      </c>
      <c r="I11" s="17">
        <v>0.21986687658443699</v>
      </c>
      <c r="J11" s="17">
        <v>0.25554701080683601</v>
      </c>
      <c r="K11" s="17">
        <v>0.29727178914156099</v>
      </c>
      <c r="L11" s="17">
        <v>0.27563669693607001</v>
      </c>
      <c r="M11" s="17">
        <v>0.25062217507148199</v>
      </c>
      <c r="N11" s="17">
        <v>0.18235871838517601</v>
      </c>
      <c r="O11" s="17">
        <v>0.201876750754967</v>
      </c>
      <c r="P11" s="17">
        <v>0</v>
      </c>
      <c r="Q11" s="17"/>
      <c r="R11" s="17">
        <v>0.44431120466368701</v>
      </c>
      <c r="S11" s="17">
        <v>0.208454266818761</v>
      </c>
      <c r="T11" s="17">
        <v>0.14886570715870001</v>
      </c>
      <c r="U11" s="17">
        <v>7.5418590026245402E-2</v>
      </c>
      <c r="V11" s="17"/>
      <c r="W11" s="17">
        <v>0.40418596380577898</v>
      </c>
      <c r="X11" s="17">
        <v>0.33951828196133199</v>
      </c>
      <c r="Y11" s="17">
        <v>0.22136582119071699</v>
      </c>
      <c r="Z11" s="17">
        <v>0.20170519820301899</v>
      </c>
      <c r="AA11" s="17">
        <v>0.14491521707049501</v>
      </c>
      <c r="AB11" s="17">
        <v>0.23452194286276201</v>
      </c>
      <c r="AC11" s="17">
        <v>0.10917226326306199</v>
      </c>
      <c r="AD11" s="17">
        <v>0.107050693052002</v>
      </c>
      <c r="AE11" s="17">
        <v>6.6097193754793601E-2</v>
      </c>
      <c r="AF11" s="17">
        <v>4.6708507432236201E-2</v>
      </c>
      <c r="AG11" s="17"/>
      <c r="AH11" s="17">
        <v>0.28255481993541298</v>
      </c>
      <c r="AI11" s="17">
        <v>0.168991821691933</v>
      </c>
      <c r="AJ11" s="17">
        <v>0.18716402684265401</v>
      </c>
      <c r="AK11" s="17">
        <v>0.2865796060468</v>
      </c>
      <c r="AL11" s="17">
        <v>0.130851296596076</v>
      </c>
      <c r="AM11" s="17">
        <v>6.7292266492377406E-2</v>
      </c>
      <c r="AN11" s="17">
        <v>0.160668785117765</v>
      </c>
      <c r="AO11" s="17"/>
      <c r="AP11" s="17">
        <v>6.0604406557878701E-2</v>
      </c>
      <c r="AQ11" s="17">
        <v>0.4181568315152</v>
      </c>
      <c r="AR11" s="17"/>
      <c r="AS11" s="17">
        <v>6.3732714393642198E-2</v>
      </c>
      <c r="AT11" s="17">
        <v>2.34822112883541E-2</v>
      </c>
      <c r="AU11" s="17">
        <v>7.1025681328603096E-2</v>
      </c>
      <c r="AV11" s="17"/>
      <c r="AW11" s="17">
        <v>3.2122789562330903E-2</v>
      </c>
      <c r="AX11" s="17">
        <v>0.22236066631137399</v>
      </c>
      <c r="AY11" s="17"/>
      <c r="AZ11" s="17">
        <v>0.29045885813379002</v>
      </c>
      <c r="BA11" s="17">
        <v>0.14996215081149999</v>
      </c>
      <c r="BB11" s="17"/>
      <c r="BC11" s="17">
        <v>0.30591575544424299</v>
      </c>
      <c r="BD11" s="17">
        <v>7.5418590026245402E-2</v>
      </c>
      <c r="BE11" s="17"/>
      <c r="BF11" s="17">
        <v>8.5510363757578006E-2</v>
      </c>
      <c r="BG11" s="17">
        <v>0.25383642958341102</v>
      </c>
      <c r="BH11" s="17"/>
      <c r="BI11" s="17">
        <v>0.44863583927911399</v>
      </c>
      <c r="BJ11" s="17">
        <v>0.20439528271819299</v>
      </c>
      <c r="BK11" s="17">
        <v>9.1428054069793693E-2</v>
      </c>
      <c r="BL11" s="17">
        <v>8.4449449225971404E-3</v>
      </c>
    </row>
    <row r="12" spans="2:64" x14ac:dyDescent="0.25">
      <c r="B12" s="18" t="s">
        <v>80</v>
      </c>
      <c r="C12" s="19">
        <v>7.4146888488493407E-2</v>
      </c>
      <c r="D12" s="19">
        <v>5.42926315858085E-2</v>
      </c>
      <c r="E12" s="19">
        <v>0.12518034933470901</v>
      </c>
      <c r="F12" s="19">
        <v>0.121008377484129</v>
      </c>
      <c r="G12" s="19">
        <v>3.0979363449151399E-2</v>
      </c>
      <c r="H12" s="19">
        <v>5.91180012572338E-2</v>
      </c>
      <c r="I12" s="19">
        <v>7.4721330180103698E-2</v>
      </c>
      <c r="J12" s="19">
        <v>0.100611677207189</v>
      </c>
      <c r="K12" s="19">
        <v>4.1101382055430999E-2</v>
      </c>
      <c r="L12" s="19">
        <v>7.4667525114495495E-2</v>
      </c>
      <c r="M12" s="19">
        <v>7.0000656145122797E-2</v>
      </c>
      <c r="N12" s="19">
        <v>5.74948198465388E-2</v>
      </c>
      <c r="O12" s="19">
        <v>0.13023890261263801</v>
      </c>
      <c r="P12" s="19">
        <v>0.35196951786603697</v>
      </c>
      <c r="Q12" s="19"/>
      <c r="R12" s="19">
        <v>4.5723379704803398E-2</v>
      </c>
      <c r="S12" s="19">
        <v>8.4516246198689998E-2</v>
      </c>
      <c r="T12" s="19">
        <v>4.9664471209937999E-2</v>
      </c>
      <c r="U12" s="19">
        <v>9.2442294281059198E-2</v>
      </c>
      <c r="V12" s="19"/>
      <c r="W12" s="19">
        <v>6.5519781474951397E-2</v>
      </c>
      <c r="X12" s="19">
        <v>1.85923099999349E-2</v>
      </c>
      <c r="Y12" s="19">
        <v>4.2964447149720399E-2</v>
      </c>
      <c r="Z12" s="19">
        <v>4.4729015745148301E-2</v>
      </c>
      <c r="AA12" s="19">
        <v>6.56965837402812E-2</v>
      </c>
      <c r="AB12" s="19">
        <v>9.8369336773059396E-2</v>
      </c>
      <c r="AC12" s="19">
        <v>3.4117749873483601E-2</v>
      </c>
      <c r="AD12" s="19">
        <v>5.3662870697638303E-2</v>
      </c>
      <c r="AE12" s="19">
        <v>6.9405404131289497E-2</v>
      </c>
      <c r="AF12" s="19">
        <v>7.2214870113392907E-2</v>
      </c>
      <c r="AG12" s="19"/>
      <c r="AH12" s="19">
        <v>8.9528736526296906E-2</v>
      </c>
      <c r="AI12" s="19">
        <v>1.8564510689365699E-2</v>
      </c>
      <c r="AJ12" s="19">
        <v>6.7134091828954801E-2</v>
      </c>
      <c r="AK12" s="19">
        <v>5.5227662558990198E-2</v>
      </c>
      <c r="AL12" s="19">
        <v>6.4301676783029102E-2</v>
      </c>
      <c r="AM12" s="19">
        <v>5.2222968598088303E-2</v>
      </c>
      <c r="AN12" s="19">
        <v>6.3589454776529095E-2</v>
      </c>
      <c r="AO12" s="19"/>
      <c r="AP12" s="19">
        <v>3.4847297631683101E-2</v>
      </c>
      <c r="AQ12" s="19">
        <v>0.13790770766389701</v>
      </c>
      <c r="AR12" s="19"/>
      <c r="AS12" s="19">
        <v>4.0526119548763298E-2</v>
      </c>
      <c r="AT12" s="19">
        <v>6.5607703797005198E-3</v>
      </c>
      <c r="AU12" s="19">
        <v>3.1941433459451801E-2</v>
      </c>
      <c r="AV12" s="19"/>
      <c r="AW12" s="19">
        <v>1.8794594668944901E-2</v>
      </c>
      <c r="AX12" s="19">
        <v>8.2680936200188904E-2</v>
      </c>
      <c r="AY12" s="19"/>
      <c r="AZ12" s="19">
        <v>7.6072159231507605E-2</v>
      </c>
      <c r="BA12" s="19">
        <v>7.3179497841692795E-2</v>
      </c>
      <c r="BB12" s="19"/>
      <c r="BC12" s="19">
        <v>5.7742655768270597E-2</v>
      </c>
      <c r="BD12" s="19">
        <v>9.2442294281059198E-2</v>
      </c>
      <c r="BE12" s="19"/>
      <c r="BF12" s="19">
        <v>6.0749552268009002E-2</v>
      </c>
      <c r="BG12" s="19">
        <v>8.0986104636462594E-2</v>
      </c>
      <c r="BH12" s="19"/>
      <c r="BI12" s="19">
        <v>0.138764556341193</v>
      </c>
      <c r="BJ12" s="19">
        <v>9.3683160182654601E-2</v>
      </c>
      <c r="BK12" s="19">
        <v>4.0198177589656901E-2</v>
      </c>
      <c r="BL12" s="19">
        <v>6.2960677924425402E-3</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334</v>
      </c>
      <c r="C9" s="17">
        <v>0.20084949781160999</v>
      </c>
      <c r="D9" s="17">
        <v>0.21125105264052901</v>
      </c>
      <c r="E9" s="17">
        <v>0.155061048600274</v>
      </c>
      <c r="F9" s="17">
        <v>0.11684107700096</v>
      </c>
      <c r="G9" s="17">
        <v>0.31278605555203498</v>
      </c>
      <c r="H9" s="17">
        <v>0.18585907094257401</v>
      </c>
      <c r="I9" s="17">
        <v>0.142672792343192</v>
      </c>
      <c r="J9" s="17">
        <v>0.173347930747379</v>
      </c>
      <c r="K9" s="17">
        <v>0.28371330922716298</v>
      </c>
      <c r="L9" s="17">
        <v>0.16020872989986801</v>
      </c>
      <c r="M9" s="17">
        <v>0.216345359536667</v>
      </c>
      <c r="N9" s="17">
        <v>0.20033814877620501</v>
      </c>
      <c r="O9" s="17">
        <v>0.23112156496026401</v>
      </c>
      <c r="P9" s="17">
        <v>0</v>
      </c>
      <c r="Q9" s="17"/>
      <c r="R9" s="17">
        <v>0.198943924526818</v>
      </c>
      <c r="S9" s="17">
        <v>0.28645795674733998</v>
      </c>
      <c r="T9" s="17">
        <v>0.21168110817278399</v>
      </c>
      <c r="U9" s="17">
        <v>0.17170203963862599</v>
      </c>
      <c r="V9" s="17"/>
      <c r="W9" s="17">
        <v>0.21967176512994699</v>
      </c>
      <c r="X9" s="17">
        <v>0.25350525005909502</v>
      </c>
      <c r="Y9" s="17">
        <v>0.204166991446838</v>
      </c>
      <c r="Z9" s="17">
        <v>0.23756983260977499</v>
      </c>
      <c r="AA9" s="17">
        <v>0.27015149780389802</v>
      </c>
      <c r="AB9" s="17">
        <v>0.21337929567552599</v>
      </c>
      <c r="AC9" s="17">
        <v>0.16464302818554599</v>
      </c>
      <c r="AD9" s="17">
        <v>0.17812165356159301</v>
      </c>
      <c r="AE9" s="17">
        <v>0.16401437395994301</v>
      </c>
      <c r="AF9" s="17">
        <v>0.157387130140557</v>
      </c>
      <c r="AG9" s="17"/>
      <c r="AH9" s="17">
        <v>0.22546800724204599</v>
      </c>
      <c r="AI9" s="17">
        <v>0.19660704443794699</v>
      </c>
      <c r="AJ9" s="17">
        <v>0.161539470947129</v>
      </c>
      <c r="AK9" s="17">
        <v>0.21088139295859801</v>
      </c>
      <c r="AL9" s="17">
        <v>0.16031408677949499</v>
      </c>
      <c r="AM9" s="17">
        <v>0.21926792880288601</v>
      </c>
      <c r="AN9" s="17">
        <v>0.24222982451517899</v>
      </c>
      <c r="AO9" s="17"/>
      <c r="AP9" s="17">
        <v>0.18371885522467199</v>
      </c>
      <c r="AQ9" s="17">
        <v>0.22864275928153099</v>
      </c>
      <c r="AR9" s="17"/>
      <c r="AS9" s="17">
        <v>0.17906056711847301</v>
      </c>
      <c r="AT9" s="17">
        <v>0.14115971273733699</v>
      </c>
      <c r="AU9" s="17">
        <v>0.20887021488084101</v>
      </c>
      <c r="AV9" s="17"/>
      <c r="AW9" s="17">
        <v>0.13252421758015101</v>
      </c>
      <c r="AX9" s="17">
        <v>0.211383680971411</v>
      </c>
      <c r="AY9" s="17"/>
      <c r="AZ9" s="17">
        <v>0.18675947086101599</v>
      </c>
      <c r="BA9" s="17">
        <v>0.20792931260370101</v>
      </c>
      <c r="BB9" s="17"/>
      <c r="BC9" s="17">
        <v>0.226984019914798</v>
      </c>
      <c r="BD9" s="17">
        <v>0.17170203963862599</v>
      </c>
      <c r="BE9" s="17"/>
      <c r="BF9" s="17">
        <v>0.164829300044956</v>
      </c>
      <c r="BG9" s="17">
        <v>0.21923747540390801</v>
      </c>
      <c r="BH9" s="17"/>
      <c r="BI9" s="17">
        <v>0.20379916086455299</v>
      </c>
      <c r="BJ9" s="17">
        <v>0.247302391417762</v>
      </c>
      <c r="BK9" s="17">
        <v>0.19411620896901</v>
      </c>
      <c r="BL9" s="17">
        <v>0.104634185654587</v>
      </c>
    </row>
    <row r="10" spans="2:64" ht="30" x14ac:dyDescent="0.25">
      <c r="B10" s="18" t="s">
        <v>335</v>
      </c>
      <c r="C10" s="17">
        <v>0.35744110005340302</v>
      </c>
      <c r="D10" s="17">
        <v>0.450955111512507</v>
      </c>
      <c r="E10" s="17">
        <v>0.31236171449081201</v>
      </c>
      <c r="F10" s="17">
        <v>0.25261478330522702</v>
      </c>
      <c r="G10" s="17">
        <v>0.23307216837363301</v>
      </c>
      <c r="H10" s="17">
        <v>0.43169205534099397</v>
      </c>
      <c r="I10" s="17">
        <v>0.50385711777185704</v>
      </c>
      <c r="J10" s="17">
        <v>0.32245105083409098</v>
      </c>
      <c r="K10" s="17">
        <v>0.25094919263109</v>
      </c>
      <c r="L10" s="17">
        <v>0.18067754504949499</v>
      </c>
      <c r="M10" s="17">
        <v>0.27908477306401303</v>
      </c>
      <c r="N10" s="17">
        <v>0.38892020983772102</v>
      </c>
      <c r="O10" s="17">
        <v>0.33997900620523802</v>
      </c>
      <c r="P10" s="17">
        <v>0.35196951786603697</v>
      </c>
      <c r="Q10" s="17"/>
      <c r="R10" s="17">
        <v>0.11026997438109</v>
      </c>
      <c r="S10" s="17">
        <v>0.27390703854083098</v>
      </c>
      <c r="T10" s="17">
        <v>0.38788554396434599</v>
      </c>
      <c r="U10" s="17">
        <v>0.50652837708996301</v>
      </c>
      <c r="V10" s="17"/>
      <c r="W10" s="17">
        <v>0.12616204557692201</v>
      </c>
      <c r="X10" s="17">
        <v>0.18495352511103599</v>
      </c>
      <c r="Y10" s="17">
        <v>0.233358703337047</v>
      </c>
      <c r="Z10" s="17">
        <v>0.34869151008604499</v>
      </c>
      <c r="AA10" s="17">
        <v>0.34603960961180802</v>
      </c>
      <c r="AB10" s="17">
        <v>0.339979864971312</v>
      </c>
      <c r="AC10" s="17">
        <v>0.46335516741646099</v>
      </c>
      <c r="AD10" s="17">
        <v>0.42546796406740001</v>
      </c>
      <c r="AE10" s="17">
        <v>0.55255151509535405</v>
      </c>
      <c r="AF10" s="17">
        <v>0.57123332450637399</v>
      </c>
      <c r="AG10" s="17"/>
      <c r="AH10" s="17">
        <v>0.19067472830800899</v>
      </c>
      <c r="AI10" s="17">
        <v>0.38985662685057099</v>
      </c>
      <c r="AJ10" s="17">
        <v>0.41914737153043502</v>
      </c>
      <c r="AK10" s="17">
        <v>0.25971358613685003</v>
      </c>
      <c r="AL10" s="17">
        <v>0.46436407054828499</v>
      </c>
      <c r="AM10" s="17">
        <v>0.48574201552559698</v>
      </c>
      <c r="AN10" s="17">
        <v>0.41003071389927898</v>
      </c>
      <c r="AO10" s="17"/>
      <c r="AP10" s="17">
        <v>0.496329558230935</v>
      </c>
      <c r="AQ10" s="17">
        <v>0.132104355463004</v>
      </c>
      <c r="AR10" s="17"/>
      <c r="AS10" s="17">
        <v>0.56056105480463403</v>
      </c>
      <c r="AT10" s="17">
        <v>0.63379070704582496</v>
      </c>
      <c r="AU10" s="17">
        <v>0.41208865755652002</v>
      </c>
      <c r="AV10" s="17"/>
      <c r="AW10" s="17">
        <v>0.68358572511099602</v>
      </c>
      <c r="AX10" s="17">
        <v>0.307157117239097</v>
      </c>
      <c r="AY10" s="17"/>
      <c r="AZ10" s="17">
        <v>0.31229304653054002</v>
      </c>
      <c r="BA10" s="17">
        <v>0.38012663914329098</v>
      </c>
      <c r="BB10" s="17"/>
      <c r="BC10" s="17">
        <v>0.223764787220494</v>
      </c>
      <c r="BD10" s="17">
        <v>0.50652837708996301</v>
      </c>
      <c r="BE10" s="17"/>
      <c r="BF10" s="17">
        <v>0.54178955557592001</v>
      </c>
      <c r="BG10" s="17">
        <v>0.26333291965743399</v>
      </c>
      <c r="BH10" s="17"/>
      <c r="BI10" s="17">
        <v>7.0152968172166402E-2</v>
      </c>
      <c r="BJ10" s="17">
        <v>0.222497073625742</v>
      </c>
      <c r="BK10" s="17">
        <v>0.48857840001368802</v>
      </c>
      <c r="BL10" s="17">
        <v>0.82112101235631096</v>
      </c>
    </row>
    <row r="11" spans="2:64" x14ac:dyDescent="0.25">
      <c r="B11" s="18" t="s">
        <v>336</v>
      </c>
      <c r="C11" s="17">
        <v>0.37028989802705498</v>
      </c>
      <c r="D11" s="17">
        <v>0.273774412683152</v>
      </c>
      <c r="E11" s="17">
        <v>0.407396887574206</v>
      </c>
      <c r="F11" s="17">
        <v>0.49843480527866701</v>
      </c>
      <c r="G11" s="17">
        <v>0.42316241262518101</v>
      </c>
      <c r="H11" s="17">
        <v>0.34875885962625702</v>
      </c>
      <c r="I11" s="17">
        <v>0.283062948933758</v>
      </c>
      <c r="J11" s="17">
        <v>0.37149325425937701</v>
      </c>
      <c r="K11" s="17">
        <v>0.44301380500614002</v>
      </c>
      <c r="L11" s="17">
        <v>0.54218924348809405</v>
      </c>
      <c r="M11" s="17">
        <v>0.47562736113016602</v>
      </c>
      <c r="N11" s="17">
        <v>0.35522346591492499</v>
      </c>
      <c r="O11" s="17">
        <v>0.33548848414049598</v>
      </c>
      <c r="P11" s="17">
        <v>0.296060964267926</v>
      </c>
      <c r="Q11" s="17"/>
      <c r="R11" s="17">
        <v>0.66307403220754602</v>
      </c>
      <c r="S11" s="17">
        <v>0.37166506607060001</v>
      </c>
      <c r="T11" s="17">
        <v>0.35049906470009601</v>
      </c>
      <c r="U11" s="17">
        <v>0.220380565085873</v>
      </c>
      <c r="V11" s="17"/>
      <c r="W11" s="17">
        <v>0.60272541537776803</v>
      </c>
      <c r="X11" s="17">
        <v>0.52532885925124595</v>
      </c>
      <c r="Y11" s="17">
        <v>0.50932321792466895</v>
      </c>
      <c r="Z11" s="17">
        <v>0.40209322218096899</v>
      </c>
      <c r="AA11" s="17">
        <v>0.32160157644991499</v>
      </c>
      <c r="AB11" s="17">
        <v>0.394574033813061</v>
      </c>
      <c r="AC11" s="17">
        <v>0.32125825778580303</v>
      </c>
      <c r="AD11" s="17">
        <v>0.38145029522559398</v>
      </c>
      <c r="AE11" s="17">
        <v>0.21720437441762899</v>
      </c>
      <c r="AF11" s="17">
        <v>0.16591391548639101</v>
      </c>
      <c r="AG11" s="17"/>
      <c r="AH11" s="17">
        <v>0.52068931136366203</v>
      </c>
      <c r="AI11" s="17">
        <v>0.39618385693279201</v>
      </c>
      <c r="AJ11" s="17">
        <v>0.34039982138674602</v>
      </c>
      <c r="AK11" s="17">
        <v>0.46135397970639402</v>
      </c>
      <c r="AL11" s="17">
        <v>0.31094588575489601</v>
      </c>
      <c r="AM11" s="17">
        <v>0.24863350717897401</v>
      </c>
      <c r="AN11" s="17">
        <v>0.28740542878847902</v>
      </c>
      <c r="AO11" s="17"/>
      <c r="AP11" s="17">
        <v>0.26777946436167099</v>
      </c>
      <c r="AQ11" s="17">
        <v>0.53660585913579795</v>
      </c>
      <c r="AR11" s="17"/>
      <c r="AS11" s="17">
        <v>0.19025801101835499</v>
      </c>
      <c r="AT11" s="17">
        <v>0.21216360731202299</v>
      </c>
      <c r="AU11" s="17">
        <v>0.33803339414024303</v>
      </c>
      <c r="AV11" s="17"/>
      <c r="AW11" s="17">
        <v>0.145117618176235</v>
      </c>
      <c r="AX11" s="17">
        <v>0.40500627285088397</v>
      </c>
      <c r="AY11" s="17"/>
      <c r="AZ11" s="17">
        <v>0.41972140875110497</v>
      </c>
      <c r="BA11" s="17">
        <v>0.34545205051642403</v>
      </c>
      <c r="BB11" s="17"/>
      <c r="BC11" s="17">
        <v>0.50470329188026697</v>
      </c>
      <c r="BD11" s="17">
        <v>0.220380565085873</v>
      </c>
      <c r="BE11" s="17"/>
      <c r="BF11" s="17">
        <v>0.22121687205329199</v>
      </c>
      <c r="BG11" s="17">
        <v>0.44639029811311998</v>
      </c>
      <c r="BH11" s="17"/>
      <c r="BI11" s="17">
        <v>0.632598584440073</v>
      </c>
      <c r="BJ11" s="17">
        <v>0.41835057474784898</v>
      </c>
      <c r="BK11" s="17">
        <v>0.27274726187895798</v>
      </c>
      <c r="BL11" s="17">
        <v>6.2233705594716499E-2</v>
      </c>
    </row>
    <row r="12" spans="2:64" x14ac:dyDescent="0.25">
      <c r="B12" s="18" t="s">
        <v>80</v>
      </c>
      <c r="C12" s="19">
        <v>7.1419504107931894E-2</v>
      </c>
      <c r="D12" s="19">
        <v>6.4019423163811401E-2</v>
      </c>
      <c r="E12" s="19">
        <v>0.12518034933470901</v>
      </c>
      <c r="F12" s="19">
        <v>0.132109334415147</v>
      </c>
      <c r="G12" s="19">
        <v>3.0979363449151399E-2</v>
      </c>
      <c r="H12" s="19">
        <v>3.3690014090174497E-2</v>
      </c>
      <c r="I12" s="19">
        <v>7.0407140951192701E-2</v>
      </c>
      <c r="J12" s="19">
        <v>0.132707764159154</v>
      </c>
      <c r="K12" s="19">
        <v>2.2323693135606702E-2</v>
      </c>
      <c r="L12" s="19">
        <v>0.116924481562543</v>
      </c>
      <c r="M12" s="19">
        <v>2.89425062691539E-2</v>
      </c>
      <c r="N12" s="19">
        <v>5.5518175471149199E-2</v>
      </c>
      <c r="O12" s="19">
        <v>9.3410944694001796E-2</v>
      </c>
      <c r="P12" s="19">
        <v>0.35196951786603697</v>
      </c>
      <c r="Q12" s="19"/>
      <c r="R12" s="19">
        <v>2.7712068884545301E-2</v>
      </c>
      <c r="S12" s="19">
        <v>6.7969938641229397E-2</v>
      </c>
      <c r="T12" s="19">
        <v>4.99342831627737E-2</v>
      </c>
      <c r="U12" s="19">
        <v>0.101389018185538</v>
      </c>
      <c r="V12" s="19"/>
      <c r="W12" s="19">
        <v>5.1440773915362198E-2</v>
      </c>
      <c r="X12" s="19">
        <v>3.62123655786235E-2</v>
      </c>
      <c r="Y12" s="19">
        <v>5.3151087291445902E-2</v>
      </c>
      <c r="Z12" s="19">
        <v>1.16454351232116E-2</v>
      </c>
      <c r="AA12" s="19">
        <v>6.2207316134378597E-2</v>
      </c>
      <c r="AB12" s="19">
        <v>5.2066805540100403E-2</v>
      </c>
      <c r="AC12" s="19">
        <v>5.0743546612190597E-2</v>
      </c>
      <c r="AD12" s="19">
        <v>1.4960087145412901E-2</v>
      </c>
      <c r="AE12" s="19">
        <v>6.6229736527074506E-2</v>
      </c>
      <c r="AF12" s="19">
        <v>0.105465629866677</v>
      </c>
      <c r="AG12" s="19"/>
      <c r="AH12" s="19">
        <v>6.3167953086283299E-2</v>
      </c>
      <c r="AI12" s="19">
        <v>1.7352471778689899E-2</v>
      </c>
      <c r="AJ12" s="19">
        <v>7.8913336135690196E-2</v>
      </c>
      <c r="AK12" s="19">
        <v>6.8051041198157997E-2</v>
      </c>
      <c r="AL12" s="19">
        <v>6.4375956917323604E-2</v>
      </c>
      <c r="AM12" s="19">
        <v>4.6356548492543101E-2</v>
      </c>
      <c r="AN12" s="19">
        <v>6.0334032797063203E-2</v>
      </c>
      <c r="AO12" s="19"/>
      <c r="AP12" s="19">
        <v>5.21721221827222E-2</v>
      </c>
      <c r="AQ12" s="19">
        <v>0.102647026119667</v>
      </c>
      <c r="AR12" s="19"/>
      <c r="AS12" s="19">
        <v>7.0120367058538594E-2</v>
      </c>
      <c r="AT12" s="19">
        <v>1.2885972904815E-2</v>
      </c>
      <c r="AU12" s="19">
        <v>4.1007733422396699E-2</v>
      </c>
      <c r="AV12" s="19"/>
      <c r="AW12" s="19">
        <v>3.8772439132617999E-2</v>
      </c>
      <c r="AX12" s="19">
        <v>7.6452928938607306E-2</v>
      </c>
      <c r="AY12" s="19"/>
      <c r="AZ12" s="19">
        <v>8.1226073857338599E-2</v>
      </c>
      <c r="BA12" s="19">
        <v>6.6491997736583694E-2</v>
      </c>
      <c r="BB12" s="19"/>
      <c r="BC12" s="19">
        <v>4.4547900984441002E-2</v>
      </c>
      <c r="BD12" s="19">
        <v>0.101389018185538</v>
      </c>
      <c r="BE12" s="19"/>
      <c r="BF12" s="19">
        <v>7.2164272325831197E-2</v>
      </c>
      <c r="BG12" s="19">
        <v>7.1039306825537593E-2</v>
      </c>
      <c r="BH12" s="19"/>
      <c r="BI12" s="19">
        <v>9.3449286523208094E-2</v>
      </c>
      <c r="BJ12" s="19">
        <v>0.111849960208648</v>
      </c>
      <c r="BK12" s="19">
        <v>4.4558129138343797E-2</v>
      </c>
      <c r="BL12" s="19">
        <v>1.2011096394385801E-2</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L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334</v>
      </c>
      <c r="C9" s="17">
        <v>0.19401083559219001</v>
      </c>
      <c r="D9" s="17">
        <v>0.19214671887046</v>
      </c>
      <c r="E9" s="17">
        <v>0.25036069866941701</v>
      </c>
      <c r="F9" s="17">
        <v>8.3672387674106397E-2</v>
      </c>
      <c r="G9" s="17">
        <v>0.20087394546036799</v>
      </c>
      <c r="H9" s="17">
        <v>0.158304816982797</v>
      </c>
      <c r="I9" s="17">
        <v>0.157960255443612</v>
      </c>
      <c r="J9" s="17">
        <v>0.189967408654793</v>
      </c>
      <c r="K9" s="17">
        <v>0.24485167491873999</v>
      </c>
      <c r="L9" s="17">
        <v>0.218914083026572</v>
      </c>
      <c r="M9" s="17">
        <v>0.14629260166567101</v>
      </c>
      <c r="N9" s="17">
        <v>0.22244286011879999</v>
      </c>
      <c r="O9" s="17">
        <v>0.23598357353375601</v>
      </c>
      <c r="P9" s="17">
        <v>0</v>
      </c>
      <c r="Q9" s="17"/>
      <c r="R9" s="17">
        <v>0.22048734597160599</v>
      </c>
      <c r="S9" s="17">
        <v>0.20105853776817501</v>
      </c>
      <c r="T9" s="17">
        <v>0.21219181298711901</v>
      </c>
      <c r="U9" s="17">
        <v>0.17289197208178</v>
      </c>
      <c r="V9" s="17"/>
      <c r="W9" s="17">
        <v>0.211882293083546</v>
      </c>
      <c r="X9" s="17">
        <v>0.28806605935483398</v>
      </c>
      <c r="Y9" s="17">
        <v>0.17193165405539099</v>
      </c>
      <c r="Z9" s="17">
        <v>0.26023050147515098</v>
      </c>
      <c r="AA9" s="17">
        <v>0.235617215641066</v>
      </c>
      <c r="AB9" s="17">
        <v>0.13924707410932299</v>
      </c>
      <c r="AC9" s="17">
        <v>0.165592593286223</v>
      </c>
      <c r="AD9" s="17">
        <v>0.18363318784624399</v>
      </c>
      <c r="AE9" s="17">
        <v>0.190864440383646</v>
      </c>
      <c r="AF9" s="17">
        <v>0.16055892780866399</v>
      </c>
      <c r="AG9" s="17"/>
      <c r="AH9" s="17">
        <v>0.27415506912563298</v>
      </c>
      <c r="AI9" s="17">
        <v>0.191637241622275</v>
      </c>
      <c r="AJ9" s="17">
        <v>0.24629307636787701</v>
      </c>
      <c r="AK9" s="17">
        <v>0.19594073094942299</v>
      </c>
      <c r="AL9" s="17">
        <v>0.18600039091624901</v>
      </c>
      <c r="AM9" s="17">
        <v>0.179223388196039</v>
      </c>
      <c r="AN9" s="17">
        <v>0.141043700167088</v>
      </c>
      <c r="AO9" s="17"/>
      <c r="AP9" s="17">
        <v>0.18449720111934301</v>
      </c>
      <c r="AQ9" s="17">
        <v>0.20944603769223999</v>
      </c>
      <c r="AR9" s="17"/>
      <c r="AS9" s="17">
        <v>0.22981816910803099</v>
      </c>
      <c r="AT9" s="17">
        <v>0.15369953759385299</v>
      </c>
      <c r="AU9" s="17">
        <v>0.17820585002247899</v>
      </c>
      <c r="AV9" s="17"/>
      <c r="AW9" s="17">
        <v>0.15031881131899599</v>
      </c>
      <c r="AX9" s="17">
        <v>0.200747138535363</v>
      </c>
      <c r="AY9" s="17"/>
      <c r="AZ9" s="17">
        <v>0.198301513944077</v>
      </c>
      <c r="BA9" s="17">
        <v>0.19185489876039399</v>
      </c>
      <c r="BB9" s="17"/>
      <c r="BC9" s="17">
        <v>0.21294666875923299</v>
      </c>
      <c r="BD9" s="17">
        <v>0.17289197208178</v>
      </c>
      <c r="BE9" s="17"/>
      <c r="BF9" s="17">
        <v>0.16950035724019699</v>
      </c>
      <c r="BG9" s="17">
        <v>0.20652320794596399</v>
      </c>
      <c r="BH9" s="17"/>
      <c r="BI9" s="17">
        <v>0.154331415808139</v>
      </c>
      <c r="BJ9" s="17">
        <v>0.206788235595566</v>
      </c>
      <c r="BK9" s="17">
        <v>0.232494063665626</v>
      </c>
      <c r="BL9" s="17">
        <v>0.14158935956357199</v>
      </c>
    </row>
    <row r="10" spans="2:64" ht="30" x14ac:dyDescent="0.25">
      <c r="B10" s="18" t="s">
        <v>335</v>
      </c>
      <c r="C10" s="17">
        <v>0.29491076125730697</v>
      </c>
      <c r="D10" s="17">
        <v>0.397506334861156</v>
      </c>
      <c r="E10" s="17">
        <v>0.18718136515610301</v>
      </c>
      <c r="F10" s="17">
        <v>0.33642135244553201</v>
      </c>
      <c r="G10" s="17">
        <v>0.32479139925697298</v>
      </c>
      <c r="H10" s="17">
        <v>0.38677203655409498</v>
      </c>
      <c r="I10" s="17">
        <v>0.39911173224174401</v>
      </c>
      <c r="J10" s="17">
        <v>0.26390649467638899</v>
      </c>
      <c r="K10" s="17">
        <v>0.132750078907545</v>
      </c>
      <c r="L10" s="17">
        <v>0.20001052462871899</v>
      </c>
      <c r="M10" s="17">
        <v>0.20199032233401301</v>
      </c>
      <c r="N10" s="17">
        <v>0.241486693047236</v>
      </c>
      <c r="O10" s="17">
        <v>0.250962333970778</v>
      </c>
      <c r="P10" s="17">
        <v>0.35196951786603697</v>
      </c>
      <c r="Q10" s="17"/>
      <c r="R10" s="17">
        <v>8.7577291660691295E-2</v>
      </c>
      <c r="S10" s="17">
        <v>0.29788404160531401</v>
      </c>
      <c r="T10" s="17">
        <v>0.32205589686845598</v>
      </c>
      <c r="U10" s="17">
        <v>0.39628851627488498</v>
      </c>
      <c r="V10" s="17"/>
      <c r="W10" s="17">
        <v>0.149017215513919</v>
      </c>
      <c r="X10" s="17">
        <v>0.145093838277641</v>
      </c>
      <c r="Y10" s="17">
        <v>0.24945756434828201</v>
      </c>
      <c r="Z10" s="17">
        <v>0.29065069009824002</v>
      </c>
      <c r="AA10" s="17">
        <v>0.30735774035407398</v>
      </c>
      <c r="AB10" s="17">
        <v>0.33006628785984099</v>
      </c>
      <c r="AC10" s="17">
        <v>0.408237138738622</v>
      </c>
      <c r="AD10" s="17">
        <v>0.35041784734888998</v>
      </c>
      <c r="AE10" s="17">
        <v>0.44636843863398401</v>
      </c>
      <c r="AF10" s="17">
        <v>0.412211477085071</v>
      </c>
      <c r="AG10" s="17"/>
      <c r="AH10" s="17">
        <v>0.18630210862049401</v>
      </c>
      <c r="AI10" s="17">
        <v>0.29284397446362098</v>
      </c>
      <c r="AJ10" s="17">
        <v>0.31029637217197698</v>
      </c>
      <c r="AK10" s="17">
        <v>0.23236972799893099</v>
      </c>
      <c r="AL10" s="17">
        <v>0.36141389764684401</v>
      </c>
      <c r="AM10" s="17">
        <v>0.44322398438722199</v>
      </c>
      <c r="AN10" s="17">
        <v>0.33376817965400801</v>
      </c>
      <c r="AO10" s="17"/>
      <c r="AP10" s="17">
        <v>0.42550214779705903</v>
      </c>
      <c r="AQ10" s="17">
        <v>8.3035431222326497E-2</v>
      </c>
      <c r="AR10" s="17"/>
      <c r="AS10" s="17">
        <v>0.43860171374349299</v>
      </c>
      <c r="AT10" s="17">
        <v>0.55316684738007804</v>
      </c>
      <c r="AU10" s="17">
        <v>0.37812104819347198</v>
      </c>
      <c r="AV10" s="17"/>
      <c r="AW10" s="17">
        <v>0.61268570465239203</v>
      </c>
      <c r="AX10" s="17">
        <v>0.24591719041531199</v>
      </c>
      <c r="AY10" s="17"/>
      <c r="AZ10" s="17">
        <v>0.27062143343499301</v>
      </c>
      <c r="BA10" s="17">
        <v>0.30711541799851499</v>
      </c>
      <c r="BB10" s="17"/>
      <c r="BC10" s="17">
        <v>0.20401229719384201</v>
      </c>
      <c r="BD10" s="17">
        <v>0.39628851627488498</v>
      </c>
      <c r="BE10" s="17"/>
      <c r="BF10" s="17">
        <v>0.47211930736636099</v>
      </c>
      <c r="BG10" s="17">
        <v>0.20444743853692199</v>
      </c>
      <c r="BH10" s="17"/>
      <c r="BI10" s="17">
        <v>8.8215476952372807E-2</v>
      </c>
      <c r="BJ10" s="17">
        <v>0.145590655951543</v>
      </c>
      <c r="BK10" s="17">
        <v>0.40209591948051898</v>
      </c>
      <c r="BL10" s="17">
        <v>0.70420739790116404</v>
      </c>
    </row>
    <row r="11" spans="2:64" x14ac:dyDescent="0.25">
      <c r="B11" s="18" t="s">
        <v>336</v>
      </c>
      <c r="C11" s="17">
        <v>0.38251708591983402</v>
      </c>
      <c r="D11" s="17">
        <v>0.30143553559014402</v>
      </c>
      <c r="E11" s="17">
        <v>0.37751618830864098</v>
      </c>
      <c r="F11" s="17">
        <v>0.40146052760113199</v>
      </c>
      <c r="G11" s="17">
        <v>0.38139656493520502</v>
      </c>
      <c r="H11" s="17">
        <v>0.34434949129082798</v>
      </c>
      <c r="I11" s="17">
        <v>0.368206682134541</v>
      </c>
      <c r="J11" s="17">
        <v>0.34618765391650302</v>
      </c>
      <c r="K11" s="17">
        <v>0.53664947784707095</v>
      </c>
      <c r="L11" s="17">
        <v>0.44232198752707902</v>
      </c>
      <c r="M11" s="17">
        <v>0.49792988471437</v>
      </c>
      <c r="N11" s="17">
        <v>0.40932556835015899</v>
      </c>
      <c r="O11" s="17">
        <v>0.37086345961587602</v>
      </c>
      <c r="P11" s="17">
        <v>0</v>
      </c>
      <c r="Q11" s="17"/>
      <c r="R11" s="17">
        <v>0.63735735915501601</v>
      </c>
      <c r="S11" s="17">
        <v>0.36661310628795801</v>
      </c>
      <c r="T11" s="17">
        <v>0.38842668893175403</v>
      </c>
      <c r="U11" s="17">
        <v>0.251270374055442</v>
      </c>
      <c r="V11" s="17"/>
      <c r="W11" s="17">
        <v>0.56890600330195895</v>
      </c>
      <c r="X11" s="17">
        <v>0.49977389678925699</v>
      </c>
      <c r="Y11" s="17">
        <v>0.47848710975444297</v>
      </c>
      <c r="Z11" s="17">
        <v>0.37964282328174997</v>
      </c>
      <c r="AA11" s="17">
        <v>0.30584145419919001</v>
      </c>
      <c r="AB11" s="17">
        <v>0.46719432560660401</v>
      </c>
      <c r="AC11" s="17">
        <v>0.336600355958455</v>
      </c>
      <c r="AD11" s="17">
        <v>0.42594144214172303</v>
      </c>
      <c r="AE11" s="17">
        <v>0.233006286678444</v>
      </c>
      <c r="AF11" s="17">
        <v>0.25008666008811398</v>
      </c>
      <c r="AG11" s="17"/>
      <c r="AH11" s="17">
        <v>0.44405339219038698</v>
      </c>
      <c r="AI11" s="17">
        <v>0.42153620530063601</v>
      </c>
      <c r="AJ11" s="17">
        <v>0.331739663853794</v>
      </c>
      <c r="AK11" s="17">
        <v>0.45170137751214701</v>
      </c>
      <c r="AL11" s="17">
        <v>0.36272803409429999</v>
      </c>
      <c r="AM11" s="17">
        <v>0.28300947927679798</v>
      </c>
      <c r="AN11" s="17">
        <v>0.38765392447368002</v>
      </c>
      <c r="AO11" s="17"/>
      <c r="AP11" s="17">
        <v>0.28755883152809403</v>
      </c>
      <c r="AQ11" s="17">
        <v>0.53658016788788698</v>
      </c>
      <c r="AR11" s="17"/>
      <c r="AS11" s="17">
        <v>0.22341093651074601</v>
      </c>
      <c r="AT11" s="17">
        <v>0.241565329857026</v>
      </c>
      <c r="AU11" s="17">
        <v>0.33777057429520502</v>
      </c>
      <c r="AV11" s="17"/>
      <c r="AW11" s="17">
        <v>0.19780308039890199</v>
      </c>
      <c r="AX11" s="17">
        <v>0.41099572749651397</v>
      </c>
      <c r="AY11" s="17"/>
      <c r="AZ11" s="17">
        <v>0.40248776969618999</v>
      </c>
      <c r="BA11" s="17">
        <v>0.37248241793063902</v>
      </c>
      <c r="BB11" s="17"/>
      <c r="BC11" s="17">
        <v>0.500196990350396</v>
      </c>
      <c r="BD11" s="17">
        <v>0.251270374055442</v>
      </c>
      <c r="BE11" s="17"/>
      <c r="BF11" s="17">
        <v>0.27745591252266799</v>
      </c>
      <c r="BG11" s="17">
        <v>0.43614984259603401</v>
      </c>
      <c r="BH11" s="17"/>
      <c r="BI11" s="17">
        <v>0.574881273733858</v>
      </c>
      <c r="BJ11" s="17">
        <v>0.46606426991051397</v>
      </c>
      <c r="BK11" s="17">
        <v>0.28707827058119001</v>
      </c>
      <c r="BL11" s="17">
        <v>0.10880412693449799</v>
      </c>
    </row>
    <row r="12" spans="2:64" x14ac:dyDescent="0.25">
      <c r="B12" s="18" t="s">
        <v>80</v>
      </c>
      <c r="C12" s="19">
        <v>0.12856131723066899</v>
      </c>
      <c r="D12" s="19">
        <v>0.10891141067824001</v>
      </c>
      <c r="E12" s="19">
        <v>0.184941747865838</v>
      </c>
      <c r="F12" s="19">
        <v>0.17844573227923</v>
      </c>
      <c r="G12" s="19">
        <v>9.2938090347454094E-2</v>
      </c>
      <c r="H12" s="19">
        <v>0.11057365517228</v>
      </c>
      <c r="I12" s="19">
        <v>7.4721330180103698E-2</v>
      </c>
      <c r="J12" s="19">
        <v>0.19993844275231501</v>
      </c>
      <c r="K12" s="19">
        <v>8.5748768326644395E-2</v>
      </c>
      <c r="L12" s="19">
        <v>0.13875340481762999</v>
      </c>
      <c r="M12" s="19">
        <v>0.15378719128594701</v>
      </c>
      <c r="N12" s="19">
        <v>0.126744878483805</v>
      </c>
      <c r="O12" s="19">
        <v>0.142190632879589</v>
      </c>
      <c r="P12" s="19">
        <v>0.64803048213396297</v>
      </c>
      <c r="Q12" s="19"/>
      <c r="R12" s="19">
        <v>5.4578003212686799E-2</v>
      </c>
      <c r="S12" s="19">
        <v>0.134444314338552</v>
      </c>
      <c r="T12" s="19">
        <v>7.7325601212671305E-2</v>
      </c>
      <c r="U12" s="19">
        <v>0.17954913758789301</v>
      </c>
      <c r="V12" s="19"/>
      <c r="W12" s="19">
        <v>7.0194488100575797E-2</v>
      </c>
      <c r="X12" s="19">
        <v>6.7066205578267896E-2</v>
      </c>
      <c r="Y12" s="19">
        <v>0.100123671841884</v>
      </c>
      <c r="Z12" s="19">
        <v>6.9475985144859698E-2</v>
      </c>
      <c r="AA12" s="19">
        <v>0.15118358980567001</v>
      </c>
      <c r="AB12" s="19">
        <v>6.34923124242322E-2</v>
      </c>
      <c r="AC12" s="19">
        <v>8.9569912016698894E-2</v>
      </c>
      <c r="AD12" s="19">
        <v>4.0007522663141899E-2</v>
      </c>
      <c r="AE12" s="19">
        <v>0.12976083430392599</v>
      </c>
      <c r="AF12" s="19">
        <v>0.17714293501815101</v>
      </c>
      <c r="AG12" s="19"/>
      <c r="AH12" s="19">
        <v>9.5489430063485703E-2</v>
      </c>
      <c r="AI12" s="19">
        <v>9.3982578613468606E-2</v>
      </c>
      <c r="AJ12" s="19">
        <v>0.11167088760635201</v>
      </c>
      <c r="AK12" s="19">
        <v>0.1199881635395</v>
      </c>
      <c r="AL12" s="19">
        <v>8.9857677342607398E-2</v>
      </c>
      <c r="AM12" s="19">
        <v>9.4543148139941705E-2</v>
      </c>
      <c r="AN12" s="19">
        <v>0.13753419570522399</v>
      </c>
      <c r="AO12" s="19"/>
      <c r="AP12" s="19">
        <v>0.10244181955550399</v>
      </c>
      <c r="AQ12" s="19">
        <v>0.17093836319754699</v>
      </c>
      <c r="AR12" s="19"/>
      <c r="AS12" s="19">
        <v>0.10816918063773</v>
      </c>
      <c r="AT12" s="19">
        <v>5.15682851690418E-2</v>
      </c>
      <c r="AU12" s="19">
        <v>0.105902527488845</v>
      </c>
      <c r="AV12" s="19"/>
      <c r="AW12" s="19">
        <v>3.919240362971E-2</v>
      </c>
      <c r="AX12" s="19">
        <v>0.14233994355281099</v>
      </c>
      <c r="AY12" s="19"/>
      <c r="AZ12" s="19">
        <v>0.12858928292474101</v>
      </c>
      <c r="BA12" s="19">
        <v>0.12854726531045199</v>
      </c>
      <c r="BB12" s="19"/>
      <c r="BC12" s="19">
        <v>8.2844043696529507E-2</v>
      </c>
      <c r="BD12" s="19">
        <v>0.17954913758789301</v>
      </c>
      <c r="BE12" s="19"/>
      <c r="BF12" s="19">
        <v>8.0924422870773102E-2</v>
      </c>
      <c r="BG12" s="19">
        <v>0.15287951092107999</v>
      </c>
      <c r="BH12" s="19"/>
      <c r="BI12" s="19">
        <v>0.18257183350563</v>
      </c>
      <c r="BJ12" s="19">
        <v>0.181556838542377</v>
      </c>
      <c r="BK12" s="19">
        <v>7.8331746272665495E-2</v>
      </c>
      <c r="BL12" s="19">
        <v>4.5399115600766198E-2</v>
      </c>
    </row>
    <row r="13" spans="2:64" x14ac:dyDescent="0.25">
      <c r="B13" s="16"/>
    </row>
    <row r="14" spans="2:64" x14ac:dyDescent="0.25">
      <c r="B14" t="s">
        <v>83</v>
      </c>
    </row>
    <row r="15" spans="2:64" x14ac:dyDescent="0.25">
      <c r="B15" t="s">
        <v>84</v>
      </c>
    </row>
    <row r="17" spans="2:2" x14ac:dyDescent="0.25">
      <c r="B17"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L18"/>
  <sheetViews>
    <sheetView showGridLines="0" topLeftCell="A10" workbookViewId="0">
      <pane xSplit="2" topLeftCell="C1" activePane="topRight" state="frozen"/>
      <selection pane="topRight" activeCell="C14" sqref="C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632</v>
      </c>
      <c r="D7" s="10">
        <v>176</v>
      </c>
      <c r="E7" s="10">
        <v>17</v>
      </c>
      <c r="F7" s="10">
        <v>21</v>
      </c>
      <c r="G7" s="10">
        <v>22</v>
      </c>
      <c r="H7" s="10">
        <v>54</v>
      </c>
      <c r="I7" s="10">
        <v>55</v>
      </c>
      <c r="J7" s="10">
        <v>30</v>
      </c>
      <c r="K7" s="10">
        <v>20</v>
      </c>
      <c r="L7" s="10">
        <v>47</v>
      </c>
      <c r="M7" s="10">
        <v>50</v>
      </c>
      <c r="N7" s="10">
        <v>79</v>
      </c>
      <c r="O7" s="10">
        <v>59</v>
      </c>
      <c r="P7" s="10">
        <v>2</v>
      </c>
      <c r="Q7" s="10"/>
      <c r="R7" s="10">
        <v>108</v>
      </c>
      <c r="S7" s="10">
        <v>67</v>
      </c>
      <c r="T7" s="10">
        <v>99</v>
      </c>
      <c r="U7" s="10">
        <v>358</v>
      </c>
      <c r="V7" s="10"/>
      <c r="W7" s="10">
        <v>71</v>
      </c>
      <c r="X7" s="10">
        <v>41</v>
      </c>
      <c r="Y7" s="10">
        <v>26</v>
      </c>
      <c r="Z7" s="10">
        <v>47</v>
      </c>
      <c r="AA7" s="10">
        <v>44</v>
      </c>
      <c r="AB7" s="10">
        <v>34</v>
      </c>
      <c r="AC7" s="10">
        <v>39</v>
      </c>
      <c r="AD7" s="10">
        <v>50</v>
      </c>
      <c r="AE7" s="10">
        <v>54</v>
      </c>
      <c r="AF7" s="10">
        <v>179</v>
      </c>
      <c r="AG7" s="10"/>
      <c r="AH7" s="10">
        <v>53</v>
      </c>
      <c r="AI7" s="10">
        <v>29</v>
      </c>
      <c r="AJ7" s="10">
        <v>53</v>
      </c>
      <c r="AK7" s="10">
        <v>132</v>
      </c>
      <c r="AL7" s="10">
        <v>125</v>
      </c>
      <c r="AM7" s="10">
        <v>124</v>
      </c>
      <c r="AN7" s="10">
        <v>74</v>
      </c>
      <c r="AO7" s="10"/>
      <c r="AP7" s="10">
        <v>475</v>
      </c>
      <c r="AQ7" s="10">
        <v>157</v>
      </c>
      <c r="AR7" s="10"/>
      <c r="AS7" s="10">
        <v>128</v>
      </c>
      <c r="AT7" s="10">
        <v>117</v>
      </c>
      <c r="AU7" s="10">
        <v>215</v>
      </c>
      <c r="AV7" s="10"/>
      <c r="AW7" s="10">
        <v>106</v>
      </c>
      <c r="AX7" s="10">
        <v>526</v>
      </c>
      <c r="AY7" s="10"/>
      <c r="AZ7" s="10">
        <v>189</v>
      </c>
      <c r="BA7" s="10">
        <v>443</v>
      </c>
      <c r="BB7" s="10"/>
      <c r="BC7" s="10">
        <v>274</v>
      </c>
      <c r="BD7" s="10">
        <v>358</v>
      </c>
      <c r="BE7" s="10"/>
      <c r="BF7" s="10">
        <v>247</v>
      </c>
      <c r="BG7" s="10">
        <v>385</v>
      </c>
      <c r="BH7" s="10"/>
      <c r="BI7" s="10">
        <v>74</v>
      </c>
      <c r="BJ7" s="10">
        <v>185</v>
      </c>
      <c r="BK7" s="10">
        <v>252</v>
      </c>
      <c r="BL7" s="10">
        <v>119</v>
      </c>
    </row>
    <row r="8" spans="2:64" ht="30" customHeight="1" x14ac:dyDescent="0.25">
      <c r="B8" s="11" t="s">
        <v>31</v>
      </c>
      <c r="C8" s="11">
        <v>624</v>
      </c>
      <c r="D8" s="11">
        <v>159</v>
      </c>
      <c r="E8" s="11">
        <v>18</v>
      </c>
      <c r="F8" s="11">
        <v>23</v>
      </c>
      <c r="G8" s="11">
        <v>30</v>
      </c>
      <c r="H8" s="11">
        <v>43</v>
      </c>
      <c r="I8" s="11">
        <v>52</v>
      </c>
      <c r="J8" s="11">
        <v>27</v>
      </c>
      <c r="K8" s="11">
        <v>23</v>
      </c>
      <c r="L8" s="11">
        <v>49</v>
      </c>
      <c r="M8" s="11">
        <v>54</v>
      </c>
      <c r="N8" s="11">
        <v>79</v>
      </c>
      <c r="O8" s="11">
        <v>67</v>
      </c>
      <c r="P8" s="11">
        <v>2</v>
      </c>
      <c r="Q8" s="11"/>
      <c r="R8" s="11">
        <v>122</v>
      </c>
      <c r="S8" s="11">
        <v>89</v>
      </c>
      <c r="T8" s="11">
        <v>79</v>
      </c>
      <c r="U8" s="11">
        <v>333</v>
      </c>
      <c r="V8" s="11"/>
      <c r="W8" s="11">
        <v>80</v>
      </c>
      <c r="X8" s="11">
        <v>43</v>
      </c>
      <c r="Y8" s="11">
        <v>27</v>
      </c>
      <c r="Z8" s="11">
        <v>50</v>
      </c>
      <c r="AA8" s="11">
        <v>45</v>
      </c>
      <c r="AB8" s="11">
        <v>33</v>
      </c>
      <c r="AC8" s="11">
        <v>39</v>
      </c>
      <c r="AD8" s="11">
        <v>47</v>
      </c>
      <c r="AE8" s="11">
        <v>49</v>
      </c>
      <c r="AF8" s="11">
        <v>165</v>
      </c>
      <c r="AG8" s="11"/>
      <c r="AH8" s="11">
        <v>57</v>
      </c>
      <c r="AI8" s="11">
        <v>29</v>
      </c>
      <c r="AJ8" s="11">
        <v>51</v>
      </c>
      <c r="AK8" s="11">
        <v>135</v>
      </c>
      <c r="AL8" s="11">
        <v>120</v>
      </c>
      <c r="AM8" s="11">
        <v>119</v>
      </c>
      <c r="AN8" s="11">
        <v>71</v>
      </c>
      <c r="AO8" s="11"/>
      <c r="AP8" s="11">
        <v>461</v>
      </c>
      <c r="AQ8" s="11">
        <v>163</v>
      </c>
      <c r="AR8" s="11"/>
      <c r="AS8" s="11">
        <v>121</v>
      </c>
      <c r="AT8" s="11">
        <v>109</v>
      </c>
      <c r="AU8" s="11">
        <v>215</v>
      </c>
      <c r="AV8" s="11"/>
      <c r="AW8" s="11">
        <v>97</v>
      </c>
      <c r="AX8" s="11">
        <v>526</v>
      </c>
      <c r="AY8" s="11"/>
      <c r="AZ8" s="11">
        <v>196</v>
      </c>
      <c r="BA8" s="11">
        <v>427</v>
      </c>
      <c r="BB8" s="11"/>
      <c r="BC8" s="11">
        <v>290</v>
      </c>
      <c r="BD8" s="11">
        <v>333</v>
      </c>
      <c r="BE8" s="11"/>
      <c r="BF8" s="11">
        <v>238</v>
      </c>
      <c r="BG8" s="11">
        <v>386</v>
      </c>
      <c r="BH8" s="11"/>
      <c r="BI8" s="11">
        <v>81</v>
      </c>
      <c r="BJ8" s="11">
        <v>188</v>
      </c>
      <c r="BK8" s="11">
        <v>241</v>
      </c>
      <c r="BL8" s="11">
        <v>113</v>
      </c>
    </row>
    <row r="9" spans="2:64" ht="45" x14ac:dyDescent="0.25">
      <c r="B9" s="18" t="s">
        <v>356</v>
      </c>
      <c r="C9" s="17">
        <v>0.48522025418112003</v>
      </c>
      <c r="D9" s="17">
        <v>0.49299965696546</v>
      </c>
      <c r="E9" s="17">
        <v>0.72898112874669696</v>
      </c>
      <c r="F9" s="17">
        <v>0.50154639432178705</v>
      </c>
      <c r="G9" s="17">
        <v>0.54088462181434105</v>
      </c>
      <c r="H9" s="17">
        <v>0.47072231000762299</v>
      </c>
      <c r="I9" s="17">
        <v>0.528199510878402</v>
      </c>
      <c r="J9" s="17">
        <v>0.46228361386099398</v>
      </c>
      <c r="K9" s="17">
        <v>0.80558470893608203</v>
      </c>
      <c r="L9" s="17">
        <v>0.35242028629910099</v>
      </c>
      <c r="M9" s="17">
        <v>0.39319987050509198</v>
      </c>
      <c r="N9" s="17">
        <v>0.40379611397987603</v>
      </c>
      <c r="O9" s="17">
        <v>0.51792696735931398</v>
      </c>
      <c r="P9" s="17">
        <v>0.456862713144291</v>
      </c>
      <c r="Q9" s="17"/>
      <c r="R9" s="17">
        <v>0.42350728494023598</v>
      </c>
      <c r="S9" s="17">
        <v>0.49141590040424499</v>
      </c>
      <c r="T9" s="17">
        <v>0.49181981124366603</v>
      </c>
      <c r="U9" s="17">
        <v>0.50460632185980803</v>
      </c>
      <c r="V9" s="17"/>
      <c r="W9" s="17">
        <v>0.46636877744573901</v>
      </c>
      <c r="X9" s="17">
        <v>0.27842228464881202</v>
      </c>
      <c r="Y9" s="17">
        <v>0.45252743100235598</v>
      </c>
      <c r="Z9" s="17">
        <v>0.58391961806406301</v>
      </c>
      <c r="AA9" s="17">
        <v>0.47551839292919201</v>
      </c>
      <c r="AB9" s="17">
        <v>0.59767524436219099</v>
      </c>
      <c r="AC9" s="17">
        <v>0.43427360590971398</v>
      </c>
      <c r="AD9" s="17">
        <v>0.57694339073608203</v>
      </c>
      <c r="AE9" s="17">
        <v>0.526752915553927</v>
      </c>
      <c r="AF9" s="17">
        <v>0.49962865103167903</v>
      </c>
      <c r="AG9" s="17"/>
      <c r="AH9" s="17">
        <v>0.40512842268816102</v>
      </c>
      <c r="AI9" s="17">
        <v>0.35914964651009301</v>
      </c>
      <c r="AJ9" s="17">
        <v>0.50436376713139097</v>
      </c>
      <c r="AK9" s="17">
        <v>0.46607923426194298</v>
      </c>
      <c r="AL9" s="17">
        <v>0.53875609478406505</v>
      </c>
      <c r="AM9" s="17">
        <v>0.48239540427734201</v>
      </c>
      <c r="AN9" s="17">
        <v>0.56439709155939699</v>
      </c>
      <c r="AO9" s="17"/>
      <c r="AP9" s="17">
        <v>0.50148053430877104</v>
      </c>
      <c r="AQ9" s="17">
        <v>0.43935294577940298</v>
      </c>
      <c r="AR9" s="17"/>
      <c r="AS9" s="17">
        <v>0.51820061446274801</v>
      </c>
      <c r="AT9" s="17">
        <v>0.58630360097465195</v>
      </c>
      <c r="AU9" s="17">
        <v>0.449074988375669</v>
      </c>
      <c r="AV9" s="17"/>
      <c r="AW9" s="17">
        <v>0.53724582431636703</v>
      </c>
      <c r="AX9" s="17">
        <v>0.47559598868807401</v>
      </c>
      <c r="AY9" s="17"/>
      <c r="AZ9" s="17">
        <v>0.531297321780272</v>
      </c>
      <c r="BA9" s="17">
        <v>0.46404339063262201</v>
      </c>
      <c r="BB9" s="17"/>
      <c r="BC9" s="17">
        <v>0.46296610408531902</v>
      </c>
      <c r="BD9" s="17">
        <v>0.50460632185980803</v>
      </c>
      <c r="BE9" s="17"/>
      <c r="BF9" s="17">
        <v>0.53165679391028797</v>
      </c>
      <c r="BG9" s="17">
        <v>0.45652902350456298</v>
      </c>
      <c r="BH9" s="17"/>
      <c r="BI9" s="17">
        <v>0.35879069887377202</v>
      </c>
      <c r="BJ9" s="17">
        <v>0.45947966004061302</v>
      </c>
      <c r="BK9" s="17">
        <v>0.47453410271415303</v>
      </c>
      <c r="BL9" s="17">
        <v>0.63209804270672598</v>
      </c>
    </row>
    <row r="10" spans="2:64" ht="30" x14ac:dyDescent="0.25">
      <c r="B10" s="18" t="s">
        <v>357</v>
      </c>
      <c r="C10" s="17">
        <v>0.41055739873469499</v>
      </c>
      <c r="D10" s="17">
        <v>0.42678270619664499</v>
      </c>
      <c r="E10" s="17">
        <v>0.27101887125330298</v>
      </c>
      <c r="F10" s="17">
        <v>0.43542925729050003</v>
      </c>
      <c r="G10" s="17">
        <v>0.30204270410114298</v>
      </c>
      <c r="H10" s="17">
        <v>0.37171096726396302</v>
      </c>
      <c r="I10" s="17">
        <v>0.450641514997278</v>
      </c>
      <c r="J10" s="17">
        <v>0.375046350380209</v>
      </c>
      <c r="K10" s="17">
        <v>0.15606578404407301</v>
      </c>
      <c r="L10" s="17">
        <v>0.48521645687285903</v>
      </c>
      <c r="M10" s="17">
        <v>0.522046142868136</v>
      </c>
      <c r="N10" s="17">
        <v>0.47347073967384301</v>
      </c>
      <c r="O10" s="17">
        <v>0.32067630466453501</v>
      </c>
      <c r="P10" s="17">
        <v>0.54313728685570895</v>
      </c>
      <c r="Q10" s="17"/>
      <c r="R10" s="17">
        <v>0.44417818931358399</v>
      </c>
      <c r="S10" s="17">
        <v>0.38397985307766802</v>
      </c>
      <c r="T10" s="17">
        <v>0.39137854504355701</v>
      </c>
      <c r="U10" s="17">
        <v>0.40989751576804401</v>
      </c>
      <c r="V10" s="17"/>
      <c r="W10" s="17">
        <v>0.35811026333831197</v>
      </c>
      <c r="X10" s="17">
        <v>0.62061984297037398</v>
      </c>
      <c r="Y10" s="17">
        <v>0.41762000311418102</v>
      </c>
      <c r="Z10" s="17">
        <v>0.298768224270135</v>
      </c>
      <c r="AA10" s="17">
        <v>0.38908821039075198</v>
      </c>
      <c r="AB10" s="17">
        <v>0.35023554444774901</v>
      </c>
      <c r="AC10" s="17">
        <v>0.54649575832622299</v>
      </c>
      <c r="AD10" s="17">
        <v>0.36183837531923402</v>
      </c>
      <c r="AE10" s="17">
        <v>0.42324312035418499</v>
      </c>
      <c r="AF10" s="17">
        <v>0.40380544564314103</v>
      </c>
      <c r="AG10" s="17"/>
      <c r="AH10" s="17">
        <v>0.51769945680674601</v>
      </c>
      <c r="AI10" s="17">
        <v>0.44106601196775702</v>
      </c>
      <c r="AJ10" s="17">
        <v>0.398127188229356</v>
      </c>
      <c r="AK10" s="17">
        <v>0.39288246435234297</v>
      </c>
      <c r="AL10" s="17">
        <v>0.35995111676942299</v>
      </c>
      <c r="AM10" s="17">
        <v>0.45524718816349002</v>
      </c>
      <c r="AN10" s="17">
        <v>0.36747974478442103</v>
      </c>
      <c r="AO10" s="17"/>
      <c r="AP10" s="17">
        <v>0.41713805507753299</v>
      </c>
      <c r="AQ10" s="17">
        <v>0.39199455777543102</v>
      </c>
      <c r="AR10" s="17"/>
      <c r="AS10" s="17">
        <v>0.43207946996491098</v>
      </c>
      <c r="AT10" s="17">
        <v>0.35419420652440597</v>
      </c>
      <c r="AU10" s="17">
        <v>0.44962003836537701</v>
      </c>
      <c r="AV10" s="17"/>
      <c r="AW10" s="17">
        <v>0.41626191510426203</v>
      </c>
      <c r="AX10" s="17">
        <v>0.409502114190818</v>
      </c>
      <c r="AY10" s="17"/>
      <c r="AZ10" s="17">
        <v>0.34393394444355502</v>
      </c>
      <c r="BA10" s="17">
        <v>0.44117731172323499</v>
      </c>
      <c r="BB10" s="17"/>
      <c r="BC10" s="17">
        <v>0.41131490844883301</v>
      </c>
      <c r="BD10" s="17">
        <v>0.40989751576804401</v>
      </c>
      <c r="BE10" s="17"/>
      <c r="BF10" s="17">
        <v>0.37878737745133201</v>
      </c>
      <c r="BG10" s="17">
        <v>0.43018679004068699</v>
      </c>
      <c r="BH10" s="17"/>
      <c r="BI10" s="17">
        <v>0.43008510248216603</v>
      </c>
      <c r="BJ10" s="17">
        <v>0.42636922202757699</v>
      </c>
      <c r="BK10" s="17">
        <v>0.42866499033578298</v>
      </c>
      <c r="BL10" s="17">
        <v>0.338589516030118</v>
      </c>
    </row>
    <row r="11" spans="2:64" x14ac:dyDescent="0.25">
      <c r="B11" s="18" t="s">
        <v>358</v>
      </c>
      <c r="C11" s="17">
        <v>8.2778815884364004E-2</v>
      </c>
      <c r="D11" s="17">
        <v>6.6719367997795306E-2</v>
      </c>
      <c r="E11" s="17">
        <v>0</v>
      </c>
      <c r="F11" s="17">
        <v>0</v>
      </c>
      <c r="G11" s="17">
        <v>0.157072674084516</v>
      </c>
      <c r="H11" s="17">
        <v>6.9218679943951006E-2</v>
      </c>
      <c r="I11" s="17">
        <v>2.11589741243201E-2</v>
      </c>
      <c r="J11" s="17">
        <v>9.8708326912002903E-2</v>
      </c>
      <c r="K11" s="17">
        <v>3.83495070198452E-2</v>
      </c>
      <c r="L11" s="17">
        <v>0.13831681408479601</v>
      </c>
      <c r="M11" s="17">
        <v>8.4753986626771999E-2</v>
      </c>
      <c r="N11" s="17">
        <v>9.9646059147890001E-2</v>
      </c>
      <c r="O11" s="17">
        <v>0.14288578249011599</v>
      </c>
      <c r="P11" s="17">
        <v>0</v>
      </c>
      <c r="Q11" s="17"/>
      <c r="R11" s="17">
        <v>0.104845113880807</v>
      </c>
      <c r="S11" s="17">
        <v>8.25357967663672E-2</v>
      </c>
      <c r="T11" s="17">
        <v>9.0337467783065603E-2</v>
      </c>
      <c r="U11" s="17">
        <v>7.2963749722161297E-2</v>
      </c>
      <c r="V11" s="17"/>
      <c r="W11" s="17">
        <v>0.12284790212371501</v>
      </c>
      <c r="X11" s="17">
        <v>8.6205311915474994E-2</v>
      </c>
      <c r="Y11" s="17">
        <v>0.129852565883462</v>
      </c>
      <c r="Z11" s="17">
        <v>0.100810760317434</v>
      </c>
      <c r="AA11" s="17">
        <v>0.13539339668005701</v>
      </c>
      <c r="AB11" s="17">
        <v>2.28116494328836E-2</v>
      </c>
      <c r="AC11" s="17">
        <v>1.92306357640624E-2</v>
      </c>
      <c r="AD11" s="17">
        <v>6.12182339446843E-2</v>
      </c>
      <c r="AE11" s="17">
        <v>3.7089648242548998E-2</v>
      </c>
      <c r="AF11" s="17">
        <v>8.6627364995486303E-2</v>
      </c>
      <c r="AG11" s="17"/>
      <c r="AH11" s="17">
        <v>5.5481657960288998E-2</v>
      </c>
      <c r="AI11" s="17">
        <v>0.16316165652443801</v>
      </c>
      <c r="AJ11" s="17">
        <v>8.5198717666102097E-2</v>
      </c>
      <c r="AK11" s="17">
        <v>0.13078090637794301</v>
      </c>
      <c r="AL11" s="17">
        <v>8.8121795245204998E-2</v>
      </c>
      <c r="AM11" s="17">
        <v>5.4349026335412901E-2</v>
      </c>
      <c r="AN11" s="17">
        <v>5.1608897999392001E-2</v>
      </c>
      <c r="AO11" s="17"/>
      <c r="AP11" s="17">
        <v>7.3294050536218194E-2</v>
      </c>
      <c r="AQ11" s="17">
        <v>0.10953362293111001</v>
      </c>
      <c r="AR11" s="17"/>
      <c r="AS11" s="17">
        <v>4.9719915572341199E-2</v>
      </c>
      <c r="AT11" s="17">
        <v>5.9502192500942401E-2</v>
      </c>
      <c r="AU11" s="17">
        <v>9.3320575999277094E-2</v>
      </c>
      <c r="AV11" s="17"/>
      <c r="AW11" s="17">
        <v>4.6492260579370899E-2</v>
      </c>
      <c r="AX11" s="17">
        <v>8.9491504302299504E-2</v>
      </c>
      <c r="AY11" s="17"/>
      <c r="AZ11" s="17">
        <v>8.8442506904581497E-2</v>
      </c>
      <c r="BA11" s="17">
        <v>8.01758027551559E-2</v>
      </c>
      <c r="BB11" s="17"/>
      <c r="BC11" s="17">
        <v>9.4045977394070696E-2</v>
      </c>
      <c r="BD11" s="17">
        <v>7.2963749722161297E-2</v>
      </c>
      <c r="BE11" s="17"/>
      <c r="BF11" s="17">
        <v>6.3928938016604694E-2</v>
      </c>
      <c r="BG11" s="17">
        <v>9.4425381224569602E-2</v>
      </c>
      <c r="BH11" s="17"/>
      <c r="BI11" s="17">
        <v>0.13512350175517501</v>
      </c>
      <c r="BJ11" s="17">
        <v>8.8956586730555703E-2</v>
      </c>
      <c r="BK11" s="17">
        <v>8.6268037501695705E-2</v>
      </c>
      <c r="BL11" s="17">
        <v>2.9312441263155999E-2</v>
      </c>
    </row>
    <row r="12" spans="2:64" x14ac:dyDescent="0.25">
      <c r="B12" s="18" t="s">
        <v>359</v>
      </c>
      <c r="C12" s="17">
        <v>1.12983773357097E-2</v>
      </c>
      <c r="D12" s="17">
        <v>7.9276879079361005E-3</v>
      </c>
      <c r="E12" s="17">
        <v>0</v>
      </c>
      <c r="F12" s="17">
        <v>6.3024348387713494E-2</v>
      </c>
      <c r="G12" s="17">
        <v>0</v>
      </c>
      <c r="H12" s="17">
        <v>5.3738702812487202E-2</v>
      </c>
      <c r="I12" s="17">
        <v>0</v>
      </c>
      <c r="J12" s="17">
        <v>2.9215090781586399E-2</v>
      </c>
      <c r="K12" s="17">
        <v>0</v>
      </c>
      <c r="L12" s="17">
        <v>0</v>
      </c>
      <c r="M12" s="17">
        <v>0</v>
      </c>
      <c r="N12" s="17">
        <v>0</v>
      </c>
      <c r="O12" s="17">
        <v>1.8510945486035699E-2</v>
      </c>
      <c r="P12" s="17">
        <v>0</v>
      </c>
      <c r="Q12" s="17"/>
      <c r="R12" s="17">
        <v>1.0092185660020099E-2</v>
      </c>
      <c r="S12" s="17">
        <v>4.20684497517195E-2</v>
      </c>
      <c r="T12" s="17">
        <v>1.5980298761755999E-2</v>
      </c>
      <c r="U12" s="17">
        <v>2.4066471211852802E-3</v>
      </c>
      <c r="V12" s="17"/>
      <c r="W12" s="17">
        <v>2.8723367975953901E-2</v>
      </c>
      <c r="X12" s="17">
        <v>1.47525604653394E-2</v>
      </c>
      <c r="Y12" s="17">
        <v>0</v>
      </c>
      <c r="Z12" s="17">
        <v>0</v>
      </c>
      <c r="AA12" s="17">
        <v>0</v>
      </c>
      <c r="AB12" s="17">
        <v>0</v>
      </c>
      <c r="AC12" s="17">
        <v>0</v>
      </c>
      <c r="AD12" s="17">
        <v>0</v>
      </c>
      <c r="AE12" s="17">
        <v>1.2914315849339299E-2</v>
      </c>
      <c r="AF12" s="17">
        <v>0</v>
      </c>
      <c r="AG12" s="17"/>
      <c r="AH12" s="17">
        <v>2.16904625448043E-2</v>
      </c>
      <c r="AI12" s="17">
        <v>3.6622684997712603E-2</v>
      </c>
      <c r="AJ12" s="17">
        <v>1.23103269731504E-2</v>
      </c>
      <c r="AK12" s="17">
        <v>4.6862213130430402E-3</v>
      </c>
      <c r="AL12" s="17">
        <v>0</v>
      </c>
      <c r="AM12" s="17">
        <v>0</v>
      </c>
      <c r="AN12" s="17">
        <v>0</v>
      </c>
      <c r="AO12" s="17"/>
      <c r="AP12" s="17">
        <v>2.7314214885891101E-3</v>
      </c>
      <c r="AQ12" s="17">
        <v>3.5464209831767797E-2</v>
      </c>
      <c r="AR12" s="17"/>
      <c r="AS12" s="17">
        <v>0</v>
      </c>
      <c r="AT12" s="17">
        <v>0</v>
      </c>
      <c r="AU12" s="17">
        <v>0</v>
      </c>
      <c r="AV12" s="17"/>
      <c r="AW12" s="17">
        <v>0</v>
      </c>
      <c r="AX12" s="17">
        <v>1.33884761628213E-2</v>
      </c>
      <c r="AY12" s="17"/>
      <c r="AZ12" s="17">
        <v>2.5353167917257301E-2</v>
      </c>
      <c r="BA12" s="17">
        <v>4.8388433884229698E-3</v>
      </c>
      <c r="BB12" s="17"/>
      <c r="BC12" s="17">
        <v>2.1505599454455199E-2</v>
      </c>
      <c r="BD12" s="17">
        <v>2.4066471211852802E-3</v>
      </c>
      <c r="BE12" s="17"/>
      <c r="BF12" s="17">
        <v>1.11292201879415E-2</v>
      </c>
      <c r="BG12" s="17">
        <v>1.1402892589764299E-2</v>
      </c>
      <c r="BH12" s="17"/>
      <c r="BI12" s="17">
        <v>3.0940540082439599E-2</v>
      </c>
      <c r="BJ12" s="17">
        <v>1.5217458708133499E-2</v>
      </c>
      <c r="BK12" s="17">
        <v>7.0812601768414996E-3</v>
      </c>
      <c r="BL12" s="17">
        <v>0</v>
      </c>
    </row>
    <row r="13" spans="2:64" x14ac:dyDescent="0.25">
      <c r="B13" s="18" t="s">
        <v>109</v>
      </c>
      <c r="C13" s="19">
        <v>1.01451538641106E-2</v>
      </c>
      <c r="D13" s="19">
        <v>5.5705809321644397E-3</v>
      </c>
      <c r="E13" s="19">
        <v>0</v>
      </c>
      <c r="F13" s="19">
        <v>0</v>
      </c>
      <c r="G13" s="19">
        <v>0</v>
      </c>
      <c r="H13" s="19">
        <v>3.4609339971975503E-2</v>
      </c>
      <c r="I13" s="19">
        <v>0</v>
      </c>
      <c r="J13" s="19">
        <v>3.47466180652082E-2</v>
      </c>
      <c r="K13" s="19">
        <v>0</v>
      </c>
      <c r="L13" s="19">
        <v>2.40464427432436E-2</v>
      </c>
      <c r="M13" s="19">
        <v>0</v>
      </c>
      <c r="N13" s="19">
        <v>2.30870871983909E-2</v>
      </c>
      <c r="O13" s="19">
        <v>0</v>
      </c>
      <c r="P13" s="19">
        <v>0</v>
      </c>
      <c r="Q13" s="19"/>
      <c r="R13" s="19">
        <v>1.7377226205352401E-2</v>
      </c>
      <c r="S13" s="19">
        <v>0</v>
      </c>
      <c r="T13" s="19">
        <v>1.04838771679562E-2</v>
      </c>
      <c r="U13" s="19">
        <v>1.01257655288019E-2</v>
      </c>
      <c r="V13" s="19"/>
      <c r="W13" s="19">
        <v>2.39496891162802E-2</v>
      </c>
      <c r="X13" s="19">
        <v>0</v>
      </c>
      <c r="Y13" s="19">
        <v>0</v>
      </c>
      <c r="Z13" s="19">
        <v>1.6501397348367499E-2</v>
      </c>
      <c r="AA13" s="19">
        <v>0</v>
      </c>
      <c r="AB13" s="19">
        <v>2.92775617571761E-2</v>
      </c>
      <c r="AC13" s="19">
        <v>0</v>
      </c>
      <c r="AD13" s="19">
        <v>0</v>
      </c>
      <c r="AE13" s="19">
        <v>0</v>
      </c>
      <c r="AF13" s="19">
        <v>9.9385383296928705E-3</v>
      </c>
      <c r="AG13" s="19"/>
      <c r="AH13" s="19">
        <v>0</v>
      </c>
      <c r="AI13" s="19">
        <v>0</v>
      </c>
      <c r="AJ13" s="19">
        <v>0</v>
      </c>
      <c r="AK13" s="19">
        <v>5.5711736947281097E-3</v>
      </c>
      <c r="AL13" s="19">
        <v>1.31709932013071E-2</v>
      </c>
      <c r="AM13" s="19">
        <v>8.00838122375532E-3</v>
      </c>
      <c r="AN13" s="19">
        <v>1.6514265656790501E-2</v>
      </c>
      <c r="AO13" s="19"/>
      <c r="AP13" s="19">
        <v>5.3559385888891304E-3</v>
      </c>
      <c r="AQ13" s="19">
        <v>2.3654663682287701E-2</v>
      </c>
      <c r="AR13" s="19"/>
      <c r="AS13" s="19">
        <v>0</v>
      </c>
      <c r="AT13" s="19">
        <v>0</v>
      </c>
      <c r="AU13" s="19">
        <v>7.9843972596771503E-3</v>
      </c>
      <c r="AV13" s="19"/>
      <c r="AW13" s="19">
        <v>0</v>
      </c>
      <c r="AX13" s="19">
        <v>1.20219166559874E-2</v>
      </c>
      <c r="AY13" s="19"/>
      <c r="AZ13" s="19">
        <v>1.09730589543338E-2</v>
      </c>
      <c r="BA13" s="19">
        <v>9.7646515005642594E-3</v>
      </c>
      <c r="BB13" s="19"/>
      <c r="BC13" s="19">
        <v>1.0167410617322299E-2</v>
      </c>
      <c r="BD13" s="19">
        <v>1.01257655288019E-2</v>
      </c>
      <c r="BE13" s="19"/>
      <c r="BF13" s="19">
        <v>1.44976704338331E-2</v>
      </c>
      <c r="BG13" s="19">
        <v>7.45591264041534E-3</v>
      </c>
      <c r="BH13" s="19"/>
      <c r="BI13" s="19">
        <v>4.5060156806447399E-2</v>
      </c>
      <c r="BJ13" s="19">
        <v>9.9770724931203102E-3</v>
      </c>
      <c r="BK13" s="19">
        <v>3.45160927152619E-3</v>
      </c>
      <c r="BL13" s="19">
        <v>0</v>
      </c>
    </row>
    <row r="14" spans="2:64" x14ac:dyDescent="0.25">
      <c r="B14" s="16" t="s">
        <v>700</v>
      </c>
    </row>
    <row r="15" spans="2:64" x14ac:dyDescent="0.25">
      <c r="B15" t="s">
        <v>83</v>
      </c>
    </row>
    <row r="16" spans="2:64" x14ac:dyDescent="0.25">
      <c r="B16" t="s">
        <v>84</v>
      </c>
    </row>
    <row r="18" spans="2:2" x14ac:dyDescent="0.2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L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637</v>
      </c>
      <c r="D7" s="10">
        <v>191</v>
      </c>
      <c r="E7" s="10">
        <v>15</v>
      </c>
      <c r="F7" s="10">
        <v>20</v>
      </c>
      <c r="G7" s="10">
        <v>19</v>
      </c>
      <c r="H7" s="10">
        <v>56</v>
      </c>
      <c r="I7" s="10">
        <v>55</v>
      </c>
      <c r="J7" s="10">
        <v>34</v>
      </c>
      <c r="K7" s="10">
        <v>24</v>
      </c>
      <c r="L7" s="10">
        <v>48</v>
      </c>
      <c r="M7" s="10">
        <v>46</v>
      </c>
      <c r="N7" s="10">
        <v>76</v>
      </c>
      <c r="O7" s="10">
        <v>51</v>
      </c>
      <c r="P7" s="10">
        <v>2</v>
      </c>
      <c r="Q7" s="10"/>
      <c r="R7" s="10">
        <v>103</v>
      </c>
      <c r="S7" s="10">
        <v>60</v>
      </c>
      <c r="T7" s="10">
        <v>104</v>
      </c>
      <c r="U7" s="10">
        <v>370</v>
      </c>
      <c r="V7" s="10"/>
      <c r="W7" s="10">
        <v>67</v>
      </c>
      <c r="X7" s="10">
        <v>29</v>
      </c>
      <c r="Y7" s="10">
        <v>30</v>
      </c>
      <c r="Z7" s="10">
        <v>49</v>
      </c>
      <c r="AA7" s="10">
        <v>37</v>
      </c>
      <c r="AB7" s="10">
        <v>37</v>
      </c>
      <c r="AC7" s="10">
        <v>48</v>
      </c>
      <c r="AD7" s="10">
        <v>52</v>
      </c>
      <c r="AE7" s="10">
        <v>59</v>
      </c>
      <c r="AF7" s="10">
        <v>182</v>
      </c>
      <c r="AG7" s="10"/>
      <c r="AH7" s="10">
        <v>62</v>
      </c>
      <c r="AI7" s="10">
        <v>31</v>
      </c>
      <c r="AJ7" s="10">
        <v>52</v>
      </c>
      <c r="AK7" s="10">
        <v>109</v>
      </c>
      <c r="AL7" s="10">
        <v>127</v>
      </c>
      <c r="AM7" s="10">
        <v>137</v>
      </c>
      <c r="AN7" s="10">
        <v>85</v>
      </c>
      <c r="AO7" s="10"/>
      <c r="AP7" s="10">
        <v>502</v>
      </c>
      <c r="AQ7" s="10">
        <v>135</v>
      </c>
      <c r="AR7" s="10"/>
      <c r="AS7" s="10">
        <v>150</v>
      </c>
      <c r="AT7" s="10">
        <v>130</v>
      </c>
      <c r="AU7" s="10">
        <v>213</v>
      </c>
      <c r="AV7" s="10"/>
      <c r="AW7" s="10">
        <v>128</v>
      </c>
      <c r="AX7" s="10">
        <v>509</v>
      </c>
      <c r="AY7" s="10"/>
      <c r="AZ7" s="10">
        <v>180</v>
      </c>
      <c r="BA7" s="10">
        <v>457</v>
      </c>
      <c r="BB7" s="10"/>
      <c r="BC7" s="10">
        <v>267</v>
      </c>
      <c r="BD7" s="10">
        <v>370</v>
      </c>
      <c r="BE7" s="10"/>
      <c r="BF7" s="10">
        <v>267</v>
      </c>
      <c r="BG7" s="10">
        <v>370</v>
      </c>
      <c r="BH7" s="10"/>
      <c r="BI7" s="10">
        <v>67</v>
      </c>
      <c r="BJ7" s="10">
        <v>174</v>
      </c>
      <c r="BK7" s="10">
        <v>266</v>
      </c>
      <c r="BL7" s="10">
        <v>127</v>
      </c>
    </row>
    <row r="8" spans="2:64" ht="30" customHeight="1" x14ac:dyDescent="0.25">
      <c r="B8" s="11" t="s">
        <v>31</v>
      </c>
      <c r="C8" s="11">
        <v>620</v>
      </c>
      <c r="D8" s="11">
        <v>172</v>
      </c>
      <c r="E8" s="11">
        <v>15</v>
      </c>
      <c r="F8" s="11">
        <v>20</v>
      </c>
      <c r="G8" s="11">
        <v>25</v>
      </c>
      <c r="H8" s="11">
        <v>45</v>
      </c>
      <c r="I8" s="11">
        <v>51</v>
      </c>
      <c r="J8" s="11">
        <v>31</v>
      </c>
      <c r="K8" s="11">
        <v>27</v>
      </c>
      <c r="L8" s="11">
        <v>49</v>
      </c>
      <c r="M8" s="11">
        <v>49</v>
      </c>
      <c r="N8" s="11">
        <v>75</v>
      </c>
      <c r="O8" s="11">
        <v>57</v>
      </c>
      <c r="P8" s="11">
        <v>2</v>
      </c>
      <c r="Q8" s="11"/>
      <c r="R8" s="11">
        <v>116</v>
      </c>
      <c r="S8" s="11">
        <v>78</v>
      </c>
      <c r="T8" s="11">
        <v>83</v>
      </c>
      <c r="U8" s="11">
        <v>343</v>
      </c>
      <c r="V8" s="11"/>
      <c r="W8" s="11">
        <v>73</v>
      </c>
      <c r="X8" s="11">
        <v>30</v>
      </c>
      <c r="Y8" s="11">
        <v>32</v>
      </c>
      <c r="Z8" s="11">
        <v>51</v>
      </c>
      <c r="AA8" s="11">
        <v>35</v>
      </c>
      <c r="AB8" s="11">
        <v>36</v>
      </c>
      <c r="AC8" s="11">
        <v>47</v>
      </c>
      <c r="AD8" s="11">
        <v>48</v>
      </c>
      <c r="AE8" s="11">
        <v>55</v>
      </c>
      <c r="AF8" s="11">
        <v>167</v>
      </c>
      <c r="AG8" s="11"/>
      <c r="AH8" s="11">
        <v>68</v>
      </c>
      <c r="AI8" s="11">
        <v>31</v>
      </c>
      <c r="AJ8" s="11">
        <v>50</v>
      </c>
      <c r="AK8" s="11">
        <v>109</v>
      </c>
      <c r="AL8" s="11">
        <v>119</v>
      </c>
      <c r="AM8" s="11">
        <v>131</v>
      </c>
      <c r="AN8" s="11">
        <v>81</v>
      </c>
      <c r="AO8" s="11"/>
      <c r="AP8" s="11">
        <v>480</v>
      </c>
      <c r="AQ8" s="11">
        <v>140</v>
      </c>
      <c r="AR8" s="11"/>
      <c r="AS8" s="11">
        <v>140</v>
      </c>
      <c r="AT8" s="11">
        <v>122</v>
      </c>
      <c r="AU8" s="11">
        <v>209</v>
      </c>
      <c r="AV8" s="11"/>
      <c r="AW8" s="11">
        <v>118</v>
      </c>
      <c r="AX8" s="11">
        <v>502</v>
      </c>
      <c r="AY8" s="11"/>
      <c r="AZ8" s="11">
        <v>181</v>
      </c>
      <c r="BA8" s="11">
        <v>439</v>
      </c>
      <c r="BB8" s="11"/>
      <c r="BC8" s="11">
        <v>277</v>
      </c>
      <c r="BD8" s="11">
        <v>343</v>
      </c>
      <c r="BE8" s="11"/>
      <c r="BF8" s="11">
        <v>256</v>
      </c>
      <c r="BG8" s="11">
        <v>364</v>
      </c>
      <c r="BH8" s="11"/>
      <c r="BI8" s="11">
        <v>71</v>
      </c>
      <c r="BJ8" s="11">
        <v>174</v>
      </c>
      <c r="BK8" s="11">
        <v>253</v>
      </c>
      <c r="BL8" s="11">
        <v>119</v>
      </c>
    </row>
    <row r="9" spans="2:64" ht="45" x14ac:dyDescent="0.25">
      <c r="B9" s="18" t="s">
        <v>356</v>
      </c>
      <c r="C9" s="17">
        <v>0.48715711111437798</v>
      </c>
      <c r="D9" s="17">
        <v>0.48100722997645101</v>
      </c>
      <c r="E9" s="17">
        <v>0.35808769575083399</v>
      </c>
      <c r="F9" s="17">
        <v>0.62471923637708504</v>
      </c>
      <c r="G9" s="17">
        <v>0.63929656926786804</v>
      </c>
      <c r="H9" s="17">
        <v>0.52630382755723504</v>
      </c>
      <c r="I9" s="17">
        <v>0.51130549535790304</v>
      </c>
      <c r="J9" s="17">
        <v>0.42045002568571099</v>
      </c>
      <c r="K9" s="17">
        <v>0.67142406518299202</v>
      </c>
      <c r="L9" s="17">
        <v>0.44496651510518698</v>
      </c>
      <c r="M9" s="17">
        <v>0.36470041579360302</v>
      </c>
      <c r="N9" s="17">
        <v>0.50119503675423105</v>
      </c>
      <c r="O9" s="17">
        <v>0.43989172167455998</v>
      </c>
      <c r="P9" s="17">
        <v>0.54313728685570895</v>
      </c>
      <c r="Q9" s="17"/>
      <c r="R9" s="17">
        <v>0.51016227421028904</v>
      </c>
      <c r="S9" s="17">
        <v>0.46174094645054597</v>
      </c>
      <c r="T9" s="17">
        <v>0.48735570652851901</v>
      </c>
      <c r="U9" s="17">
        <v>0.48513716678709101</v>
      </c>
      <c r="V9" s="17"/>
      <c r="W9" s="17">
        <v>0.50690119212801399</v>
      </c>
      <c r="X9" s="17">
        <v>0.47228681954940499</v>
      </c>
      <c r="Y9" s="17">
        <v>0.456086275256045</v>
      </c>
      <c r="Z9" s="17">
        <v>0.46899097559929898</v>
      </c>
      <c r="AA9" s="17">
        <v>0.37605339777800101</v>
      </c>
      <c r="AB9" s="17">
        <v>0.57110604755311001</v>
      </c>
      <c r="AC9" s="17">
        <v>0.41573084439600899</v>
      </c>
      <c r="AD9" s="17">
        <v>0.577062523191607</v>
      </c>
      <c r="AE9" s="17">
        <v>0.57609620673321904</v>
      </c>
      <c r="AF9" s="17">
        <v>0.47375251150328501</v>
      </c>
      <c r="AG9" s="17"/>
      <c r="AH9" s="17">
        <v>0.49570893800008298</v>
      </c>
      <c r="AI9" s="17">
        <v>0.48240975690586801</v>
      </c>
      <c r="AJ9" s="17">
        <v>0.44645514953750398</v>
      </c>
      <c r="AK9" s="17">
        <v>0.43255320534647501</v>
      </c>
      <c r="AL9" s="17">
        <v>0.478765235322969</v>
      </c>
      <c r="AM9" s="17">
        <v>0.52094335979244399</v>
      </c>
      <c r="AN9" s="17">
        <v>0.57325685421823502</v>
      </c>
      <c r="AO9" s="17"/>
      <c r="AP9" s="17">
        <v>0.52126103161952297</v>
      </c>
      <c r="AQ9" s="17">
        <v>0.37020883700102802</v>
      </c>
      <c r="AR9" s="17"/>
      <c r="AS9" s="17">
        <v>0.45485016387188498</v>
      </c>
      <c r="AT9" s="17">
        <v>0.65629428481688301</v>
      </c>
      <c r="AU9" s="17">
        <v>0.477127868510135</v>
      </c>
      <c r="AV9" s="17"/>
      <c r="AW9" s="17">
        <v>0.53439763382941696</v>
      </c>
      <c r="AX9" s="17">
        <v>0.47604492382422597</v>
      </c>
      <c r="AY9" s="17"/>
      <c r="AZ9" s="17">
        <v>0.55456898383368503</v>
      </c>
      <c r="BA9" s="17">
        <v>0.45931735192944101</v>
      </c>
      <c r="BB9" s="17"/>
      <c r="BC9" s="17">
        <v>0.489651560778529</v>
      </c>
      <c r="BD9" s="17">
        <v>0.48513716678709101</v>
      </c>
      <c r="BE9" s="17"/>
      <c r="BF9" s="17">
        <v>0.62778751385470799</v>
      </c>
      <c r="BG9" s="17">
        <v>0.38810427487988702</v>
      </c>
      <c r="BH9" s="17"/>
      <c r="BI9" s="17">
        <v>0.24896821744175399</v>
      </c>
      <c r="BJ9" s="17">
        <v>0.43651427767721201</v>
      </c>
      <c r="BK9" s="17">
        <v>0.53531165784405199</v>
      </c>
      <c r="BL9" s="17">
        <v>0.59605155508611096</v>
      </c>
    </row>
    <row r="10" spans="2:64" ht="30" x14ac:dyDescent="0.25">
      <c r="B10" s="18" t="s">
        <v>357</v>
      </c>
      <c r="C10" s="17">
        <v>0.41023204030802302</v>
      </c>
      <c r="D10" s="17">
        <v>0.45017449995097603</v>
      </c>
      <c r="E10" s="17">
        <v>0.50222788660442097</v>
      </c>
      <c r="F10" s="17">
        <v>0.317114600320551</v>
      </c>
      <c r="G10" s="17">
        <v>0.24886328526702101</v>
      </c>
      <c r="H10" s="17">
        <v>0.36277080372113402</v>
      </c>
      <c r="I10" s="17">
        <v>0.44953964135477598</v>
      </c>
      <c r="J10" s="17">
        <v>0.42276181606541702</v>
      </c>
      <c r="K10" s="17">
        <v>0.25204720593011698</v>
      </c>
      <c r="L10" s="17">
        <v>0.53122434973763999</v>
      </c>
      <c r="M10" s="17">
        <v>0.476561417547053</v>
      </c>
      <c r="N10" s="17">
        <v>0.34339230672504401</v>
      </c>
      <c r="O10" s="17">
        <v>0.36617766039191801</v>
      </c>
      <c r="P10" s="17">
        <v>0.456862713144291</v>
      </c>
      <c r="Q10" s="17"/>
      <c r="R10" s="17">
        <v>0.300940815809838</v>
      </c>
      <c r="S10" s="17">
        <v>0.41439885473129701</v>
      </c>
      <c r="T10" s="17">
        <v>0.40073126732313902</v>
      </c>
      <c r="U10" s="17">
        <v>0.44855937314657102</v>
      </c>
      <c r="V10" s="17"/>
      <c r="W10" s="17">
        <v>0.35013347266300898</v>
      </c>
      <c r="X10" s="17">
        <v>0.35745986287846498</v>
      </c>
      <c r="Y10" s="17">
        <v>0.38131587248008397</v>
      </c>
      <c r="Z10" s="17">
        <v>0.411915912963913</v>
      </c>
      <c r="AA10" s="17">
        <v>0.56095046734415199</v>
      </c>
      <c r="AB10" s="17">
        <v>0.30382076313325201</v>
      </c>
      <c r="AC10" s="17">
        <v>0.44050678192032799</v>
      </c>
      <c r="AD10" s="17">
        <v>0.32848005132433999</v>
      </c>
      <c r="AE10" s="17">
        <v>0.39362833058539498</v>
      </c>
      <c r="AF10" s="17">
        <v>0.48464594642410802</v>
      </c>
      <c r="AG10" s="17"/>
      <c r="AH10" s="17">
        <v>0.33152952016299703</v>
      </c>
      <c r="AI10" s="17">
        <v>0.36840943211382998</v>
      </c>
      <c r="AJ10" s="17">
        <v>0.44895351077381601</v>
      </c>
      <c r="AK10" s="17">
        <v>0.422239677000395</v>
      </c>
      <c r="AL10" s="17">
        <v>0.44879047242800701</v>
      </c>
      <c r="AM10" s="17">
        <v>0.41047542371417201</v>
      </c>
      <c r="AN10" s="17">
        <v>0.38169449964591601</v>
      </c>
      <c r="AO10" s="17"/>
      <c r="AP10" s="17">
        <v>0.42186272065093799</v>
      </c>
      <c r="AQ10" s="17">
        <v>0.37034841482681502</v>
      </c>
      <c r="AR10" s="17"/>
      <c r="AS10" s="17">
        <v>0.50339522247546498</v>
      </c>
      <c r="AT10" s="17">
        <v>0.319799422893776</v>
      </c>
      <c r="AU10" s="17">
        <v>0.434128533257014</v>
      </c>
      <c r="AV10" s="17"/>
      <c r="AW10" s="17">
        <v>0.43833695412305501</v>
      </c>
      <c r="AX10" s="17">
        <v>0.403621040934241</v>
      </c>
      <c r="AY10" s="17"/>
      <c r="AZ10" s="17">
        <v>0.35573835178936902</v>
      </c>
      <c r="BA10" s="17">
        <v>0.43273684701729898</v>
      </c>
      <c r="BB10" s="17"/>
      <c r="BC10" s="17">
        <v>0.36290122963400301</v>
      </c>
      <c r="BD10" s="17">
        <v>0.44855937314657102</v>
      </c>
      <c r="BE10" s="17"/>
      <c r="BF10" s="17">
        <v>0.31290216210569599</v>
      </c>
      <c r="BG10" s="17">
        <v>0.478786209950127</v>
      </c>
      <c r="BH10" s="17"/>
      <c r="BI10" s="17">
        <v>0.47689002126065499</v>
      </c>
      <c r="BJ10" s="17">
        <v>0.41781060709611301</v>
      </c>
      <c r="BK10" s="17">
        <v>0.40595570664858499</v>
      </c>
      <c r="BL10" s="17">
        <v>0.37063390533818003</v>
      </c>
    </row>
    <row r="11" spans="2:64" x14ac:dyDescent="0.25">
      <c r="B11" s="18" t="s">
        <v>358</v>
      </c>
      <c r="C11" s="17">
        <v>7.3284589249437496E-2</v>
      </c>
      <c r="D11" s="17">
        <v>2.9952204986942E-2</v>
      </c>
      <c r="E11" s="17">
        <v>7.5882292657135697E-2</v>
      </c>
      <c r="F11" s="17">
        <v>5.8166163302364501E-2</v>
      </c>
      <c r="G11" s="17">
        <v>5.1084001064064903E-2</v>
      </c>
      <c r="H11" s="17">
        <v>9.6962317170138895E-2</v>
      </c>
      <c r="I11" s="17">
        <v>3.9154863287319999E-2</v>
      </c>
      <c r="J11" s="17">
        <v>0.13491877543407199</v>
      </c>
      <c r="K11" s="17">
        <v>7.6528728886891495E-2</v>
      </c>
      <c r="L11" s="17">
        <v>2.38091351571737E-2</v>
      </c>
      <c r="M11" s="17">
        <v>9.5089469415847797E-2</v>
      </c>
      <c r="N11" s="17">
        <v>0.131201047742104</v>
      </c>
      <c r="O11" s="17">
        <v>0.14615086028386201</v>
      </c>
      <c r="P11" s="17">
        <v>0</v>
      </c>
      <c r="Q11" s="17"/>
      <c r="R11" s="17">
        <v>0.13769359408946899</v>
      </c>
      <c r="S11" s="17">
        <v>8.7628920802880206E-2</v>
      </c>
      <c r="T11" s="17">
        <v>7.6531510485734797E-2</v>
      </c>
      <c r="U11" s="17">
        <v>4.74273146355716E-2</v>
      </c>
      <c r="V11" s="17"/>
      <c r="W11" s="17">
        <v>9.0929895339771596E-2</v>
      </c>
      <c r="X11" s="17">
        <v>0.135406368470285</v>
      </c>
      <c r="Y11" s="17">
        <v>0.11352234305025601</v>
      </c>
      <c r="Z11" s="17">
        <v>8.6946424139769496E-2</v>
      </c>
      <c r="AA11" s="17">
        <v>3.5000055245952601E-2</v>
      </c>
      <c r="AB11" s="17">
        <v>2.74392443719149E-2</v>
      </c>
      <c r="AC11" s="17">
        <v>0.14376237368366299</v>
      </c>
      <c r="AD11" s="17">
        <v>9.4457425484052601E-2</v>
      </c>
      <c r="AE11" s="17">
        <v>3.0275462681385999E-2</v>
      </c>
      <c r="AF11" s="17">
        <v>3.58633584866654E-2</v>
      </c>
      <c r="AG11" s="17"/>
      <c r="AH11" s="17">
        <v>9.2471899231684904E-2</v>
      </c>
      <c r="AI11" s="17">
        <v>0.149180810980302</v>
      </c>
      <c r="AJ11" s="17">
        <v>0.10459133968867999</v>
      </c>
      <c r="AK11" s="17">
        <v>0.121554566987659</v>
      </c>
      <c r="AL11" s="17">
        <v>4.4193656650961699E-2</v>
      </c>
      <c r="AM11" s="17">
        <v>4.31891050325365E-2</v>
      </c>
      <c r="AN11" s="17">
        <v>3.2148431742608299E-2</v>
      </c>
      <c r="AO11" s="17"/>
      <c r="AP11" s="17">
        <v>4.2763778448611803E-2</v>
      </c>
      <c r="AQ11" s="17">
        <v>0.17794575708080801</v>
      </c>
      <c r="AR11" s="17"/>
      <c r="AS11" s="17">
        <v>3.5433580115330099E-2</v>
      </c>
      <c r="AT11" s="17">
        <v>2.3906292289340901E-2</v>
      </c>
      <c r="AU11" s="17">
        <v>6.0568547179776E-2</v>
      </c>
      <c r="AV11" s="17"/>
      <c r="AW11" s="17">
        <v>1.9778474434484598E-2</v>
      </c>
      <c r="AX11" s="17">
        <v>8.5870605127769395E-2</v>
      </c>
      <c r="AY11" s="17"/>
      <c r="AZ11" s="17">
        <v>4.9024386657071699E-2</v>
      </c>
      <c r="BA11" s="17">
        <v>8.3303569151709597E-2</v>
      </c>
      <c r="BB11" s="17"/>
      <c r="BC11" s="17">
        <v>0.105215998994289</v>
      </c>
      <c r="BD11" s="17">
        <v>4.74273146355716E-2</v>
      </c>
      <c r="BE11" s="17"/>
      <c r="BF11" s="17">
        <v>3.1039862579369099E-2</v>
      </c>
      <c r="BG11" s="17">
        <v>0.103039606024492</v>
      </c>
      <c r="BH11" s="17"/>
      <c r="BI11" s="17">
        <v>0.18219076925587099</v>
      </c>
      <c r="BJ11" s="17">
        <v>0.10341273378269</v>
      </c>
      <c r="BK11" s="17">
        <v>4.5480121167725499E-2</v>
      </c>
      <c r="BL11" s="17">
        <v>2.5273669449568902E-2</v>
      </c>
    </row>
    <row r="12" spans="2:64" x14ac:dyDescent="0.25">
      <c r="B12" s="18" t="s">
        <v>359</v>
      </c>
      <c r="C12" s="17">
        <v>1.7782934250520702E-2</v>
      </c>
      <c r="D12" s="17">
        <v>1.7351426899182801E-2</v>
      </c>
      <c r="E12" s="17">
        <v>0</v>
      </c>
      <c r="F12" s="17">
        <v>0</v>
      </c>
      <c r="G12" s="17">
        <v>6.0756144401046701E-2</v>
      </c>
      <c r="H12" s="17">
        <v>1.3963051551492E-2</v>
      </c>
      <c r="I12" s="17">
        <v>0</v>
      </c>
      <c r="J12" s="17">
        <v>0</v>
      </c>
      <c r="K12" s="17">
        <v>0</v>
      </c>
      <c r="L12" s="17">
        <v>0</v>
      </c>
      <c r="M12" s="17">
        <v>4.7247449739125501E-2</v>
      </c>
      <c r="N12" s="17">
        <v>1.10613812761891E-2</v>
      </c>
      <c r="O12" s="17">
        <v>4.7779757649660901E-2</v>
      </c>
      <c r="P12" s="17">
        <v>0</v>
      </c>
      <c r="Q12" s="17"/>
      <c r="R12" s="17">
        <v>4.2131857945938898E-2</v>
      </c>
      <c r="S12" s="17">
        <v>3.6231278015277098E-2</v>
      </c>
      <c r="T12" s="17">
        <v>1.7588035065008899E-2</v>
      </c>
      <c r="U12" s="17">
        <v>5.3753582957796397E-3</v>
      </c>
      <c r="V12" s="17"/>
      <c r="W12" s="17">
        <v>5.2035439869205599E-2</v>
      </c>
      <c r="X12" s="17">
        <v>0</v>
      </c>
      <c r="Y12" s="17">
        <v>4.9075509213615497E-2</v>
      </c>
      <c r="Z12" s="17">
        <v>1.6318567856675799E-2</v>
      </c>
      <c r="AA12" s="17">
        <v>0</v>
      </c>
      <c r="AB12" s="17">
        <v>7.8874560901831495E-2</v>
      </c>
      <c r="AC12" s="17">
        <v>0</v>
      </c>
      <c r="AD12" s="17">
        <v>0</v>
      </c>
      <c r="AE12" s="17">
        <v>0</v>
      </c>
      <c r="AF12" s="17">
        <v>5.7381835859417101E-3</v>
      </c>
      <c r="AG12" s="17"/>
      <c r="AH12" s="17">
        <v>5.3840409707348297E-2</v>
      </c>
      <c r="AI12" s="17">
        <v>0</v>
      </c>
      <c r="AJ12" s="17">
        <v>0</v>
      </c>
      <c r="AK12" s="17">
        <v>1.5511367193876699E-2</v>
      </c>
      <c r="AL12" s="17">
        <v>1.99627034373893E-2</v>
      </c>
      <c r="AM12" s="17">
        <v>2.53921114608474E-2</v>
      </c>
      <c r="AN12" s="17">
        <v>0</v>
      </c>
      <c r="AO12" s="17"/>
      <c r="AP12" s="17">
        <v>1.2058293655735301E-2</v>
      </c>
      <c r="AQ12" s="17">
        <v>3.74137223699798E-2</v>
      </c>
      <c r="AR12" s="17"/>
      <c r="AS12" s="17">
        <v>6.3210335373207697E-3</v>
      </c>
      <c r="AT12" s="17">
        <v>0</v>
      </c>
      <c r="AU12" s="17">
        <v>2.3458505318114099E-2</v>
      </c>
      <c r="AV12" s="17"/>
      <c r="AW12" s="17">
        <v>7.4869376130433296E-3</v>
      </c>
      <c r="AX12" s="17">
        <v>2.0204817760670901E-2</v>
      </c>
      <c r="AY12" s="17"/>
      <c r="AZ12" s="17">
        <v>2.94186909757242E-2</v>
      </c>
      <c r="BA12" s="17">
        <v>1.29775987495621E-2</v>
      </c>
      <c r="BB12" s="17"/>
      <c r="BC12" s="17">
        <v>3.3105175193065703E-2</v>
      </c>
      <c r="BD12" s="17">
        <v>5.3753582957796397E-3</v>
      </c>
      <c r="BE12" s="17"/>
      <c r="BF12" s="17">
        <v>1.7828636245564699E-2</v>
      </c>
      <c r="BG12" s="17">
        <v>1.77507441113866E-2</v>
      </c>
      <c r="BH12" s="17"/>
      <c r="BI12" s="17">
        <v>6.7538442846531793E-2</v>
      </c>
      <c r="BJ12" s="17">
        <v>1.11039051993264E-2</v>
      </c>
      <c r="BK12" s="17">
        <v>1.3252514339637899E-2</v>
      </c>
      <c r="BL12" s="17">
        <v>8.0408701261398298E-3</v>
      </c>
    </row>
    <row r="13" spans="2:64" x14ac:dyDescent="0.25">
      <c r="B13" s="18" t="s">
        <v>109</v>
      </c>
      <c r="C13" s="19">
        <v>1.1543325077640901E-2</v>
      </c>
      <c r="D13" s="19">
        <v>2.15146381864477E-2</v>
      </c>
      <c r="E13" s="19">
        <v>6.3802124987608996E-2</v>
      </c>
      <c r="F13" s="19">
        <v>0</v>
      </c>
      <c r="G13" s="19">
        <v>0</v>
      </c>
      <c r="H13" s="19">
        <v>0</v>
      </c>
      <c r="I13" s="19">
        <v>0</v>
      </c>
      <c r="J13" s="19">
        <v>2.18693828147997E-2</v>
      </c>
      <c r="K13" s="19">
        <v>0</v>
      </c>
      <c r="L13" s="19">
        <v>0</v>
      </c>
      <c r="M13" s="19">
        <v>1.64012475043709E-2</v>
      </c>
      <c r="N13" s="19">
        <v>1.3150227502432299E-2</v>
      </c>
      <c r="O13" s="19">
        <v>0</v>
      </c>
      <c r="P13" s="19">
        <v>0</v>
      </c>
      <c r="Q13" s="19"/>
      <c r="R13" s="19">
        <v>9.0714579444650806E-3</v>
      </c>
      <c r="S13" s="19">
        <v>0</v>
      </c>
      <c r="T13" s="19">
        <v>1.7793480597597999E-2</v>
      </c>
      <c r="U13" s="19">
        <v>1.3500787134986401E-2</v>
      </c>
      <c r="V13" s="19"/>
      <c r="W13" s="19">
        <v>0</v>
      </c>
      <c r="X13" s="19">
        <v>3.4846949101844799E-2</v>
      </c>
      <c r="Y13" s="19">
        <v>0</v>
      </c>
      <c r="Z13" s="19">
        <v>1.58281194403425E-2</v>
      </c>
      <c r="AA13" s="19">
        <v>2.7996079631894599E-2</v>
      </c>
      <c r="AB13" s="19">
        <v>1.87593840398925E-2</v>
      </c>
      <c r="AC13" s="19">
        <v>0</v>
      </c>
      <c r="AD13" s="19">
        <v>0</v>
      </c>
      <c r="AE13" s="19">
        <v>0</v>
      </c>
      <c r="AF13" s="19">
        <v>0</v>
      </c>
      <c r="AG13" s="19"/>
      <c r="AH13" s="19">
        <v>2.64492328978863E-2</v>
      </c>
      <c r="AI13" s="19">
        <v>0</v>
      </c>
      <c r="AJ13" s="19">
        <v>0</v>
      </c>
      <c r="AK13" s="19">
        <v>8.1411834715947404E-3</v>
      </c>
      <c r="AL13" s="19">
        <v>8.2879321606729693E-3</v>
      </c>
      <c r="AM13" s="19">
        <v>0</v>
      </c>
      <c r="AN13" s="19">
        <v>1.2900214393239901E-2</v>
      </c>
      <c r="AO13" s="19"/>
      <c r="AP13" s="19">
        <v>2.0541756251912699E-3</v>
      </c>
      <c r="AQ13" s="19">
        <v>4.4083268721369799E-2</v>
      </c>
      <c r="AR13" s="19"/>
      <c r="AS13" s="19">
        <v>0</v>
      </c>
      <c r="AT13" s="19">
        <v>0</v>
      </c>
      <c r="AU13" s="19">
        <v>4.7165457349601604E-3</v>
      </c>
      <c r="AV13" s="19"/>
      <c r="AW13" s="19">
        <v>0</v>
      </c>
      <c r="AX13" s="19">
        <v>1.4258612353093199E-2</v>
      </c>
      <c r="AY13" s="19"/>
      <c r="AZ13" s="19">
        <v>1.1249586744150299E-2</v>
      </c>
      <c r="BA13" s="19">
        <v>1.16646331519887E-2</v>
      </c>
      <c r="BB13" s="19"/>
      <c r="BC13" s="19">
        <v>9.1260354001129994E-3</v>
      </c>
      <c r="BD13" s="19">
        <v>1.3500787134986401E-2</v>
      </c>
      <c r="BE13" s="19"/>
      <c r="BF13" s="19">
        <v>1.04418252146617E-2</v>
      </c>
      <c r="BG13" s="19">
        <v>1.23191650341078E-2</v>
      </c>
      <c r="BH13" s="19"/>
      <c r="BI13" s="19">
        <v>2.4412549195188499E-2</v>
      </c>
      <c r="BJ13" s="19">
        <v>3.1158476244658399E-2</v>
      </c>
      <c r="BK13" s="19">
        <v>0</v>
      </c>
      <c r="BL13" s="19">
        <v>0</v>
      </c>
    </row>
    <row r="14" spans="2:64" x14ac:dyDescent="0.25">
      <c r="B14" s="16" t="s">
        <v>701</v>
      </c>
    </row>
    <row r="15" spans="2:64" x14ac:dyDescent="0.25">
      <c r="B15" t="s">
        <v>83</v>
      </c>
    </row>
    <row r="16" spans="2:64" x14ac:dyDescent="0.25">
      <c r="B16" t="s">
        <v>84</v>
      </c>
    </row>
    <row r="18" spans="2:2" x14ac:dyDescent="0.2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L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679</v>
      </c>
      <c r="D7" s="10">
        <v>202</v>
      </c>
      <c r="E7" s="10">
        <v>18</v>
      </c>
      <c r="F7" s="10">
        <v>19</v>
      </c>
      <c r="G7" s="10">
        <v>18</v>
      </c>
      <c r="H7" s="10">
        <v>57</v>
      </c>
      <c r="I7" s="10">
        <v>58</v>
      </c>
      <c r="J7" s="10">
        <v>35</v>
      </c>
      <c r="K7" s="10">
        <v>29</v>
      </c>
      <c r="L7" s="10">
        <v>46</v>
      </c>
      <c r="M7" s="10">
        <v>48</v>
      </c>
      <c r="N7" s="10">
        <v>92</v>
      </c>
      <c r="O7" s="10">
        <v>56</v>
      </c>
      <c r="P7" s="10">
        <v>1</v>
      </c>
      <c r="Q7" s="10"/>
      <c r="R7" s="10">
        <v>97</v>
      </c>
      <c r="S7" s="10">
        <v>73</v>
      </c>
      <c r="T7" s="10">
        <v>118</v>
      </c>
      <c r="U7" s="10">
        <v>391</v>
      </c>
      <c r="V7" s="10"/>
      <c r="W7" s="10">
        <v>68</v>
      </c>
      <c r="X7" s="10">
        <v>35</v>
      </c>
      <c r="Y7" s="10">
        <v>30</v>
      </c>
      <c r="Z7" s="10">
        <v>48</v>
      </c>
      <c r="AA7" s="10">
        <v>44</v>
      </c>
      <c r="AB7" s="10">
        <v>37</v>
      </c>
      <c r="AC7" s="10">
        <v>47</v>
      </c>
      <c r="AD7" s="10">
        <v>54</v>
      </c>
      <c r="AE7" s="10">
        <v>67</v>
      </c>
      <c r="AF7" s="10">
        <v>196</v>
      </c>
      <c r="AG7" s="10"/>
      <c r="AH7" s="10">
        <v>48</v>
      </c>
      <c r="AI7" s="10">
        <v>27</v>
      </c>
      <c r="AJ7" s="10">
        <v>59</v>
      </c>
      <c r="AK7" s="10">
        <v>141</v>
      </c>
      <c r="AL7" s="10">
        <v>132</v>
      </c>
      <c r="AM7" s="10">
        <v>137</v>
      </c>
      <c r="AN7" s="10">
        <v>86</v>
      </c>
      <c r="AO7" s="10"/>
      <c r="AP7" s="10">
        <v>507</v>
      </c>
      <c r="AQ7" s="10">
        <v>172</v>
      </c>
      <c r="AR7" s="10"/>
      <c r="AS7" s="10">
        <v>149</v>
      </c>
      <c r="AT7" s="10">
        <v>127</v>
      </c>
      <c r="AU7" s="10">
        <v>216</v>
      </c>
      <c r="AV7" s="10"/>
      <c r="AW7" s="10">
        <v>115</v>
      </c>
      <c r="AX7" s="10">
        <v>564</v>
      </c>
      <c r="AY7" s="10"/>
      <c r="AZ7" s="10">
        <v>211</v>
      </c>
      <c r="BA7" s="10">
        <v>468</v>
      </c>
      <c r="BB7" s="10"/>
      <c r="BC7" s="10">
        <v>288</v>
      </c>
      <c r="BD7" s="10">
        <v>391</v>
      </c>
      <c r="BE7" s="10"/>
      <c r="BF7" s="10">
        <v>268</v>
      </c>
      <c r="BG7" s="10">
        <v>411</v>
      </c>
      <c r="BH7" s="10"/>
      <c r="BI7" s="10">
        <v>71</v>
      </c>
      <c r="BJ7" s="10">
        <v>209</v>
      </c>
      <c r="BK7" s="10">
        <v>266</v>
      </c>
      <c r="BL7" s="10">
        <v>131</v>
      </c>
    </row>
    <row r="8" spans="2:64" ht="30" customHeight="1" x14ac:dyDescent="0.25">
      <c r="B8" s="11" t="s">
        <v>31</v>
      </c>
      <c r="C8" s="11">
        <v>662</v>
      </c>
      <c r="D8" s="11">
        <v>183</v>
      </c>
      <c r="E8" s="11">
        <v>19</v>
      </c>
      <c r="F8" s="11">
        <v>20</v>
      </c>
      <c r="G8" s="11">
        <v>24</v>
      </c>
      <c r="H8" s="11">
        <v>46</v>
      </c>
      <c r="I8" s="11">
        <v>54</v>
      </c>
      <c r="J8" s="11">
        <v>32</v>
      </c>
      <c r="K8" s="11">
        <v>32</v>
      </c>
      <c r="L8" s="11">
        <v>46</v>
      </c>
      <c r="M8" s="11">
        <v>51</v>
      </c>
      <c r="N8" s="11">
        <v>92</v>
      </c>
      <c r="O8" s="11">
        <v>62</v>
      </c>
      <c r="P8" s="11">
        <v>1</v>
      </c>
      <c r="Q8" s="11"/>
      <c r="R8" s="11">
        <v>108</v>
      </c>
      <c r="S8" s="11">
        <v>96</v>
      </c>
      <c r="T8" s="11">
        <v>94</v>
      </c>
      <c r="U8" s="11">
        <v>363</v>
      </c>
      <c r="V8" s="11"/>
      <c r="W8" s="11">
        <v>76</v>
      </c>
      <c r="X8" s="11">
        <v>36</v>
      </c>
      <c r="Y8" s="11">
        <v>31</v>
      </c>
      <c r="Z8" s="11">
        <v>50</v>
      </c>
      <c r="AA8" s="11">
        <v>43</v>
      </c>
      <c r="AB8" s="11">
        <v>36</v>
      </c>
      <c r="AC8" s="11">
        <v>46</v>
      </c>
      <c r="AD8" s="11">
        <v>51</v>
      </c>
      <c r="AE8" s="11">
        <v>61</v>
      </c>
      <c r="AF8" s="11">
        <v>180</v>
      </c>
      <c r="AG8" s="11"/>
      <c r="AH8" s="11">
        <v>51</v>
      </c>
      <c r="AI8" s="11">
        <v>27</v>
      </c>
      <c r="AJ8" s="11">
        <v>57</v>
      </c>
      <c r="AK8" s="11">
        <v>140</v>
      </c>
      <c r="AL8" s="11">
        <v>126</v>
      </c>
      <c r="AM8" s="11">
        <v>131</v>
      </c>
      <c r="AN8" s="11">
        <v>82</v>
      </c>
      <c r="AO8" s="11"/>
      <c r="AP8" s="11">
        <v>489</v>
      </c>
      <c r="AQ8" s="11">
        <v>173</v>
      </c>
      <c r="AR8" s="11"/>
      <c r="AS8" s="11">
        <v>140</v>
      </c>
      <c r="AT8" s="11">
        <v>118</v>
      </c>
      <c r="AU8" s="11">
        <v>214</v>
      </c>
      <c r="AV8" s="11"/>
      <c r="AW8" s="11">
        <v>106</v>
      </c>
      <c r="AX8" s="11">
        <v>556</v>
      </c>
      <c r="AY8" s="11"/>
      <c r="AZ8" s="11">
        <v>216</v>
      </c>
      <c r="BA8" s="11">
        <v>445</v>
      </c>
      <c r="BB8" s="11"/>
      <c r="BC8" s="11">
        <v>298</v>
      </c>
      <c r="BD8" s="11">
        <v>363</v>
      </c>
      <c r="BE8" s="11"/>
      <c r="BF8" s="11">
        <v>257</v>
      </c>
      <c r="BG8" s="11">
        <v>404</v>
      </c>
      <c r="BH8" s="11"/>
      <c r="BI8" s="11">
        <v>74</v>
      </c>
      <c r="BJ8" s="11">
        <v>208</v>
      </c>
      <c r="BK8" s="11">
        <v>253</v>
      </c>
      <c r="BL8" s="11">
        <v>125</v>
      </c>
    </row>
    <row r="9" spans="2:64" ht="45" x14ac:dyDescent="0.25">
      <c r="B9" s="18" t="s">
        <v>356</v>
      </c>
      <c r="C9" s="17">
        <v>0.46870759973103698</v>
      </c>
      <c r="D9" s="17">
        <v>0.464973757328627</v>
      </c>
      <c r="E9" s="17">
        <v>0.49619782288089198</v>
      </c>
      <c r="F9" s="17">
        <v>0.49420730561687398</v>
      </c>
      <c r="G9" s="17">
        <v>0.31692493237015801</v>
      </c>
      <c r="H9" s="17">
        <v>0.46678327674278702</v>
      </c>
      <c r="I9" s="17">
        <v>0.56148020241020402</v>
      </c>
      <c r="J9" s="17">
        <v>0.34406767068662902</v>
      </c>
      <c r="K9" s="17">
        <v>0.66752604790705505</v>
      </c>
      <c r="L9" s="17">
        <v>0.35854217556693102</v>
      </c>
      <c r="M9" s="17">
        <v>0.48989534781057298</v>
      </c>
      <c r="N9" s="17">
        <v>0.42211533404318602</v>
      </c>
      <c r="O9" s="17">
        <v>0.54624574053137098</v>
      </c>
      <c r="P9" s="17">
        <v>0</v>
      </c>
      <c r="Q9" s="17"/>
      <c r="R9" s="17">
        <v>0.40194913831073997</v>
      </c>
      <c r="S9" s="17">
        <v>0.46725225745877202</v>
      </c>
      <c r="T9" s="17">
        <v>0.447438140518373</v>
      </c>
      <c r="U9" s="17">
        <v>0.494540930589287</v>
      </c>
      <c r="V9" s="17"/>
      <c r="W9" s="17">
        <v>0.441132035367372</v>
      </c>
      <c r="X9" s="17">
        <v>0.40861048535035199</v>
      </c>
      <c r="Y9" s="17">
        <v>0.49377699606393699</v>
      </c>
      <c r="Z9" s="17">
        <v>0.465565786373145</v>
      </c>
      <c r="AA9" s="17">
        <v>0.42997475654989897</v>
      </c>
      <c r="AB9" s="17">
        <v>0.56137174258466405</v>
      </c>
      <c r="AC9" s="17">
        <v>0.39452621010947903</v>
      </c>
      <c r="AD9" s="17">
        <v>0.56699838762488997</v>
      </c>
      <c r="AE9" s="17">
        <v>0.49142750489883402</v>
      </c>
      <c r="AF9" s="17">
        <v>0.49738036653845202</v>
      </c>
      <c r="AG9" s="17"/>
      <c r="AH9" s="17">
        <v>0.49853970100221701</v>
      </c>
      <c r="AI9" s="17">
        <v>0.38725332701091297</v>
      </c>
      <c r="AJ9" s="17">
        <v>0.44401780589120299</v>
      </c>
      <c r="AK9" s="17">
        <v>0.39784087446615002</v>
      </c>
      <c r="AL9" s="17">
        <v>0.46406159678372599</v>
      </c>
      <c r="AM9" s="17">
        <v>0.53357750072588706</v>
      </c>
      <c r="AN9" s="17">
        <v>0.55694370288103701</v>
      </c>
      <c r="AO9" s="17"/>
      <c r="AP9" s="17">
        <v>0.48556732957329202</v>
      </c>
      <c r="AQ9" s="17">
        <v>0.42106873854065002</v>
      </c>
      <c r="AR9" s="17"/>
      <c r="AS9" s="17">
        <v>0.44159417461456801</v>
      </c>
      <c r="AT9" s="17">
        <v>0.58066505090466902</v>
      </c>
      <c r="AU9" s="17">
        <v>0.46159575989692198</v>
      </c>
      <c r="AV9" s="17"/>
      <c r="AW9" s="17">
        <v>0.55381112649677799</v>
      </c>
      <c r="AX9" s="17">
        <v>0.45246110647548599</v>
      </c>
      <c r="AY9" s="17"/>
      <c r="AZ9" s="17">
        <v>0.53172495033273903</v>
      </c>
      <c r="BA9" s="17">
        <v>0.43808658407686302</v>
      </c>
      <c r="BB9" s="17"/>
      <c r="BC9" s="17">
        <v>0.43726467364184901</v>
      </c>
      <c r="BD9" s="17">
        <v>0.494540930589287</v>
      </c>
      <c r="BE9" s="17"/>
      <c r="BF9" s="17">
        <v>0.57036927118984204</v>
      </c>
      <c r="BG9" s="17">
        <v>0.40406395692335301</v>
      </c>
      <c r="BH9" s="17"/>
      <c r="BI9" s="17">
        <v>0.35755033584060902</v>
      </c>
      <c r="BJ9" s="17">
        <v>0.42936551313732302</v>
      </c>
      <c r="BK9" s="17">
        <v>0.46820695058364098</v>
      </c>
      <c r="BL9" s="17">
        <v>0.593756746728061</v>
      </c>
    </row>
    <row r="10" spans="2:64" ht="30" x14ac:dyDescent="0.25">
      <c r="B10" s="18" t="s">
        <v>357</v>
      </c>
      <c r="C10" s="17">
        <v>0.43902242548177001</v>
      </c>
      <c r="D10" s="17">
        <v>0.46588949107323901</v>
      </c>
      <c r="E10" s="17">
        <v>0.45131462176991199</v>
      </c>
      <c r="F10" s="17">
        <v>0.27580710270266801</v>
      </c>
      <c r="G10" s="17">
        <v>0.60585970369905595</v>
      </c>
      <c r="H10" s="17">
        <v>0.35520392936134199</v>
      </c>
      <c r="I10" s="17">
        <v>0.37217266228585799</v>
      </c>
      <c r="J10" s="17">
        <v>0.60055880868518396</v>
      </c>
      <c r="K10" s="17">
        <v>0.24098874153298699</v>
      </c>
      <c r="L10" s="17">
        <v>0.46927068448283998</v>
      </c>
      <c r="M10" s="17">
        <v>0.39261159817327501</v>
      </c>
      <c r="N10" s="17">
        <v>0.50397899620136899</v>
      </c>
      <c r="O10" s="17">
        <v>0.39369152254531098</v>
      </c>
      <c r="P10" s="17">
        <v>1</v>
      </c>
      <c r="Q10" s="17"/>
      <c r="R10" s="17">
        <v>0.453047685340916</v>
      </c>
      <c r="S10" s="17">
        <v>0.45887640673414898</v>
      </c>
      <c r="T10" s="17">
        <v>0.41413841613303798</v>
      </c>
      <c r="U10" s="17">
        <v>0.43605334504501603</v>
      </c>
      <c r="V10" s="17"/>
      <c r="W10" s="17">
        <v>0.40149480612088601</v>
      </c>
      <c r="X10" s="17">
        <v>0.49653260112842001</v>
      </c>
      <c r="Y10" s="17">
        <v>0.34497845038312702</v>
      </c>
      <c r="Z10" s="17">
        <v>0.48497114480572301</v>
      </c>
      <c r="AA10" s="17">
        <v>0.51114502837502596</v>
      </c>
      <c r="AB10" s="17">
        <v>0.41326837272542899</v>
      </c>
      <c r="AC10" s="17">
        <v>0.48343409420093802</v>
      </c>
      <c r="AD10" s="17">
        <v>0.38945263789950901</v>
      </c>
      <c r="AE10" s="17">
        <v>0.43447832500518302</v>
      </c>
      <c r="AF10" s="17">
        <v>0.44434688549553603</v>
      </c>
      <c r="AG10" s="17"/>
      <c r="AH10" s="17">
        <v>0.37830393638472798</v>
      </c>
      <c r="AI10" s="17">
        <v>0.459330847088887</v>
      </c>
      <c r="AJ10" s="17">
        <v>0.45875316093212498</v>
      </c>
      <c r="AK10" s="17">
        <v>0.481025723207399</v>
      </c>
      <c r="AL10" s="17">
        <v>0.48880858922693998</v>
      </c>
      <c r="AM10" s="17">
        <v>0.409750768798325</v>
      </c>
      <c r="AN10" s="17">
        <v>0.38541712281962898</v>
      </c>
      <c r="AO10" s="17"/>
      <c r="AP10" s="17">
        <v>0.45847970665212201</v>
      </c>
      <c r="AQ10" s="17">
        <v>0.38404392194171999</v>
      </c>
      <c r="AR10" s="17"/>
      <c r="AS10" s="17">
        <v>0.49154544683273499</v>
      </c>
      <c r="AT10" s="17">
        <v>0.39067211100087201</v>
      </c>
      <c r="AU10" s="17">
        <v>0.47020587369348299</v>
      </c>
      <c r="AV10" s="17"/>
      <c r="AW10" s="17">
        <v>0.41242804136018402</v>
      </c>
      <c r="AX10" s="17">
        <v>0.44409936528305699</v>
      </c>
      <c r="AY10" s="17"/>
      <c r="AZ10" s="17">
        <v>0.34924321164084798</v>
      </c>
      <c r="BA10" s="17">
        <v>0.482647406319477</v>
      </c>
      <c r="BB10" s="17"/>
      <c r="BC10" s="17">
        <v>0.44263622879803499</v>
      </c>
      <c r="BD10" s="17">
        <v>0.43605334504501603</v>
      </c>
      <c r="BE10" s="17"/>
      <c r="BF10" s="17">
        <v>0.36383526525390097</v>
      </c>
      <c r="BG10" s="17">
        <v>0.486831711516026</v>
      </c>
      <c r="BH10" s="17"/>
      <c r="BI10" s="17">
        <v>0.48540067729161901</v>
      </c>
      <c r="BJ10" s="17">
        <v>0.43761919920359899</v>
      </c>
      <c r="BK10" s="17">
        <v>0.45683059901626399</v>
      </c>
      <c r="BL10" s="17">
        <v>0.38390739427845</v>
      </c>
    </row>
    <row r="11" spans="2:64" x14ac:dyDescent="0.25">
      <c r="B11" s="18" t="s">
        <v>358</v>
      </c>
      <c r="C11" s="17">
        <v>6.9236518136803302E-2</v>
      </c>
      <c r="D11" s="17">
        <v>5.4627244670552799E-2</v>
      </c>
      <c r="E11" s="17">
        <v>5.2487555349195102E-2</v>
      </c>
      <c r="F11" s="17">
        <v>5.8912903120591997E-2</v>
      </c>
      <c r="G11" s="17">
        <v>7.7215363930785499E-2</v>
      </c>
      <c r="H11" s="17">
        <v>0.13144398797399001</v>
      </c>
      <c r="I11" s="17">
        <v>6.6347135303938598E-2</v>
      </c>
      <c r="J11" s="17">
        <v>3.0081162728189999E-2</v>
      </c>
      <c r="K11" s="17">
        <v>6.4400010905322103E-2</v>
      </c>
      <c r="L11" s="17">
        <v>0.1215687794595</v>
      </c>
      <c r="M11" s="17">
        <v>9.8602982713615006E-2</v>
      </c>
      <c r="N11" s="17">
        <v>6.3198026230720503E-2</v>
      </c>
      <c r="O11" s="17">
        <v>4.3436248910768201E-2</v>
      </c>
      <c r="P11" s="17">
        <v>0</v>
      </c>
      <c r="Q11" s="17"/>
      <c r="R11" s="17">
        <v>0.104274824048839</v>
      </c>
      <c r="S11" s="17">
        <v>5.9056361693727299E-2</v>
      </c>
      <c r="T11" s="17">
        <v>0.106913629015983</v>
      </c>
      <c r="U11" s="17">
        <v>5.1687210315793201E-2</v>
      </c>
      <c r="V11" s="17"/>
      <c r="W11" s="17">
        <v>0.12622209691160699</v>
      </c>
      <c r="X11" s="17">
        <v>6.2808215017966906E-2</v>
      </c>
      <c r="Y11" s="17">
        <v>0.16124455355293599</v>
      </c>
      <c r="Z11" s="17">
        <v>4.9463068821131398E-2</v>
      </c>
      <c r="AA11" s="17">
        <v>5.8880215075074502E-2</v>
      </c>
      <c r="AB11" s="17">
        <v>2.5359884689906902E-2</v>
      </c>
      <c r="AC11" s="17">
        <v>0.10295132263665099</v>
      </c>
      <c r="AD11" s="17">
        <v>3.10864028134532E-2</v>
      </c>
      <c r="AE11" s="17">
        <v>4.9054655290895401E-2</v>
      </c>
      <c r="AF11" s="17">
        <v>5.8272747966011999E-2</v>
      </c>
      <c r="AG11" s="17"/>
      <c r="AH11" s="17">
        <v>8.1501233317207197E-2</v>
      </c>
      <c r="AI11" s="17">
        <v>0.1534158259002</v>
      </c>
      <c r="AJ11" s="17">
        <v>9.7229033176672502E-2</v>
      </c>
      <c r="AK11" s="17">
        <v>9.6592338770488298E-2</v>
      </c>
      <c r="AL11" s="17">
        <v>4.7129813989334302E-2</v>
      </c>
      <c r="AM11" s="17">
        <v>4.9942977776579002E-2</v>
      </c>
      <c r="AN11" s="17">
        <v>3.3237922200814403E-2</v>
      </c>
      <c r="AO11" s="17"/>
      <c r="AP11" s="17">
        <v>4.8498168237756899E-2</v>
      </c>
      <c r="AQ11" s="17">
        <v>0.12783481012617101</v>
      </c>
      <c r="AR11" s="17"/>
      <c r="AS11" s="17">
        <v>6.6860378552697705E-2</v>
      </c>
      <c r="AT11" s="17">
        <v>2.1576506516582598E-2</v>
      </c>
      <c r="AU11" s="17">
        <v>5.50745382181849E-2</v>
      </c>
      <c r="AV11" s="17"/>
      <c r="AW11" s="17">
        <v>3.3760832143037899E-2</v>
      </c>
      <c r="AX11" s="17">
        <v>7.6008922467592499E-2</v>
      </c>
      <c r="AY11" s="17"/>
      <c r="AZ11" s="17">
        <v>8.2705630307499098E-2</v>
      </c>
      <c r="BA11" s="17">
        <v>6.2691687376883007E-2</v>
      </c>
      <c r="BB11" s="17"/>
      <c r="BC11" s="17">
        <v>9.0596581682622898E-2</v>
      </c>
      <c r="BD11" s="17">
        <v>5.1687210315793201E-2</v>
      </c>
      <c r="BE11" s="17"/>
      <c r="BF11" s="17">
        <v>4.2581706136092398E-2</v>
      </c>
      <c r="BG11" s="17">
        <v>8.6185522824161198E-2</v>
      </c>
      <c r="BH11" s="17"/>
      <c r="BI11" s="17">
        <v>0.11665477044023199</v>
      </c>
      <c r="BJ11" s="17">
        <v>8.2950916299462302E-2</v>
      </c>
      <c r="BK11" s="17">
        <v>6.7693541677897401E-2</v>
      </c>
      <c r="BL11" s="17">
        <v>2.2335858993489E-2</v>
      </c>
    </row>
    <row r="12" spans="2:64" x14ac:dyDescent="0.25">
      <c r="B12" s="18" t="s">
        <v>359</v>
      </c>
      <c r="C12" s="17">
        <v>1.01040697498509E-2</v>
      </c>
      <c r="D12" s="17">
        <v>9.6730046183873299E-3</v>
      </c>
      <c r="E12" s="17">
        <v>0</v>
      </c>
      <c r="F12" s="17">
        <v>7.0493841980865807E-2</v>
      </c>
      <c r="G12" s="17">
        <v>0</v>
      </c>
      <c r="H12" s="17">
        <v>3.2928002389067401E-2</v>
      </c>
      <c r="I12" s="17">
        <v>0</v>
      </c>
      <c r="J12" s="17">
        <v>2.5292357899996901E-2</v>
      </c>
      <c r="K12" s="17">
        <v>0</v>
      </c>
      <c r="L12" s="17">
        <v>2.5309180245364601E-2</v>
      </c>
      <c r="M12" s="17">
        <v>0</v>
      </c>
      <c r="N12" s="17">
        <v>0</v>
      </c>
      <c r="O12" s="17">
        <v>0</v>
      </c>
      <c r="P12" s="17">
        <v>0</v>
      </c>
      <c r="Q12" s="17"/>
      <c r="R12" s="17">
        <v>1.9023427203067302E-2</v>
      </c>
      <c r="S12" s="17">
        <v>1.48149741133515E-2</v>
      </c>
      <c r="T12" s="17">
        <v>6.7188201324686796E-3</v>
      </c>
      <c r="U12" s="17">
        <v>7.0766765578053996E-3</v>
      </c>
      <c r="V12" s="17"/>
      <c r="W12" s="17">
        <v>0</v>
      </c>
      <c r="X12" s="17">
        <v>3.2048698503261301E-2</v>
      </c>
      <c r="Y12" s="17">
        <v>0</v>
      </c>
      <c r="Z12" s="17">
        <v>0</v>
      </c>
      <c r="AA12" s="17">
        <v>0</v>
      </c>
      <c r="AB12" s="17">
        <v>0</v>
      </c>
      <c r="AC12" s="17">
        <v>1.9088373052931502E-2</v>
      </c>
      <c r="AD12" s="17">
        <v>0</v>
      </c>
      <c r="AE12" s="17">
        <v>2.50395148050877E-2</v>
      </c>
      <c r="AF12" s="17">
        <v>0</v>
      </c>
      <c r="AG12" s="17"/>
      <c r="AH12" s="17">
        <v>2.2892062189857301E-2</v>
      </c>
      <c r="AI12" s="17">
        <v>0</v>
      </c>
      <c r="AJ12" s="17">
        <v>0</v>
      </c>
      <c r="AK12" s="17">
        <v>1.0829743124790899E-2</v>
      </c>
      <c r="AL12" s="17">
        <v>0</v>
      </c>
      <c r="AM12" s="17">
        <v>6.72875269920879E-3</v>
      </c>
      <c r="AN12" s="17">
        <v>0</v>
      </c>
      <c r="AO12" s="17"/>
      <c r="AP12" s="17">
        <v>1.8089012055622E-3</v>
      </c>
      <c r="AQ12" s="17">
        <v>3.3542902194355101E-2</v>
      </c>
      <c r="AR12" s="17"/>
      <c r="AS12" s="17">
        <v>0</v>
      </c>
      <c r="AT12" s="17">
        <v>0</v>
      </c>
      <c r="AU12" s="17">
        <v>4.13669377322105E-3</v>
      </c>
      <c r="AV12" s="17"/>
      <c r="AW12" s="17">
        <v>0</v>
      </c>
      <c r="AX12" s="17">
        <v>1.2032963971783999E-2</v>
      </c>
      <c r="AY12" s="17"/>
      <c r="AZ12" s="17">
        <v>1.6092989489014199E-2</v>
      </c>
      <c r="BA12" s="17">
        <v>7.1939695419954604E-3</v>
      </c>
      <c r="BB12" s="17"/>
      <c r="BC12" s="17">
        <v>1.3788848182129301E-2</v>
      </c>
      <c r="BD12" s="17">
        <v>7.0766765578053996E-3</v>
      </c>
      <c r="BE12" s="17"/>
      <c r="BF12" s="17">
        <v>8.9538497285612494E-3</v>
      </c>
      <c r="BG12" s="17">
        <v>1.08354605595782E-2</v>
      </c>
      <c r="BH12" s="17"/>
      <c r="BI12" s="17">
        <v>0</v>
      </c>
      <c r="BJ12" s="17">
        <v>2.7896068410071799E-2</v>
      </c>
      <c r="BK12" s="17">
        <v>3.4892271967547298E-3</v>
      </c>
      <c r="BL12" s="17">
        <v>0</v>
      </c>
    </row>
    <row r="13" spans="2:64" x14ac:dyDescent="0.25">
      <c r="B13" s="18" t="s">
        <v>109</v>
      </c>
      <c r="C13" s="19">
        <v>1.29293869005389E-2</v>
      </c>
      <c r="D13" s="19">
        <v>4.8365023091936597E-3</v>
      </c>
      <c r="E13" s="19">
        <v>0</v>
      </c>
      <c r="F13" s="19">
        <v>0.100578846579</v>
      </c>
      <c r="G13" s="19">
        <v>0</v>
      </c>
      <c r="H13" s="19">
        <v>1.3640803532814201E-2</v>
      </c>
      <c r="I13" s="19">
        <v>0</v>
      </c>
      <c r="J13" s="19">
        <v>0</v>
      </c>
      <c r="K13" s="19">
        <v>2.70851996546351E-2</v>
      </c>
      <c r="L13" s="19">
        <v>2.5309180245364601E-2</v>
      </c>
      <c r="M13" s="19">
        <v>1.8890071302536601E-2</v>
      </c>
      <c r="N13" s="19">
        <v>1.0707643524724701E-2</v>
      </c>
      <c r="O13" s="19">
        <v>1.6626488012549599E-2</v>
      </c>
      <c r="P13" s="19">
        <v>0</v>
      </c>
      <c r="Q13" s="19"/>
      <c r="R13" s="19">
        <v>2.17049250964374E-2</v>
      </c>
      <c r="S13" s="19">
        <v>0</v>
      </c>
      <c r="T13" s="19">
        <v>2.4790994200137799E-2</v>
      </c>
      <c r="U13" s="19">
        <v>1.06418374920974E-2</v>
      </c>
      <c r="V13" s="19"/>
      <c r="W13" s="19">
        <v>3.11510616001354E-2</v>
      </c>
      <c r="X13" s="19">
        <v>0</v>
      </c>
      <c r="Y13" s="19">
        <v>0</v>
      </c>
      <c r="Z13" s="19">
        <v>0</v>
      </c>
      <c r="AA13" s="19">
        <v>0</v>
      </c>
      <c r="AB13" s="19">
        <v>0</v>
      </c>
      <c r="AC13" s="19">
        <v>0</v>
      </c>
      <c r="AD13" s="19">
        <v>1.24625716621482E-2</v>
      </c>
      <c r="AE13" s="19">
        <v>0</v>
      </c>
      <c r="AF13" s="19">
        <v>0</v>
      </c>
      <c r="AG13" s="19"/>
      <c r="AH13" s="19">
        <v>1.8763067105990999E-2</v>
      </c>
      <c r="AI13" s="19">
        <v>0</v>
      </c>
      <c r="AJ13" s="19">
        <v>0</v>
      </c>
      <c r="AK13" s="19">
        <v>1.3711320431172199E-2</v>
      </c>
      <c r="AL13" s="19">
        <v>0</v>
      </c>
      <c r="AM13" s="19">
        <v>0</v>
      </c>
      <c r="AN13" s="19">
        <v>2.4401252098518799E-2</v>
      </c>
      <c r="AO13" s="19"/>
      <c r="AP13" s="19">
        <v>5.6458943312664199E-3</v>
      </c>
      <c r="AQ13" s="19">
        <v>3.3509627197103903E-2</v>
      </c>
      <c r="AR13" s="19"/>
      <c r="AS13" s="19">
        <v>0</v>
      </c>
      <c r="AT13" s="19">
        <v>7.0863315778762299E-3</v>
      </c>
      <c r="AU13" s="19">
        <v>8.9871344181896608E-3</v>
      </c>
      <c r="AV13" s="19"/>
      <c r="AW13" s="19">
        <v>0</v>
      </c>
      <c r="AX13" s="19">
        <v>1.53976418020804E-2</v>
      </c>
      <c r="AY13" s="19"/>
      <c r="AZ13" s="19">
        <v>2.0233218229899E-2</v>
      </c>
      <c r="BA13" s="19">
        <v>9.3803526847821093E-3</v>
      </c>
      <c r="BB13" s="19"/>
      <c r="BC13" s="19">
        <v>1.5713667695364E-2</v>
      </c>
      <c r="BD13" s="19">
        <v>1.06418374920974E-2</v>
      </c>
      <c r="BE13" s="19"/>
      <c r="BF13" s="19">
        <v>1.4259907691604101E-2</v>
      </c>
      <c r="BG13" s="19">
        <v>1.2083348176882201E-2</v>
      </c>
      <c r="BH13" s="19"/>
      <c r="BI13" s="19">
        <v>4.0394216427539299E-2</v>
      </c>
      <c r="BJ13" s="19">
        <v>2.2168302949544201E-2</v>
      </c>
      <c r="BK13" s="19">
        <v>3.7796815254425601E-3</v>
      </c>
      <c r="BL13" s="19">
        <v>0</v>
      </c>
    </row>
    <row r="14" spans="2:64" x14ac:dyDescent="0.25">
      <c r="B14" s="16" t="s">
        <v>702</v>
      </c>
    </row>
    <row r="15" spans="2:64" x14ac:dyDescent="0.25">
      <c r="B15" t="s">
        <v>83</v>
      </c>
    </row>
    <row r="16" spans="2:64" x14ac:dyDescent="0.25">
      <c r="B16" t="s">
        <v>84</v>
      </c>
    </row>
    <row r="18" spans="2:2" x14ac:dyDescent="0.2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L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645</v>
      </c>
      <c r="D7" s="10">
        <v>191</v>
      </c>
      <c r="E7" s="10">
        <v>16</v>
      </c>
      <c r="F7" s="10">
        <v>19</v>
      </c>
      <c r="G7" s="10">
        <v>15</v>
      </c>
      <c r="H7" s="10">
        <v>51</v>
      </c>
      <c r="I7" s="10">
        <v>57</v>
      </c>
      <c r="J7" s="10">
        <v>34</v>
      </c>
      <c r="K7" s="10">
        <v>27</v>
      </c>
      <c r="L7" s="10">
        <v>48</v>
      </c>
      <c r="M7" s="10">
        <v>52</v>
      </c>
      <c r="N7" s="10">
        <v>85</v>
      </c>
      <c r="O7" s="10">
        <v>48</v>
      </c>
      <c r="P7" s="10">
        <v>2</v>
      </c>
      <c r="Q7" s="10"/>
      <c r="R7" s="10">
        <v>101</v>
      </c>
      <c r="S7" s="10">
        <v>63</v>
      </c>
      <c r="T7" s="10">
        <v>107</v>
      </c>
      <c r="U7" s="10">
        <v>374</v>
      </c>
      <c r="V7" s="10"/>
      <c r="W7" s="10">
        <v>80</v>
      </c>
      <c r="X7" s="10">
        <v>30</v>
      </c>
      <c r="Y7" s="10">
        <v>26</v>
      </c>
      <c r="Z7" s="10">
        <v>48</v>
      </c>
      <c r="AA7" s="10">
        <v>35</v>
      </c>
      <c r="AB7" s="10">
        <v>34</v>
      </c>
      <c r="AC7" s="10">
        <v>44</v>
      </c>
      <c r="AD7" s="10">
        <v>48</v>
      </c>
      <c r="AE7" s="10">
        <v>59</v>
      </c>
      <c r="AF7" s="10">
        <v>189</v>
      </c>
      <c r="AG7" s="10"/>
      <c r="AH7" s="10">
        <v>57</v>
      </c>
      <c r="AI7" s="10">
        <v>32</v>
      </c>
      <c r="AJ7" s="10">
        <v>52</v>
      </c>
      <c r="AK7" s="10">
        <v>122</v>
      </c>
      <c r="AL7" s="10">
        <v>125</v>
      </c>
      <c r="AM7" s="10">
        <v>131</v>
      </c>
      <c r="AN7" s="10">
        <v>84</v>
      </c>
      <c r="AO7" s="10"/>
      <c r="AP7" s="10">
        <v>474</v>
      </c>
      <c r="AQ7" s="10">
        <v>171</v>
      </c>
      <c r="AR7" s="10"/>
      <c r="AS7" s="10">
        <v>135</v>
      </c>
      <c r="AT7" s="10">
        <v>120</v>
      </c>
      <c r="AU7" s="10">
        <v>207</v>
      </c>
      <c r="AV7" s="10"/>
      <c r="AW7" s="10">
        <v>113</v>
      </c>
      <c r="AX7" s="10">
        <v>532</v>
      </c>
      <c r="AY7" s="10"/>
      <c r="AZ7" s="10">
        <v>191</v>
      </c>
      <c r="BA7" s="10">
        <v>454</v>
      </c>
      <c r="BB7" s="10"/>
      <c r="BC7" s="10">
        <v>271</v>
      </c>
      <c r="BD7" s="10">
        <v>374</v>
      </c>
      <c r="BE7" s="10"/>
      <c r="BF7" s="10">
        <v>267</v>
      </c>
      <c r="BG7" s="10">
        <v>378</v>
      </c>
      <c r="BH7" s="10"/>
      <c r="BI7" s="10">
        <v>77</v>
      </c>
      <c r="BJ7" s="10">
        <v>192</v>
      </c>
      <c r="BK7" s="10">
        <v>248</v>
      </c>
      <c r="BL7" s="10">
        <v>126</v>
      </c>
    </row>
    <row r="8" spans="2:64" ht="30" customHeight="1" x14ac:dyDescent="0.25">
      <c r="B8" s="11" t="s">
        <v>31</v>
      </c>
      <c r="C8" s="11">
        <v>628</v>
      </c>
      <c r="D8" s="11">
        <v>174</v>
      </c>
      <c r="E8" s="11">
        <v>17</v>
      </c>
      <c r="F8" s="11">
        <v>19</v>
      </c>
      <c r="G8" s="11">
        <v>19</v>
      </c>
      <c r="H8" s="11">
        <v>41</v>
      </c>
      <c r="I8" s="11">
        <v>53</v>
      </c>
      <c r="J8" s="11">
        <v>31</v>
      </c>
      <c r="K8" s="11">
        <v>30</v>
      </c>
      <c r="L8" s="11">
        <v>49</v>
      </c>
      <c r="M8" s="11">
        <v>55</v>
      </c>
      <c r="N8" s="11">
        <v>85</v>
      </c>
      <c r="O8" s="11">
        <v>53</v>
      </c>
      <c r="P8" s="11">
        <v>2</v>
      </c>
      <c r="Q8" s="11"/>
      <c r="R8" s="11">
        <v>114</v>
      </c>
      <c r="S8" s="11">
        <v>82</v>
      </c>
      <c r="T8" s="11">
        <v>86</v>
      </c>
      <c r="U8" s="11">
        <v>346</v>
      </c>
      <c r="V8" s="11"/>
      <c r="W8" s="11">
        <v>89</v>
      </c>
      <c r="X8" s="11">
        <v>31</v>
      </c>
      <c r="Y8" s="11">
        <v>26</v>
      </c>
      <c r="Z8" s="11">
        <v>51</v>
      </c>
      <c r="AA8" s="11">
        <v>33</v>
      </c>
      <c r="AB8" s="11">
        <v>34</v>
      </c>
      <c r="AC8" s="11">
        <v>42</v>
      </c>
      <c r="AD8" s="11">
        <v>44</v>
      </c>
      <c r="AE8" s="11">
        <v>54</v>
      </c>
      <c r="AF8" s="11">
        <v>174</v>
      </c>
      <c r="AG8" s="11"/>
      <c r="AH8" s="11">
        <v>61</v>
      </c>
      <c r="AI8" s="11">
        <v>31</v>
      </c>
      <c r="AJ8" s="11">
        <v>49</v>
      </c>
      <c r="AK8" s="11">
        <v>123</v>
      </c>
      <c r="AL8" s="11">
        <v>118</v>
      </c>
      <c r="AM8" s="11">
        <v>124</v>
      </c>
      <c r="AN8" s="11">
        <v>81</v>
      </c>
      <c r="AO8" s="11"/>
      <c r="AP8" s="11">
        <v>455</v>
      </c>
      <c r="AQ8" s="11">
        <v>173</v>
      </c>
      <c r="AR8" s="11"/>
      <c r="AS8" s="11">
        <v>126</v>
      </c>
      <c r="AT8" s="11">
        <v>113</v>
      </c>
      <c r="AU8" s="11">
        <v>204</v>
      </c>
      <c r="AV8" s="11"/>
      <c r="AW8" s="11">
        <v>104</v>
      </c>
      <c r="AX8" s="11">
        <v>524</v>
      </c>
      <c r="AY8" s="11"/>
      <c r="AZ8" s="11">
        <v>192</v>
      </c>
      <c r="BA8" s="11">
        <v>435</v>
      </c>
      <c r="BB8" s="11"/>
      <c r="BC8" s="11">
        <v>281</v>
      </c>
      <c r="BD8" s="11">
        <v>346</v>
      </c>
      <c r="BE8" s="11"/>
      <c r="BF8" s="11">
        <v>257</v>
      </c>
      <c r="BG8" s="11">
        <v>370</v>
      </c>
      <c r="BH8" s="11"/>
      <c r="BI8" s="11">
        <v>79</v>
      </c>
      <c r="BJ8" s="11">
        <v>194</v>
      </c>
      <c r="BK8" s="11">
        <v>233</v>
      </c>
      <c r="BL8" s="11">
        <v>120</v>
      </c>
    </row>
    <row r="9" spans="2:64" ht="45" x14ac:dyDescent="0.25">
      <c r="B9" s="18" t="s">
        <v>356</v>
      </c>
      <c r="C9" s="17">
        <v>0.39609170822800199</v>
      </c>
      <c r="D9" s="17">
        <v>0.40707619036350501</v>
      </c>
      <c r="E9" s="17">
        <v>0.49312004015980199</v>
      </c>
      <c r="F9" s="17">
        <v>0.44023326625671699</v>
      </c>
      <c r="G9" s="17">
        <v>0.61820793673892005</v>
      </c>
      <c r="H9" s="17">
        <v>0.365063257370421</v>
      </c>
      <c r="I9" s="17">
        <v>0.43308794590364302</v>
      </c>
      <c r="J9" s="17">
        <v>0.362304834169273</v>
      </c>
      <c r="K9" s="17">
        <v>0.471646774844107</v>
      </c>
      <c r="L9" s="17">
        <v>0.22339983562304799</v>
      </c>
      <c r="M9" s="17">
        <v>0.27264298274438098</v>
      </c>
      <c r="N9" s="17">
        <v>0.40099765538812199</v>
      </c>
      <c r="O9" s="17">
        <v>0.48994038357844499</v>
      </c>
      <c r="P9" s="17">
        <v>0</v>
      </c>
      <c r="Q9" s="17"/>
      <c r="R9" s="17">
        <v>0.360719539203188</v>
      </c>
      <c r="S9" s="17">
        <v>0.37523992483808999</v>
      </c>
      <c r="T9" s="17">
        <v>0.34151532713706301</v>
      </c>
      <c r="U9" s="17">
        <v>0.42612385344307802</v>
      </c>
      <c r="V9" s="17"/>
      <c r="W9" s="17">
        <v>0.34983914121910498</v>
      </c>
      <c r="X9" s="17">
        <v>0.40241972836886702</v>
      </c>
      <c r="Y9" s="17">
        <v>0.50148061746787198</v>
      </c>
      <c r="Z9" s="17">
        <v>0.379765528581548</v>
      </c>
      <c r="AA9" s="17">
        <v>0.24573312625350599</v>
      </c>
      <c r="AB9" s="17">
        <v>0.47877285237665601</v>
      </c>
      <c r="AC9" s="17">
        <v>0.37795026988432401</v>
      </c>
      <c r="AD9" s="17">
        <v>0.33714743344782999</v>
      </c>
      <c r="AE9" s="17">
        <v>0.46047452108086101</v>
      </c>
      <c r="AF9" s="17">
        <v>0.48051582220516798</v>
      </c>
      <c r="AG9" s="17"/>
      <c r="AH9" s="17">
        <v>0.37629296280408198</v>
      </c>
      <c r="AI9" s="17">
        <v>0.46137292287217502</v>
      </c>
      <c r="AJ9" s="17">
        <v>0.44995898381889898</v>
      </c>
      <c r="AK9" s="17">
        <v>0.35126795005634598</v>
      </c>
      <c r="AL9" s="17">
        <v>0.405409707319563</v>
      </c>
      <c r="AM9" s="17">
        <v>0.48054092856886099</v>
      </c>
      <c r="AN9" s="17">
        <v>0.39333564959801298</v>
      </c>
      <c r="AO9" s="17"/>
      <c r="AP9" s="17">
        <v>0.42697983728619598</v>
      </c>
      <c r="AQ9" s="17">
        <v>0.31502081483490801</v>
      </c>
      <c r="AR9" s="17"/>
      <c r="AS9" s="17">
        <v>0.37039207161063198</v>
      </c>
      <c r="AT9" s="17">
        <v>0.55191956076777404</v>
      </c>
      <c r="AU9" s="17">
        <v>0.408757387032331</v>
      </c>
      <c r="AV9" s="17"/>
      <c r="AW9" s="17">
        <v>0.58070167292375197</v>
      </c>
      <c r="AX9" s="17">
        <v>0.35945207365946602</v>
      </c>
      <c r="AY9" s="17"/>
      <c r="AZ9" s="17">
        <v>0.36300401798278897</v>
      </c>
      <c r="BA9" s="17">
        <v>0.41070978977216599</v>
      </c>
      <c r="BB9" s="17"/>
      <c r="BC9" s="17">
        <v>0.35909334977877</v>
      </c>
      <c r="BD9" s="17">
        <v>0.42612385344307802</v>
      </c>
      <c r="BE9" s="17"/>
      <c r="BF9" s="17">
        <v>0.50827759907398995</v>
      </c>
      <c r="BG9" s="17">
        <v>0.31813148880890002</v>
      </c>
      <c r="BH9" s="17"/>
      <c r="BI9" s="17">
        <v>0.27842634488686202</v>
      </c>
      <c r="BJ9" s="17">
        <v>0.33072992006781698</v>
      </c>
      <c r="BK9" s="17">
        <v>0.39964252446919402</v>
      </c>
      <c r="BL9" s="17">
        <v>0.56373510496721102</v>
      </c>
    </row>
    <row r="10" spans="2:64" ht="30" x14ac:dyDescent="0.25">
      <c r="B10" s="18" t="s">
        <v>357</v>
      </c>
      <c r="C10" s="17">
        <v>0.45885630621254903</v>
      </c>
      <c r="D10" s="17">
        <v>0.46791967479081198</v>
      </c>
      <c r="E10" s="17">
        <v>0.38917161583773602</v>
      </c>
      <c r="F10" s="17">
        <v>0.45598856769273299</v>
      </c>
      <c r="G10" s="17">
        <v>0.31496111583327702</v>
      </c>
      <c r="H10" s="17">
        <v>0.456328726646067</v>
      </c>
      <c r="I10" s="17">
        <v>0.51764811377286302</v>
      </c>
      <c r="J10" s="17">
        <v>0.45706066352608099</v>
      </c>
      <c r="K10" s="17">
        <v>0.41782327322302798</v>
      </c>
      <c r="L10" s="17">
        <v>0.53163374341509395</v>
      </c>
      <c r="M10" s="17">
        <v>0.52566446247536103</v>
      </c>
      <c r="N10" s="17">
        <v>0.44796761338831897</v>
      </c>
      <c r="O10" s="17">
        <v>0.35035862688711</v>
      </c>
      <c r="P10" s="17">
        <v>0.54313728685570895</v>
      </c>
      <c r="Q10" s="17"/>
      <c r="R10" s="17">
        <v>0.39757859004884799</v>
      </c>
      <c r="S10" s="17">
        <v>0.43981137755468902</v>
      </c>
      <c r="T10" s="17">
        <v>0.51391061207615296</v>
      </c>
      <c r="U10" s="17">
        <v>0.46983812873789099</v>
      </c>
      <c r="V10" s="17"/>
      <c r="W10" s="17">
        <v>0.43039209330835698</v>
      </c>
      <c r="X10" s="17">
        <v>0.36983075322372999</v>
      </c>
      <c r="Y10" s="17">
        <v>0.28168155428540897</v>
      </c>
      <c r="Z10" s="17">
        <v>0.44736519588440399</v>
      </c>
      <c r="AA10" s="17">
        <v>0.56444579866289502</v>
      </c>
      <c r="AB10" s="17">
        <v>0.42291926858114198</v>
      </c>
      <c r="AC10" s="17">
        <v>0.47636148217313301</v>
      </c>
      <c r="AD10" s="17">
        <v>0.54812525406024803</v>
      </c>
      <c r="AE10" s="17">
        <v>0.47630731971804002</v>
      </c>
      <c r="AF10" s="17">
        <v>0.428095987437841</v>
      </c>
      <c r="AG10" s="17"/>
      <c r="AH10" s="17">
        <v>0.36077770089503403</v>
      </c>
      <c r="AI10" s="17">
        <v>0.267592015453742</v>
      </c>
      <c r="AJ10" s="17">
        <v>0.46160428646500101</v>
      </c>
      <c r="AK10" s="17">
        <v>0.49805010412572298</v>
      </c>
      <c r="AL10" s="17">
        <v>0.46716333278790501</v>
      </c>
      <c r="AM10" s="17">
        <v>0.44943286630591101</v>
      </c>
      <c r="AN10" s="17">
        <v>0.47724226653266</v>
      </c>
      <c r="AO10" s="17"/>
      <c r="AP10" s="17">
        <v>0.469310048568021</v>
      </c>
      <c r="AQ10" s="17">
        <v>0.431418767653233</v>
      </c>
      <c r="AR10" s="17"/>
      <c r="AS10" s="17">
        <v>0.51611169306717397</v>
      </c>
      <c r="AT10" s="17">
        <v>0.404053942507624</v>
      </c>
      <c r="AU10" s="17">
        <v>0.46255983484399099</v>
      </c>
      <c r="AV10" s="17"/>
      <c r="AW10" s="17">
        <v>0.34434997234923198</v>
      </c>
      <c r="AX10" s="17">
        <v>0.48158243714187898</v>
      </c>
      <c r="AY10" s="17"/>
      <c r="AZ10" s="17">
        <v>0.498361131311155</v>
      </c>
      <c r="BA10" s="17">
        <v>0.44140314612794901</v>
      </c>
      <c r="BB10" s="17"/>
      <c r="BC10" s="17">
        <v>0.445327155920131</v>
      </c>
      <c r="BD10" s="17">
        <v>0.46983812873789099</v>
      </c>
      <c r="BE10" s="17"/>
      <c r="BF10" s="17">
        <v>0.39415988280941899</v>
      </c>
      <c r="BG10" s="17">
        <v>0.50381514485174395</v>
      </c>
      <c r="BH10" s="17"/>
      <c r="BI10" s="17">
        <v>0.446416924693603</v>
      </c>
      <c r="BJ10" s="17">
        <v>0.49294787738782497</v>
      </c>
      <c r="BK10" s="17">
        <v>0.47780135978088101</v>
      </c>
      <c r="BL10" s="17">
        <v>0.38181675168923201</v>
      </c>
    </row>
    <row r="11" spans="2:64" x14ac:dyDescent="0.25">
      <c r="B11" s="18" t="s">
        <v>358</v>
      </c>
      <c r="C11" s="17">
        <v>0.117148134715373</v>
      </c>
      <c r="D11" s="17">
        <v>0.10785304896023</v>
      </c>
      <c r="E11" s="17">
        <v>5.8854172001231303E-2</v>
      </c>
      <c r="F11" s="17">
        <v>0.103778166050549</v>
      </c>
      <c r="G11" s="17">
        <v>0</v>
      </c>
      <c r="H11" s="17">
        <v>0.14476897095851199</v>
      </c>
      <c r="I11" s="17">
        <v>4.9263940323493897E-2</v>
      </c>
      <c r="J11" s="17">
        <v>0.18063450230464601</v>
      </c>
      <c r="K11" s="17">
        <v>4.0827443190067397E-2</v>
      </c>
      <c r="L11" s="17">
        <v>0.22110692112160901</v>
      </c>
      <c r="M11" s="17">
        <v>0.12554944939493701</v>
      </c>
      <c r="N11" s="17">
        <v>0.110812026760972</v>
      </c>
      <c r="O11" s="17">
        <v>0.159700989534445</v>
      </c>
      <c r="P11" s="17">
        <v>0.456862713144291</v>
      </c>
      <c r="Q11" s="17"/>
      <c r="R11" s="17">
        <v>0.17180385892736899</v>
      </c>
      <c r="S11" s="17">
        <v>0.16778625384430099</v>
      </c>
      <c r="T11" s="17">
        <v>0.117423733967113</v>
      </c>
      <c r="U11" s="17">
        <v>8.7185611996043397E-2</v>
      </c>
      <c r="V11" s="17"/>
      <c r="W11" s="17">
        <v>0.180182249055515</v>
      </c>
      <c r="X11" s="17">
        <v>0.17321842898369499</v>
      </c>
      <c r="Y11" s="17">
        <v>0.17099180345332499</v>
      </c>
      <c r="Z11" s="17">
        <v>0.147222624863629</v>
      </c>
      <c r="AA11" s="17">
        <v>0.18982107508359899</v>
      </c>
      <c r="AB11" s="17">
        <v>5.6568643615529102E-2</v>
      </c>
      <c r="AC11" s="17">
        <v>0.124520639233905</v>
      </c>
      <c r="AD11" s="17">
        <v>0.114727312491922</v>
      </c>
      <c r="AE11" s="17">
        <v>6.32181592010993E-2</v>
      </c>
      <c r="AF11" s="17">
        <v>8.2291245962366893E-2</v>
      </c>
      <c r="AG11" s="17"/>
      <c r="AH11" s="17">
        <v>0.17714012784980701</v>
      </c>
      <c r="AI11" s="17">
        <v>0.190389595640862</v>
      </c>
      <c r="AJ11" s="17">
        <v>7.5584829941329507E-2</v>
      </c>
      <c r="AK11" s="17">
        <v>0.14145970249788201</v>
      </c>
      <c r="AL11" s="17">
        <v>0.121042334768819</v>
      </c>
      <c r="AM11" s="17">
        <v>6.3349652519837304E-2</v>
      </c>
      <c r="AN11" s="17">
        <v>8.4488045479329199E-2</v>
      </c>
      <c r="AO11" s="17"/>
      <c r="AP11" s="17">
        <v>8.9222627599476995E-2</v>
      </c>
      <c r="AQ11" s="17">
        <v>0.19044314737462401</v>
      </c>
      <c r="AR11" s="17"/>
      <c r="AS11" s="17">
        <v>9.9257232532400194E-2</v>
      </c>
      <c r="AT11" s="17">
        <v>4.4026496724602002E-2</v>
      </c>
      <c r="AU11" s="17">
        <v>0.10520624282362501</v>
      </c>
      <c r="AV11" s="17"/>
      <c r="AW11" s="17">
        <v>6.6959521599261704E-2</v>
      </c>
      <c r="AX11" s="17">
        <v>0.12710909455362801</v>
      </c>
      <c r="AY11" s="17"/>
      <c r="AZ11" s="17">
        <v>0.109357326621023</v>
      </c>
      <c r="BA11" s="17">
        <v>0.12059009960243899</v>
      </c>
      <c r="BB11" s="17"/>
      <c r="BC11" s="17">
        <v>0.154060721134825</v>
      </c>
      <c r="BD11" s="17">
        <v>8.7185611996043397E-2</v>
      </c>
      <c r="BE11" s="17"/>
      <c r="BF11" s="17">
        <v>7.8713586939116301E-2</v>
      </c>
      <c r="BG11" s="17">
        <v>0.14385707070826401</v>
      </c>
      <c r="BH11" s="17"/>
      <c r="BI11" s="17">
        <v>0.18035085885469601</v>
      </c>
      <c r="BJ11" s="17">
        <v>0.14131684639612899</v>
      </c>
      <c r="BK11" s="17">
        <v>0.108709760582406</v>
      </c>
      <c r="BL11" s="17">
        <v>5.4448143343557298E-2</v>
      </c>
    </row>
    <row r="12" spans="2:64" x14ac:dyDescent="0.25">
      <c r="B12" s="18" t="s">
        <v>359</v>
      </c>
      <c r="C12" s="17">
        <v>1.53404106066429E-2</v>
      </c>
      <c r="D12" s="17">
        <v>1.11136800321781E-2</v>
      </c>
      <c r="E12" s="17">
        <v>5.8854172001231303E-2</v>
      </c>
      <c r="F12" s="17">
        <v>0</v>
      </c>
      <c r="G12" s="17">
        <v>0</v>
      </c>
      <c r="H12" s="17">
        <v>3.3839045025000299E-2</v>
      </c>
      <c r="I12" s="17">
        <v>0</v>
      </c>
      <c r="J12" s="17">
        <v>0</v>
      </c>
      <c r="K12" s="17">
        <v>4.0827443190067397E-2</v>
      </c>
      <c r="L12" s="17">
        <v>0</v>
      </c>
      <c r="M12" s="17">
        <v>3.80715526926605E-2</v>
      </c>
      <c r="N12" s="17">
        <v>2.36481536310175E-2</v>
      </c>
      <c r="O12" s="17">
        <v>0</v>
      </c>
      <c r="P12" s="17">
        <v>0</v>
      </c>
      <c r="Q12" s="17"/>
      <c r="R12" s="17">
        <v>4.0347787344599699E-2</v>
      </c>
      <c r="S12" s="17">
        <v>0</v>
      </c>
      <c r="T12" s="17">
        <v>1.7072606506569599E-2</v>
      </c>
      <c r="U12" s="17">
        <v>1.0333079739029499E-2</v>
      </c>
      <c r="V12" s="17"/>
      <c r="W12" s="17">
        <v>2.6479315105512099E-2</v>
      </c>
      <c r="X12" s="17">
        <v>2.0491294272551999E-2</v>
      </c>
      <c r="Y12" s="17">
        <v>4.5846024793394398E-2</v>
      </c>
      <c r="Z12" s="17">
        <v>0</v>
      </c>
      <c r="AA12" s="17">
        <v>0</v>
      </c>
      <c r="AB12" s="17">
        <v>0</v>
      </c>
      <c r="AC12" s="17">
        <v>2.1167608708638201E-2</v>
      </c>
      <c r="AD12" s="17">
        <v>0</v>
      </c>
      <c r="AE12" s="17">
        <v>0</v>
      </c>
      <c r="AF12" s="17">
        <v>9.0969443946234598E-3</v>
      </c>
      <c r="AG12" s="17"/>
      <c r="AH12" s="17">
        <v>7.0009341557451601E-2</v>
      </c>
      <c r="AI12" s="17">
        <v>3.9046862700669697E-2</v>
      </c>
      <c r="AJ12" s="17">
        <v>1.2851899774770199E-2</v>
      </c>
      <c r="AK12" s="17">
        <v>0</v>
      </c>
      <c r="AL12" s="17">
        <v>6.3846251237130404E-3</v>
      </c>
      <c r="AM12" s="17">
        <v>6.6765526053907502E-3</v>
      </c>
      <c r="AN12" s="17">
        <v>0</v>
      </c>
      <c r="AO12" s="17"/>
      <c r="AP12" s="17">
        <v>1.19818238304897E-2</v>
      </c>
      <c r="AQ12" s="17">
        <v>2.4155565126619798E-2</v>
      </c>
      <c r="AR12" s="17"/>
      <c r="AS12" s="17">
        <v>1.42390027897932E-2</v>
      </c>
      <c r="AT12" s="17">
        <v>0</v>
      </c>
      <c r="AU12" s="17">
        <v>1.7902720452616101E-2</v>
      </c>
      <c r="AV12" s="17"/>
      <c r="AW12" s="17">
        <v>7.9888331277542593E-3</v>
      </c>
      <c r="AX12" s="17">
        <v>1.6799481967025201E-2</v>
      </c>
      <c r="AY12" s="17"/>
      <c r="AZ12" s="17">
        <v>1.7737214959223199E-2</v>
      </c>
      <c r="BA12" s="17">
        <v>1.4281506790396799E-2</v>
      </c>
      <c r="BB12" s="17"/>
      <c r="BC12" s="17">
        <v>2.1509234744482499E-2</v>
      </c>
      <c r="BD12" s="17">
        <v>1.0333079739029499E-2</v>
      </c>
      <c r="BE12" s="17"/>
      <c r="BF12" s="17">
        <v>1.51281205722502E-2</v>
      </c>
      <c r="BG12" s="17">
        <v>1.5487935197631499E-2</v>
      </c>
      <c r="BH12" s="17"/>
      <c r="BI12" s="17">
        <v>3.25594184272891E-2</v>
      </c>
      <c r="BJ12" s="17">
        <v>2.46694299670638E-2</v>
      </c>
      <c r="BK12" s="17">
        <v>9.74176382416303E-3</v>
      </c>
      <c r="BL12" s="17">
        <v>0</v>
      </c>
    </row>
    <row r="13" spans="2:64" x14ac:dyDescent="0.25">
      <c r="B13" s="18" t="s">
        <v>109</v>
      </c>
      <c r="C13" s="19">
        <v>1.25634402374332E-2</v>
      </c>
      <c r="D13" s="19">
        <v>6.0374058532736601E-3</v>
      </c>
      <c r="E13" s="19">
        <v>0</v>
      </c>
      <c r="F13" s="19">
        <v>0</v>
      </c>
      <c r="G13" s="19">
        <v>6.68309474278036E-2</v>
      </c>
      <c r="H13" s="19">
        <v>0</v>
      </c>
      <c r="I13" s="19">
        <v>0</v>
      </c>
      <c r="J13" s="19">
        <v>0</v>
      </c>
      <c r="K13" s="19">
        <v>2.88750655527296E-2</v>
      </c>
      <c r="L13" s="19">
        <v>2.3859499840249099E-2</v>
      </c>
      <c r="M13" s="19">
        <v>3.80715526926605E-2</v>
      </c>
      <c r="N13" s="19">
        <v>1.65745508315687E-2</v>
      </c>
      <c r="O13" s="19">
        <v>0</v>
      </c>
      <c r="P13" s="19">
        <v>0</v>
      </c>
      <c r="Q13" s="19"/>
      <c r="R13" s="19">
        <v>2.9550224475995601E-2</v>
      </c>
      <c r="S13" s="19">
        <v>1.7162443762919199E-2</v>
      </c>
      <c r="T13" s="19">
        <v>1.0077720313100801E-2</v>
      </c>
      <c r="U13" s="19">
        <v>6.5193260839579497E-3</v>
      </c>
      <c r="V13" s="19"/>
      <c r="W13" s="19">
        <v>1.31072013115121E-2</v>
      </c>
      <c r="X13" s="19">
        <v>3.40397951511563E-2</v>
      </c>
      <c r="Y13" s="19">
        <v>0</v>
      </c>
      <c r="Z13" s="19">
        <v>2.5646650670419002E-2</v>
      </c>
      <c r="AA13" s="19">
        <v>0</v>
      </c>
      <c r="AB13" s="19">
        <v>4.1739235426673203E-2</v>
      </c>
      <c r="AC13" s="19">
        <v>0</v>
      </c>
      <c r="AD13" s="19">
        <v>0</v>
      </c>
      <c r="AE13" s="19">
        <v>0</v>
      </c>
      <c r="AF13" s="19">
        <v>0</v>
      </c>
      <c r="AG13" s="19"/>
      <c r="AH13" s="19">
        <v>1.5779866893625101E-2</v>
      </c>
      <c r="AI13" s="19">
        <v>4.1598603332550402E-2</v>
      </c>
      <c r="AJ13" s="19">
        <v>0</v>
      </c>
      <c r="AK13" s="19">
        <v>9.2222433200495092E-3</v>
      </c>
      <c r="AL13" s="19">
        <v>0</v>
      </c>
      <c r="AM13" s="19">
        <v>0</v>
      </c>
      <c r="AN13" s="19">
        <v>4.4934038389998598E-2</v>
      </c>
      <c r="AO13" s="19"/>
      <c r="AP13" s="19">
        <v>2.5056627158165702E-3</v>
      </c>
      <c r="AQ13" s="19">
        <v>3.8961705010615598E-2</v>
      </c>
      <c r="AR13" s="19"/>
      <c r="AS13" s="19">
        <v>0</v>
      </c>
      <c r="AT13" s="19">
        <v>0</v>
      </c>
      <c r="AU13" s="19">
        <v>5.5738148474367196E-3</v>
      </c>
      <c r="AV13" s="19"/>
      <c r="AW13" s="19">
        <v>0</v>
      </c>
      <c r="AX13" s="19">
        <v>1.5056912678001799E-2</v>
      </c>
      <c r="AY13" s="19"/>
      <c r="AZ13" s="19">
        <v>1.15403091258095E-2</v>
      </c>
      <c r="BA13" s="19">
        <v>1.3015457707049399E-2</v>
      </c>
      <c r="BB13" s="19"/>
      <c r="BC13" s="19">
        <v>2.00095384217912E-2</v>
      </c>
      <c r="BD13" s="19">
        <v>6.5193260839579497E-3</v>
      </c>
      <c r="BE13" s="19"/>
      <c r="BF13" s="19">
        <v>3.7208106052241102E-3</v>
      </c>
      <c r="BG13" s="19">
        <v>1.8708360433460899E-2</v>
      </c>
      <c r="BH13" s="19"/>
      <c r="BI13" s="19">
        <v>6.2246453137549798E-2</v>
      </c>
      <c r="BJ13" s="19">
        <v>1.0335926181164501E-2</v>
      </c>
      <c r="BK13" s="19">
        <v>4.1045913433559204E-3</v>
      </c>
      <c r="BL13" s="19">
        <v>0</v>
      </c>
    </row>
    <row r="14" spans="2:64" x14ac:dyDescent="0.25">
      <c r="B14" s="16" t="s">
        <v>703</v>
      </c>
    </row>
    <row r="15" spans="2:64" x14ac:dyDescent="0.25">
      <c r="B15" t="s">
        <v>83</v>
      </c>
    </row>
    <row r="16" spans="2:64" x14ac:dyDescent="0.25">
      <c r="B16" t="s">
        <v>84</v>
      </c>
    </row>
    <row r="18" spans="2:2" x14ac:dyDescent="0.2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L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497</v>
      </c>
      <c r="D7" s="10">
        <v>145</v>
      </c>
      <c r="E7" s="10">
        <v>14</v>
      </c>
      <c r="F7" s="10">
        <v>21</v>
      </c>
      <c r="G7" s="10">
        <v>14</v>
      </c>
      <c r="H7" s="10">
        <v>45</v>
      </c>
      <c r="I7" s="10">
        <v>44</v>
      </c>
      <c r="J7" s="10">
        <v>23</v>
      </c>
      <c r="K7" s="10">
        <v>16</v>
      </c>
      <c r="L7" s="10">
        <v>25</v>
      </c>
      <c r="M7" s="10">
        <v>39</v>
      </c>
      <c r="N7" s="10">
        <v>68</v>
      </c>
      <c r="O7" s="10">
        <v>41</v>
      </c>
      <c r="P7" s="10">
        <v>2</v>
      </c>
      <c r="Q7" s="10"/>
      <c r="R7" s="10">
        <v>62</v>
      </c>
      <c r="S7" s="10">
        <v>61</v>
      </c>
      <c r="T7" s="10">
        <v>79</v>
      </c>
      <c r="U7" s="10">
        <v>295</v>
      </c>
      <c r="V7" s="10"/>
      <c r="W7" s="10">
        <v>51</v>
      </c>
      <c r="X7" s="10">
        <v>19</v>
      </c>
      <c r="Y7" s="10">
        <v>19</v>
      </c>
      <c r="Z7" s="10">
        <v>40</v>
      </c>
      <c r="AA7" s="10">
        <v>34</v>
      </c>
      <c r="AB7" s="10">
        <v>32</v>
      </c>
      <c r="AC7" s="10">
        <v>38</v>
      </c>
      <c r="AD7" s="10">
        <v>41</v>
      </c>
      <c r="AE7" s="10">
        <v>46</v>
      </c>
      <c r="AF7" s="10">
        <v>148</v>
      </c>
      <c r="AG7" s="10"/>
      <c r="AH7" s="10">
        <v>38</v>
      </c>
      <c r="AI7" s="10">
        <v>30</v>
      </c>
      <c r="AJ7" s="10">
        <v>47</v>
      </c>
      <c r="AK7" s="10">
        <v>91</v>
      </c>
      <c r="AL7" s="10">
        <v>97</v>
      </c>
      <c r="AM7" s="10">
        <v>114</v>
      </c>
      <c r="AN7" s="10">
        <v>54</v>
      </c>
      <c r="AO7" s="10"/>
      <c r="AP7" s="10">
        <v>393</v>
      </c>
      <c r="AQ7" s="10">
        <v>104</v>
      </c>
      <c r="AR7" s="10"/>
      <c r="AS7" s="10">
        <v>112</v>
      </c>
      <c r="AT7" s="10">
        <v>102</v>
      </c>
      <c r="AU7" s="10">
        <v>168</v>
      </c>
      <c r="AV7" s="10"/>
      <c r="AW7" s="10">
        <v>103</v>
      </c>
      <c r="AX7" s="10">
        <v>394</v>
      </c>
      <c r="AY7" s="10"/>
      <c r="AZ7" s="10">
        <v>152</v>
      </c>
      <c r="BA7" s="10">
        <v>345</v>
      </c>
      <c r="BB7" s="10"/>
      <c r="BC7" s="10">
        <v>202</v>
      </c>
      <c r="BD7" s="10">
        <v>295</v>
      </c>
      <c r="BE7" s="10"/>
      <c r="BF7" s="10">
        <v>219</v>
      </c>
      <c r="BG7" s="10">
        <v>278</v>
      </c>
      <c r="BH7" s="10"/>
      <c r="BI7" s="10">
        <v>41</v>
      </c>
      <c r="BJ7" s="10">
        <v>115</v>
      </c>
      <c r="BK7" s="10">
        <v>219</v>
      </c>
      <c r="BL7" s="10">
        <v>119</v>
      </c>
    </row>
    <row r="8" spans="2:64" ht="30" customHeight="1" x14ac:dyDescent="0.25">
      <c r="B8" s="11" t="s">
        <v>31</v>
      </c>
      <c r="C8" s="11">
        <v>487</v>
      </c>
      <c r="D8" s="11">
        <v>131</v>
      </c>
      <c r="E8" s="11">
        <v>14</v>
      </c>
      <c r="F8" s="11">
        <v>23</v>
      </c>
      <c r="G8" s="11">
        <v>19</v>
      </c>
      <c r="H8" s="11">
        <v>36</v>
      </c>
      <c r="I8" s="11">
        <v>41</v>
      </c>
      <c r="J8" s="11">
        <v>21</v>
      </c>
      <c r="K8" s="11">
        <v>18</v>
      </c>
      <c r="L8" s="11">
        <v>26</v>
      </c>
      <c r="M8" s="11">
        <v>41</v>
      </c>
      <c r="N8" s="11">
        <v>67</v>
      </c>
      <c r="O8" s="11">
        <v>47</v>
      </c>
      <c r="P8" s="11">
        <v>2</v>
      </c>
      <c r="Q8" s="11"/>
      <c r="R8" s="11">
        <v>69</v>
      </c>
      <c r="S8" s="11">
        <v>81</v>
      </c>
      <c r="T8" s="11">
        <v>62</v>
      </c>
      <c r="U8" s="11">
        <v>275</v>
      </c>
      <c r="V8" s="11"/>
      <c r="W8" s="11">
        <v>57</v>
      </c>
      <c r="X8" s="11">
        <v>20</v>
      </c>
      <c r="Y8" s="11">
        <v>20</v>
      </c>
      <c r="Z8" s="11">
        <v>41</v>
      </c>
      <c r="AA8" s="11">
        <v>35</v>
      </c>
      <c r="AB8" s="11">
        <v>32</v>
      </c>
      <c r="AC8" s="11">
        <v>37</v>
      </c>
      <c r="AD8" s="11">
        <v>39</v>
      </c>
      <c r="AE8" s="11">
        <v>42</v>
      </c>
      <c r="AF8" s="11">
        <v>136</v>
      </c>
      <c r="AG8" s="11"/>
      <c r="AH8" s="11">
        <v>40</v>
      </c>
      <c r="AI8" s="11">
        <v>31</v>
      </c>
      <c r="AJ8" s="11">
        <v>45</v>
      </c>
      <c r="AK8" s="11">
        <v>93</v>
      </c>
      <c r="AL8" s="11">
        <v>92</v>
      </c>
      <c r="AM8" s="11">
        <v>110</v>
      </c>
      <c r="AN8" s="11">
        <v>52</v>
      </c>
      <c r="AO8" s="11"/>
      <c r="AP8" s="11">
        <v>381</v>
      </c>
      <c r="AQ8" s="11">
        <v>106</v>
      </c>
      <c r="AR8" s="11"/>
      <c r="AS8" s="11">
        <v>107</v>
      </c>
      <c r="AT8" s="11">
        <v>95</v>
      </c>
      <c r="AU8" s="11">
        <v>167</v>
      </c>
      <c r="AV8" s="11"/>
      <c r="AW8" s="11">
        <v>95</v>
      </c>
      <c r="AX8" s="11">
        <v>392</v>
      </c>
      <c r="AY8" s="11"/>
      <c r="AZ8" s="11">
        <v>156</v>
      </c>
      <c r="BA8" s="11">
        <v>331</v>
      </c>
      <c r="BB8" s="11"/>
      <c r="BC8" s="11">
        <v>212</v>
      </c>
      <c r="BD8" s="11">
        <v>275</v>
      </c>
      <c r="BE8" s="11"/>
      <c r="BF8" s="11">
        <v>211</v>
      </c>
      <c r="BG8" s="11">
        <v>276</v>
      </c>
      <c r="BH8" s="11"/>
      <c r="BI8" s="11">
        <v>44</v>
      </c>
      <c r="BJ8" s="11">
        <v>116</v>
      </c>
      <c r="BK8" s="11">
        <v>210</v>
      </c>
      <c r="BL8" s="11">
        <v>114</v>
      </c>
    </row>
    <row r="9" spans="2:64" ht="45" x14ac:dyDescent="0.25">
      <c r="B9" s="18" t="s">
        <v>356</v>
      </c>
      <c r="C9" s="17">
        <v>0.44119372741867202</v>
      </c>
      <c r="D9" s="17">
        <v>0.39235526124537801</v>
      </c>
      <c r="E9" s="17">
        <v>0.30602246431448299</v>
      </c>
      <c r="F9" s="17">
        <v>0.40044416698039398</v>
      </c>
      <c r="G9" s="17">
        <v>0.40453408334831198</v>
      </c>
      <c r="H9" s="17">
        <v>0.47804276050824701</v>
      </c>
      <c r="I9" s="17">
        <v>0.42201122102741101</v>
      </c>
      <c r="J9" s="17">
        <v>0.475592245897975</v>
      </c>
      <c r="K9" s="17">
        <v>0.71148540570539198</v>
      </c>
      <c r="L9" s="17">
        <v>0.35109701208511901</v>
      </c>
      <c r="M9" s="17">
        <v>0.55720840303202801</v>
      </c>
      <c r="N9" s="17">
        <v>0.43091050182694102</v>
      </c>
      <c r="O9" s="17">
        <v>0.50597549037963996</v>
      </c>
      <c r="P9" s="17">
        <v>0</v>
      </c>
      <c r="Q9" s="17"/>
      <c r="R9" s="17">
        <v>0.47001594090922599</v>
      </c>
      <c r="S9" s="17">
        <v>0.39927082744051501</v>
      </c>
      <c r="T9" s="17">
        <v>0.45528292648822999</v>
      </c>
      <c r="U9" s="17">
        <v>0.44302620999835202</v>
      </c>
      <c r="V9" s="17"/>
      <c r="W9" s="17">
        <v>0.41490300148387199</v>
      </c>
      <c r="X9" s="17">
        <v>0.46050915222462402</v>
      </c>
      <c r="Y9" s="17">
        <v>0.278773623320761</v>
      </c>
      <c r="Z9" s="17">
        <v>0.39530500036844202</v>
      </c>
      <c r="AA9" s="17">
        <v>0.34053340903908402</v>
      </c>
      <c r="AB9" s="17">
        <v>0.52143470254991697</v>
      </c>
      <c r="AC9" s="17">
        <v>0.55502855204589396</v>
      </c>
      <c r="AD9" s="17">
        <v>0.42615008158836998</v>
      </c>
      <c r="AE9" s="17">
        <v>0.41474767325789103</v>
      </c>
      <c r="AF9" s="17">
        <v>0.52227297858831401</v>
      </c>
      <c r="AG9" s="17"/>
      <c r="AH9" s="17">
        <v>0.47825476367926201</v>
      </c>
      <c r="AI9" s="17">
        <v>0.55836781168910798</v>
      </c>
      <c r="AJ9" s="17">
        <v>0.433926960385768</v>
      </c>
      <c r="AK9" s="17">
        <v>0.347583551406555</v>
      </c>
      <c r="AL9" s="17">
        <v>0.482563001075622</v>
      </c>
      <c r="AM9" s="17">
        <v>0.44757514256720998</v>
      </c>
      <c r="AN9" s="17">
        <v>0.53557110117351603</v>
      </c>
      <c r="AO9" s="17"/>
      <c r="AP9" s="17">
        <v>0.46202202843767998</v>
      </c>
      <c r="AQ9" s="17">
        <v>0.366626131873793</v>
      </c>
      <c r="AR9" s="17"/>
      <c r="AS9" s="17">
        <v>0.44730074100351003</v>
      </c>
      <c r="AT9" s="17">
        <v>0.48523244061804099</v>
      </c>
      <c r="AU9" s="17">
        <v>0.45209396828249099</v>
      </c>
      <c r="AV9" s="17"/>
      <c r="AW9" s="17">
        <v>0.43841100799638799</v>
      </c>
      <c r="AX9" s="17">
        <v>0.44187138420983302</v>
      </c>
      <c r="AY9" s="17"/>
      <c r="AZ9" s="17">
        <v>0.41162685839610802</v>
      </c>
      <c r="BA9" s="17">
        <v>0.45513734254168903</v>
      </c>
      <c r="BB9" s="17"/>
      <c r="BC9" s="17">
        <v>0.438823316751353</v>
      </c>
      <c r="BD9" s="17">
        <v>0.44302620999835202</v>
      </c>
      <c r="BE9" s="17"/>
      <c r="BF9" s="17">
        <v>0.54610529616764303</v>
      </c>
      <c r="BG9" s="17">
        <v>0.36078868513624102</v>
      </c>
      <c r="BH9" s="17"/>
      <c r="BI9" s="17">
        <v>0.27747461630010001</v>
      </c>
      <c r="BJ9" s="17">
        <v>0.35526814633544701</v>
      </c>
      <c r="BK9" s="17">
        <v>0.44976874700748598</v>
      </c>
      <c r="BL9" s="17">
        <v>0.57118081134200605</v>
      </c>
    </row>
    <row r="10" spans="2:64" ht="30" x14ac:dyDescent="0.25">
      <c r="B10" s="18" t="s">
        <v>357</v>
      </c>
      <c r="C10" s="17">
        <v>0.45412369405248398</v>
      </c>
      <c r="D10" s="17">
        <v>0.51365390778949105</v>
      </c>
      <c r="E10" s="17">
        <v>0.62479075434410503</v>
      </c>
      <c r="F10" s="17">
        <v>0.40568208901745501</v>
      </c>
      <c r="G10" s="17">
        <v>0.44860199919661897</v>
      </c>
      <c r="H10" s="17">
        <v>0.39247277579532502</v>
      </c>
      <c r="I10" s="17">
        <v>0.47367505862460901</v>
      </c>
      <c r="J10" s="17">
        <v>0.41688584897543401</v>
      </c>
      <c r="K10" s="17">
        <v>0.173808307569257</v>
      </c>
      <c r="L10" s="17">
        <v>0.54106665226097095</v>
      </c>
      <c r="M10" s="17">
        <v>0.33349163952861099</v>
      </c>
      <c r="N10" s="17">
        <v>0.46380836415718901</v>
      </c>
      <c r="O10" s="17">
        <v>0.43593033733157799</v>
      </c>
      <c r="P10" s="17">
        <v>1</v>
      </c>
      <c r="Q10" s="17"/>
      <c r="R10" s="17">
        <v>0.42440385001984998</v>
      </c>
      <c r="S10" s="17">
        <v>0.45956500093546698</v>
      </c>
      <c r="T10" s="17">
        <v>0.44746968099273399</v>
      </c>
      <c r="U10" s="17">
        <v>0.461539894970732</v>
      </c>
      <c r="V10" s="17"/>
      <c r="W10" s="17">
        <v>0.46059988748977598</v>
      </c>
      <c r="X10" s="17">
        <v>0.53949084777537604</v>
      </c>
      <c r="Y10" s="17">
        <v>0.46189683924999497</v>
      </c>
      <c r="Z10" s="17">
        <v>0.40062979881788502</v>
      </c>
      <c r="AA10" s="17">
        <v>0.44776810116725702</v>
      </c>
      <c r="AB10" s="17">
        <v>0.41618180474640698</v>
      </c>
      <c r="AC10" s="17">
        <v>0.32906980722496099</v>
      </c>
      <c r="AD10" s="17">
        <v>0.53041131980619705</v>
      </c>
      <c r="AE10" s="17">
        <v>0.546388293134766</v>
      </c>
      <c r="AF10" s="17">
        <v>0.39958739421992201</v>
      </c>
      <c r="AG10" s="17"/>
      <c r="AH10" s="17">
        <v>0.38268532532928601</v>
      </c>
      <c r="AI10" s="17">
        <v>0.341694630378023</v>
      </c>
      <c r="AJ10" s="17">
        <v>0.56607303961423205</v>
      </c>
      <c r="AK10" s="17">
        <v>0.49758575985911602</v>
      </c>
      <c r="AL10" s="17">
        <v>0.40287750665589001</v>
      </c>
      <c r="AM10" s="17">
        <v>0.44730557771180701</v>
      </c>
      <c r="AN10" s="17">
        <v>0.44453921311567202</v>
      </c>
      <c r="AO10" s="17"/>
      <c r="AP10" s="17">
        <v>0.448912047079771</v>
      </c>
      <c r="AQ10" s="17">
        <v>0.47278196018899099</v>
      </c>
      <c r="AR10" s="17"/>
      <c r="AS10" s="17">
        <v>0.45440064283013898</v>
      </c>
      <c r="AT10" s="17">
        <v>0.46912258462282802</v>
      </c>
      <c r="AU10" s="17">
        <v>0.43395831773219101</v>
      </c>
      <c r="AV10" s="17"/>
      <c r="AW10" s="17">
        <v>0.49778235081480698</v>
      </c>
      <c r="AX10" s="17">
        <v>0.443491797422504</v>
      </c>
      <c r="AY10" s="17"/>
      <c r="AZ10" s="17">
        <v>0.50229952469422701</v>
      </c>
      <c r="BA10" s="17">
        <v>0.43140416835000001</v>
      </c>
      <c r="BB10" s="17"/>
      <c r="BC10" s="17">
        <v>0.444530455916128</v>
      </c>
      <c r="BD10" s="17">
        <v>0.461539894970732</v>
      </c>
      <c r="BE10" s="17"/>
      <c r="BF10" s="17">
        <v>0.36416143400679502</v>
      </c>
      <c r="BG10" s="17">
        <v>0.52307146987027398</v>
      </c>
      <c r="BH10" s="17"/>
      <c r="BI10" s="17">
        <v>0.55522627775746003</v>
      </c>
      <c r="BJ10" s="17">
        <v>0.47703386167985001</v>
      </c>
      <c r="BK10" s="17">
        <v>0.44954354561013998</v>
      </c>
      <c r="BL10" s="17">
        <v>0.40290131201158902</v>
      </c>
    </row>
    <row r="11" spans="2:64" x14ac:dyDescent="0.25">
      <c r="B11" s="18" t="s">
        <v>358</v>
      </c>
      <c r="C11" s="17">
        <v>7.1007874263607398E-2</v>
      </c>
      <c r="D11" s="17">
        <v>5.1789149786489901E-2</v>
      </c>
      <c r="E11" s="17">
        <v>0</v>
      </c>
      <c r="F11" s="17">
        <v>0.15004199340120999</v>
      </c>
      <c r="G11" s="17">
        <v>6.7081426658979496E-2</v>
      </c>
      <c r="H11" s="17">
        <v>0.112097573772898</v>
      </c>
      <c r="I11" s="17">
        <v>8.5695498179438598E-2</v>
      </c>
      <c r="J11" s="17">
        <v>5.3760952563295397E-2</v>
      </c>
      <c r="K11" s="17">
        <v>5.7353143362675503E-2</v>
      </c>
      <c r="L11" s="17">
        <v>6.9881232585363495E-2</v>
      </c>
      <c r="M11" s="17">
        <v>8.9498343723479798E-2</v>
      </c>
      <c r="N11" s="17">
        <v>7.5993003786709007E-2</v>
      </c>
      <c r="O11" s="17">
        <v>5.80941722887812E-2</v>
      </c>
      <c r="P11" s="17">
        <v>0</v>
      </c>
      <c r="Q11" s="17"/>
      <c r="R11" s="17">
        <v>8.3268060792384593E-2</v>
      </c>
      <c r="S11" s="17">
        <v>0.111407652199649</v>
      </c>
      <c r="T11" s="17">
        <v>4.9899665400025398E-2</v>
      </c>
      <c r="U11" s="17">
        <v>6.0844600717521999E-2</v>
      </c>
      <c r="V11" s="17"/>
      <c r="W11" s="17">
        <v>8.3967112433392305E-2</v>
      </c>
      <c r="X11" s="17">
        <v>0</v>
      </c>
      <c r="Y11" s="17">
        <v>0.25932953742924503</v>
      </c>
      <c r="Z11" s="17">
        <v>0.14541973380247</v>
      </c>
      <c r="AA11" s="17">
        <v>0.18352451571176501</v>
      </c>
      <c r="AB11" s="17">
        <v>3.1191746351837701E-2</v>
      </c>
      <c r="AC11" s="17">
        <v>7.1477552529424601E-2</v>
      </c>
      <c r="AD11" s="17">
        <v>4.3438598605432699E-2</v>
      </c>
      <c r="AE11" s="17">
        <v>2.36820532721429E-2</v>
      </c>
      <c r="AF11" s="17">
        <v>3.6739208287325097E-2</v>
      </c>
      <c r="AG11" s="17"/>
      <c r="AH11" s="17">
        <v>0.114312084300388</v>
      </c>
      <c r="AI11" s="17">
        <v>9.9937557932869597E-2</v>
      </c>
      <c r="AJ11" s="17">
        <v>0</v>
      </c>
      <c r="AK11" s="17">
        <v>0.11909897647288099</v>
      </c>
      <c r="AL11" s="17">
        <v>7.3796803520676996E-2</v>
      </c>
      <c r="AM11" s="17">
        <v>8.3236317683378303E-2</v>
      </c>
      <c r="AN11" s="17">
        <v>0</v>
      </c>
      <c r="AO11" s="17"/>
      <c r="AP11" s="17">
        <v>6.3760806506020104E-2</v>
      </c>
      <c r="AQ11" s="17">
        <v>9.69531694147059E-2</v>
      </c>
      <c r="AR11" s="17"/>
      <c r="AS11" s="17">
        <v>6.9182597366990006E-2</v>
      </c>
      <c r="AT11" s="17">
        <v>3.7850612637264497E-2</v>
      </c>
      <c r="AU11" s="17">
        <v>7.9380367019568104E-2</v>
      </c>
      <c r="AV11" s="17"/>
      <c r="AW11" s="17">
        <v>5.6011790437717701E-2</v>
      </c>
      <c r="AX11" s="17">
        <v>7.4659768868596002E-2</v>
      </c>
      <c r="AY11" s="17"/>
      <c r="AZ11" s="17">
        <v>5.3188558073841603E-2</v>
      </c>
      <c r="BA11" s="17">
        <v>7.9411391271641596E-2</v>
      </c>
      <c r="BB11" s="17"/>
      <c r="BC11" s="17">
        <v>8.41545924347155E-2</v>
      </c>
      <c r="BD11" s="17">
        <v>6.0844600717521999E-2</v>
      </c>
      <c r="BE11" s="17"/>
      <c r="BF11" s="17">
        <v>5.6473825087223602E-2</v>
      </c>
      <c r="BG11" s="17">
        <v>8.2146882596980803E-2</v>
      </c>
      <c r="BH11" s="17"/>
      <c r="BI11" s="17">
        <v>0.13901329847708299</v>
      </c>
      <c r="BJ11" s="17">
        <v>9.1405748210425505E-2</v>
      </c>
      <c r="BK11" s="17">
        <v>7.0712714936003895E-2</v>
      </c>
      <c r="BL11" s="17">
        <v>2.5917876646404499E-2</v>
      </c>
    </row>
    <row r="12" spans="2:64" x14ac:dyDescent="0.25">
      <c r="B12" s="18" t="s">
        <v>359</v>
      </c>
      <c r="C12" s="17">
        <v>1.7401314685260301E-2</v>
      </c>
      <c r="D12" s="17">
        <v>2.5877346736157401E-2</v>
      </c>
      <c r="E12" s="17">
        <v>0</v>
      </c>
      <c r="F12" s="17">
        <v>0</v>
      </c>
      <c r="G12" s="17">
        <v>7.9782490796089497E-2</v>
      </c>
      <c r="H12" s="17">
        <v>1.7386889923530401E-2</v>
      </c>
      <c r="I12" s="17">
        <v>1.86182221685414E-2</v>
      </c>
      <c r="J12" s="17">
        <v>5.3760952563295397E-2</v>
      </c>
      <c r="K12" s="17">
        <v>0</v>
      </c>
      <c r="L12" s="17">
        <v>0</v>
      </c>
      <c r="M12" s="17">
        <v>0</v>
      </c>
      <c r="N12" s="17">
        <v>1.4644065114580799E-2</v>
      </c>
      <c r="O12" s="17">
        <v>0</v>
      </c>
      <c r="P12" s="17">
        <v>0</v>
      </c>
      <c r="Q12" s="17"/>
      <c r="R12" s="17">
        <v>2.2312148278539501E-2</v>
      </c>
      <c r="S12" s="17">
        <v>1.41585209227056E-2</v>
      </c>
      <c r="T12" s="17">
        <v>3.4433914617007198E-2</v>
      </c>
      <c r="U12" s="17">
        <v>1.3246575191166E-2</v>
      </c>
      <c r="V12" s="17"/>
      <c r="W12" s="17">
        <v>4.0529998592960297E-2</v>
      </c>
      <c r="X12" s="17">
        <v>0</v>
      </c>
      <c r="Y12" s="17">
        <v>0</v>
      </c>
      <c r="Z12" s="17">
        <v>2.79042404072288E-2</v>
      </c>
      <c r="AA12" s="17">
        <v>0</v>
      </c>
      <c r="AB12" s="17">
        <v>0</v>
      </c>
      <c r="AC12" s="17">
        <v>4.4424088199720102E-2</v>
      </c>
      <c r="AD12" s="17">
        <v>0</v>
      </c>
      <c r="AE12" s="17">
        <v>1.51819803351995E-2</v>
      </c>
      <c r="AF12" s="17">
        <v>2.01945671588902E-2</v>
      </c>
      <c r="AG12" s="17"/>
      <c r="AH12" s="17">
        <v>0</v>
      </c>
      <c r="AI12" s="17">
        <v>0</v>
      </c>
      <c r="AJ12" s="17">
        <v>0</v>
      </c>
      <c r="AK12" s="17">
        <v>3.5731712261447397E-2</v>
      </c>
      <c r="AL12" s="17">
        <v>1.9282106382194401E-2</v>
      </c>
      <c r="AM12" s="17">
        <v>2.1882962037603999E-2</v>
      </c>
      <c r="AN12" s="17">
        <v>0</v>
      </c>
      <c r="AO12" s="17"/>
      <c r="AP12" s="17">
        <v>1.1916951014332501E-2</v>
      </c>
      <c r="AQ12" s="17">
        <v>3.7035936427165898E-2</v>
      </c>
      <c r="AR12" s="17"/>
      <c r="AS12" s="17">
        <v>1.0685752438776E-2</v>
      </c>
      <c r="AT12" s="17">
        <v>7.7943621218668898E-3</v>
      </c>
      <c r="AU12" s="17">
        <v>1.58599413309942E-2</v>
      </c>
      <c r="AV12" s="17"/>
      <c r="AW12" s="17">
        <v>7.7948507510869798E-3</v>
      </c>
      <c r="AX12" s="17">
        <v>1.9740711705278201E-2</v>
      </c>
      <c r="AY12" s="17"/>
      <c r="AZ12" s="17">
        <v>1.48541099808971E-2</v>
      </c>
      <c r="BA12" s="17">
        <v>1.8602566059224699E-2</v>
      </c>
      <c r="BB12" s="17"/>
      <c r="BC12" s="17">
        <v>2.2775684366008499E-2</v>
      </c>
      <c r="BD12" s="17">
        <v>1.3246575191166E-2</v>
      </c>
      <c r="BE12" s="17"/>
      <c r="BF12" s="17">
        <v>1.50229265291431E-2</v>
      </c>
      <c r="BG12" s="17">
        <v>1.9224129867008399E-2</v>
      </c>
      <c r="BH12" s="17"/>
      <c r="BI12" s="17">
        <v>0</v>
      </c>
      <c r="BJ12" s="17">
        <v>2.72938466146136E-2</v>
      </c>
      <c r="BK12" s="17">
        <v>2.5294575375569901E-2</v>
      </c>
      <c r="BL12" s="17">
        <v>0</v>
      </c>
    </row>
    <row r="13" spans="2:64" x14ac:dyDescent="0.25">
      <c r="B13" s="18" t="s">
        <v>109</v>
      </c>
      <c r="C13" s="19">
        <v>1.6273389579976399E-2</v>
      </c>
      <c r="D13" s="19">
        <v>1.6324334442483001E-2</v>
      </c>
      <c r="E13" s="19">
        <v>6.9186781341412096E-2</v>
      </c>
      <c r="F13" s="19">
        <v>4.3831750600940599E-2</v>
      </c>
      <c r="G13" s="19">
        <v>0</v>
      </c>
      <c r="H13" s="19">
        <v>0</v>
      </c>
      <c r="I13" s="19">
        <v>0</v>
      </c>
      <c r="J13" s="19">
        <v>0</v>
      </c>
      <c r="K13" s="19">
        <v>5.7353143362675503E-2</v>
      </c>
      <c r="L13" s="19">
        <v>3.7955103068546998E-2</v>
      </c>
      <c r="M13" s="19">
        <v>1.98016137158811E-2</v>
      </c>
      <c r="N13" s="19">
        <v>1.4644065114580799E-2</v>
      </c>
      <c r="O13" s="19">
        <v>0</v>
      </c>
      <c r="P13" s="19">
        <v>0</v>
      </c>
      <c r="Q13" s="19"/>
      <c r="R13" s="19">
        <v>0</v>
      </c>
      <c r="S13" s="19">
        <v>1.55979985016628E-2</v>
      </c>
      <c r="T13" s="19">
        <v>1.29138125020038E-2</v>
      </c>
      <c r="U13" s="19">
        <v>2.1342719122228002E-2</v>
      </c>
      <c r="V13" s="19"/>
      <c r="W13" s="19">
        <v>0</v>
      </c>
      <c r="X13" s="19">
        <v>0</v>
      </c>
      <c r="Y13" s="19">
        <v>0</v>
      </c>
      <c r="Z13" s="19">
        <v>3.07412266039735E-2</v>
      </c>
      <c r="AA13" s="19">
        <v>2.8173974081894398E-2</v>
      </c>
      <c r="AB13" s="19">
        <v>3.1191746351837701E-2</v>
      </c>
      <c r="AC13" s="19">
        <v>0</v>
      </c>
      <c r="AD13" s="19">
        <v>0</v>
      </c>
      <c r="AE13" s="19">
        <v>0</v>
      </c>
      <c r="AF13" s="19">
        <v>2.1205851745548499E-2</v>
      </c>
      <c r="AG13" s="19"/>
      <c r="AH13" s="19">
        <v>2.4747826691063401E-2</v>
      </c>
      <c r="AI13" s="19">
        <v>0</v>
      </c>
      <c r="AJ13" s="19">
        <v>0</v>
      </c>
      <c r="AK13" s="19">
        <v>0</v>
      </c>
      <c r="AL13" s="19">
        <v>2.14805823656165E-2</v>
      </c>
      <c r="AM13" s="19">
        <v>0</v>
      </c>
      <c r="AN13" s="19">
        <v>1.9889685710811799E-2</v>
      </c>
      <c r="AO13" s="19"/>
      <c r="AP13" s="19">
        <v>1.3388166962196101E-2</v>
      </c>
      <c r="AQ13" s="19">
        <v>2.6602802095343901E-2</v>
      </c>
      <c r="AR13" s="19"/>
      <c r="AS13" s="19">
        <v>1.8430266360584199E-2</v>
      </c>
      <c r="AT13" s="19">
        <v>0</v>
      </c>
      <c r="AU13" s="19">
        <v>1.8707405634755599E-2</v>
      </c>
      <c r="AV13" s="19"/>
      <c r="AW13" s="19">
        <v>0</v>
      </c>
      <c r="AX13" s="19">
        <v>2.02363377937891E-2</v>
      </c>
      <c r="AY13" s="19"/>
      <c r="AZ13" s="19">
        <v>1.80309488549267E-2</v>
      </c>
      <c r="BA13" s="19">
        <v>1.54445317774444E-2</v>
      </c>
      <c r="BB13" s="19"/>
      <c r="BC13" s="19">
        <v>9.7159505317946596E-3</v>
      </c>
      <c r="BD13" s="19">
        <v>2.1342719122228002E-2</v>
      </c>
      <c r="BE13" s="19"/>
      <c r="BF13" s="19">
        <v>1.8236518209195401E-2</v>
      </c>
      <c r="BG13" s="19">
        <v>1.47688325294963E-2</v>
      </c>
      <c r="BH13" s="19"/>
      <c r="BI13" s="19">
        <v>2.82858074653566E-2</v>
      </c>
      <c r="BJ13" s="19">
        <v>4.89983971596641E-2</v>
      </c>
      <c r="BK13" s="19">
        <v>4.6804170707998001E-3</v>
      </c>
      <c r="BL13" s="19">
        <v>0</v>
      </c>
    </row>
    <row r="14" spans="2:64" x14ac:dyDescent="0.25">
      <c r="B14" s="16" t="s">
        <v>704</v>
      </c>
    </row>
    <row r="15" spans="2:64" x14ac:dyDescent="0.25">
      <c r="B15" t="s">
        <v>83</v>
      </c>
    </row>
    <row r="16" spans="2:64" x14ac:dyDescent="0.25">
      <c r="B16" t="s">
        <v>84</v>
      </c>
    </row>
    <row r="18" spans="2:2" x14ac:dyDescent="0.2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L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538</v>
      </c>
      <c r="D7" s="10">
        <v>162</v>
      </c>
      <c r="E7" s="10">
        <v>15</v>
      </c>
      <c r="F7" s="10">
        <v>17</v>
      </c>
      <c r="G7" s="10">
        <v>12</v>
      </c>
      <c r="H7" s="10">
        <v>52</v>
      </c>
      <c r="I7" s="10">
        <v>48</v>
      </c>
      <c r="J7" s="10">
        <v>23</v>
      </c>
      <c r="K7" s="10">
        <v>19</v>
      </c>
      <c r="L7" s="10">
        <v>29</v>
      </c>
      <c r="M7" s="10">
        <v>37</v>
      </c>
      <c r="N7" s="10">
        <v>75</v>
      </c>
      <c r="O7" s="10">
        <v>48</v>
      </c>
      <c r="P7" s="10">
        <v>1</v>
      </c>
      <c r="Q7" s="10"/>
      <c r="R7" s="10">
        <v>61</v>
      </c>
      <c r="S7" s="10">
        <v>53</v>
      </c>
      <c r="T7" s="10">
        <v>90</v>
      </c>
      <c r="U7" s="10">
        <v>334</v>
      </c>
      <c r="V7" s="10"/>
      <c r="W7" s="10">
        <v>43</v>
      </c>
      <c r="X7" s="10">
        <v>24</v>
      </c>
      <c r="Y7" s="10">
        <v>23</v>
      </c>
      <c r="Z7" s="10">
        <v>40</v>
      </c>
      <c r="AA7" s="10">
        <v>37</v>
      </c>
      <c r="AB7" s="10">
        <v>33</v>
      </c>
      <c r="AC7" s="10">
        <v>39</v>
      </c>
      <c r="AD7" s="10">
        <v>45</v>
      </c>
      <c r="AE7" s="10">
        <v>50</v>
      </c>
      <c r="AF7" s="10">
        <v>174</v>
      </c>
      <c r="AG7" s="10"/>
      <c r="AH7" s="10">
        <v>36</v>
      </c>
      <c r="AI7" s="10">
        <v>30</v>
      </c>
      <c r="AJ7" s="10">
        <v>47</v>
      </c>
      <c r="AK7" s="10">
        <v>83</v>
      </c>
      <c r="AL7" s="10">
        <v>126</v>
      </c>
      <c r="AM7" s="10">
        <v>127</v>
      </c>
      <c r="AN7" s="10">
        <v>66</v>
      </c>
      <c r="AO7" s="10"/>
      <c r="AP7" s="10">
        <v>444</v>
      </c>
      <c r="AQ7" s="10">
        <v>94</v>
      </c>
      <c r="AR7" s="10"/>
      <c r="AS7" s="10">
        <v>132</v>
      </c>
      <c r="AT7" s="10">
        <v>112</v>
      </c>
      <c r="AU7" s="10">
        <v>190</v>
      </c>
      <c r="AV7" s="10"/>
      <c r="AW7" s="10">
        <v>112</v>
      </c>
      <c r="AX7" s="10">
        <v>426</v>
      </c>
      <c r="AY7" s="10"/>
      <c r="AZ7" s="10">
        <v>146</v>
      </c>
      <c r="BA7" s="10">
        <v>392</v>
      </c>
      <c r="BB7" s="10"/>
      <c r="BC7" s="10">
        <v>204</v>
      </c>
      <c r="BD7" s="10">
        <v>334</v>
      </c>
      <c r="BE7" s="10"/>
      <c r="BF7" s="10">
        <v>244</v>
      </c>
      <c r="BG7" s="10">
        <v>294</v>
      </c>
      <c r="BH7" s="10"/>
      <c r="BI7" s="10">
        <v>38</v>
      </c>
      <c r="BJ7" s="10">
        <v>127</v>
      </c>
      <c r="BK7" s="10">
        <v>243</v>
      </c>
      <c r="BL7" s="10">
        <v>127</v>
      </c>
    </row>
    <row r="8" spans="2:64" ht="30" customHeight="1" x14ac:dyDescent="0.25">
      <c r="B8" s="11" t="s">
        <v>31</v>
      </c>
      <c r="C8" s="11">
        <v>518</v>
      </c>
      <c r="D8" s="11">
        <v>145</v>
      </c>
      <c r="E8" s="11">
        <v>15</v>
      </c>
      <c r="F8" s="11">
        <v>18</v>
      </c>
      <c r="G8" s="11">
        <v>16</v>
      </c>
      <c r="H8" s="11">
        <v>43</v>
      </c>
      <c r="I8" s="11">
        <v>43</v>
      </c>
      <c r="J8" s="11">
        <v>21</v>
      </c>
      <c r="K8" s="11">
        <v>21</v>
      </c>
      <c r="L8" s="11">
        <v>29</v>
      </c>
      <c r="M8" s="11">
        <v>39</v>
      </c>
      <c r="N8" s="11">
        <v>74</v>
      </c>
      <c r="O8" s="11">
        <v>53</v>
      </c>
      <c r="P8" s="11">
        <v>1</v>
      </c>
      <c r="Q8" s="11"/>
      <c r="R8" s="11">
        <v>67</v>
      </c>
      <c r="S8" s="11">
        <v>69</v>
      </c>
      <c r="T8" s="11">
        <v>72</v>
      </c>
      <c r="U8" s="11">
        <v>310</v>
      </c>
      <c r="V8" s="11"/>
      <c r="W8" s="11">
        <v>46</v>
      </c>
      <c r="X8" s="11">
        <v>25</v>
      </c>
      <c r="Y8" s="11">
        <v>24</v>
      </c>
      <c r="Z8" s="11">
        <v>41</v>
      </c>
      <c r="AA8" s="11">
        <v>36</v>
      </c>
      <c r="AB8" s="11">
        <v>32</v>
      </c>
      <c r="AC8" s="11">
        <v>38</v>
      </c>
      <c r="AD8" s="11">
        <v>42</v>
      </c>
      <c r="AE8" s="11">
        <v>45</v>
      </c>
      <c r="AF8" s="11">
        <v>160</v>
      </c>
      <c r="AG8" s="11"/>
      <c r="AH8" s="11">
        <v>38</v>
      </c>
      <c r="AI8" s="11">
        <v>30</v>
      </c>
      <c r="AJ8" s="11">
        <v>45</v>
      </c>
      <c r="AK8" s="11">
        <v>81</v>
      </c>
      <c r="AL8" s="11">
        <v>119</v>
      </c>
      <c r="AM8" s="11">
        <v>121</v>
      </c>
      <c r="AN8" s="11">
        <v>63</v>
      </c>
      <c r="AO8" s="11"/>
      <c r="AP8" s="11">
        <v>425</v>
      </c>
      <c r="AQ8" s="11">
        <v>93</v>
      </c>
      <c r="AR8" s="11"/>
      <c r="AS8" s="11">
        <v>124</v>
      </c>
      <c r="AT8" s="11">
        <v>104</v>
      </c>
      <c r="AU8" s="11">
        <v>186</v>
      </c>
      <c r="AV8" s="11"/>
      <c r="AW8" s="11">
        <v>104</v>
      </c>
      <c r="AX8" s="11">
        <v>415</v>
      </c>
      <c r="AY8" s="11"/>
      <c r="AZ8" s="11">
        <v>147</v>
      </c>
      <c r="BA8" s="11">
        <v>371</v>
      </c>
      <c r="BB8" s="11"/>
      <c r="BC8" s="11">
        <v>208</v>
      </c>
      <c r="BD8" s="11">
        <v>310</v>
      </c>
      <c r="BE8" s="11"/>
      <c r="BF8" s="11">
        <v>232</v>
      </c>
      <c r="BG8" s="11">
        <v>286</v>
      </c>
      <c r="BH8" s="11"/>
      <c r="BI8" s="11">
        <v>39</v>
      </c>
      <c r="BJ8" s="11">
        <v>124</v>
      </c>
      <c r="BK8" s="11">
        <v>230</v>
      </c>
      <c r="BL8" s="11">
        <v>122</v>
      </c>
    </row>
    <row r="9" spans="2:64" ht="45" x14ac:dyDescent="0.25">
      <c r="B9" s="18" t="s">
        <v>356</v>
      </c>
      <c r="C9" s="17">
        <v>0.46361460736660998</v>
      </c>
      <c r="D9" s="17">
        <v>0.42708528820191799</v>
      </c>
      <c r="E9" s="17">
        <v>0.33928810705046297</v>
      </c>
      <c r="F9" s="17">
        <v>0.49873585373194901</v>
      </c>
      <c r="G9" s="17">
        <v>0.51617681755102995</v>
      </c>
      <c r="H9" s="17">
        <v>0.50140388918759005</v>
      </c>
      <c r="I9" s="17">
        <v>0.39836962329659098</v>
      </c>
      <c r="J9" s="17">
        <v>0.36602325453303403</v>
      </c>
      <c r="K9" s="17">
        <v>0.60292025021469098</v>
      </c>
      <c r="L9" s="17">
        <v>0.46544963182785298</v>
      </c>
      <c r="M9" s="17">
        <v>0.42809531155063102</v>
      </c>
      <c r="N9" s="17">
        <v>0.47345914356554802</v>
      </c>
      <c r="O9" s="17">
        <v>0.57742163802334201</v>
      </c>
      <c r="P9" s="17">
        <v>1</v>
      </c>
      <c r="Q9" s="17"/>
      <c r="R9" s="17">
        <v>0.46979956106874399</v>
      </c>
      <c r="S9" s="17">
        <v>0.47758525952584802</v>
      </c>
      <c r="T9" s="17">
        <v>0.42341875215137897</v>
      </c>
      <c r="U9" s="17">
        <v>0.46843384655266501</v>
      </c>
      <c r="V9" s="17"/>
      <c r="W9" s="17">
        <v>0.53525879730765202</v>
      </c>
      <c r="X9" s="17">
        <v>0.51046332068864497</v>
      </c>
      <c r="Y9" s="17">
        <v>0.50603080260883604</v>
      </c>
      <c r="Z9" s="17">
        <v>0.49905531890287802</v>
      </c>
      <c r="AA9" s="17">
        <v>0.33885691694506298</v>
      </c>
      <c r="AB9" s="17">
        <v>0.46437078739979998</v>
      </c>
      <c r="AC9" s="17">
        <v>0.37558788698595502</v>
      </c>
      <c r="AD9" s="17">
        <v>0.48476716512792201</v>
      </c>
      <c r="AE9" s="17">
        <v>0.39846402507649098</v>
      </c>
      <c r="AF9" s="17">
        <v>0.511749095206256</v>
      </c>
      <c r="AG9" s="17"/>
      <c r="AH9" s="17">
        <v>0.61023801506475095</v>
      </c>
      <c r="AI9" s="17">
        <v>0.56859868939803404</v>
      </c>
      <c r="AJ9" s="17">
        <v>0.63162745651327801</v>
      </c>
      <c r="AK9" s="17">
        <v>0.35485030274669599</v>
      </c>
      <c r="AL9" s="17">
        <v>0.45024087387844902</v>
      </c>
      <c r="AM9" s="17">
        <v>0.470030426365664</v>
      </c>
      <c r="AN9" s="17">
        <v>0.41027168070408598</v>
      </c>
      <c r="AO9" s="17"/>
      <c r="AP9" s="17">
        <v>0.469533198008321</v>
      </c>
      <c r="AQ9" s="17">
        <v>0.43664284232332201</v>
      </c>
      <c r="AR9" s="17"/>
      <c r="AS9" s="17">
        <v>0.45999951547962897</v>
      </c>
      <c r="AT9" s="17">
        <v>0.52020474483941903</v>
      </c>
      <c r="AU9" s="17">
        <v>0.44923554322741299</v>
      </c>
      <c r="AV9" s="17"/>
      <c r="AW9" s="17">
        <v>0.51115023184949304</v>
      </c>
      <c r="AX9" s="17">
        <v>0.45174827311884003</v>
      </c>
      <c r="AY9" s="17"/>
      <c r="AZ9" s="17">
        <v>0.49040511541384302</v>
      </c>
      <c r="BA9" s="17">
        <v>0.453014901275688</v>
      </c>
      <c r="BB9" s="17"/>
      <c r="BC9" s="17">
        <v>0.45643278042538099</v>
      </c>
      <c r="BD9" s="17">
        <v>0.46843384655266501</v>
      </c>
      <c r="BE9" s="17"/>
      <c r="BF9" s="17">
        <v>0.56559233826977195</v>
      </c>
      <c r="BG9" s="17">
        <v>0.38081510185865303</v>
      </c>
      <c r="BH9" s="17"/>
      <c r="BI9" s="17">
        <v>0.35679240862935802</v>
      </c>
      <c r="BJ9" s="17">
        <v>0.39319867039404999</v>
      </c>
      <c r="BK9" s="17">
        <v>0.47357894109561799</v>
      </c>
      <c r="BL9" s="17">
        <v>0.54638855887624704</v>
      </c>
    </row>
    <row r="10" spans="2:64" ht="30" x14ac:dyDescent="0.25">
      <c r="B10" s="18" t="s">
        <v>357</v>
      </c>
      <c r="C10" s="17">
        <v>0.45085211860510699</v>
      </c>
      <c r="D10" s="17">
        <v>0.48290210255586402</v>
      </c>
      <c r="E10" s="17">
        <v>0.59533012246188499</v>
      </c>
      <c r="F10" s="17">
        <v>0.444510648580765</v>
      </c>
      <c r="G10" s="17">
        <v>0.30342196673416</v>
      </c>
      <c r="H10" s="17">
        <v>0.38732808226278698</v>
      </c>
      <c r="I10" s="17">
        <v>0.50761685528814204</v>
      </c>
      <c r="J10" s="17">
        <v>0.55053441047312701</v>
      </c>
      <c r="K10" s="17">
        <v>0.39707974978530902</v>
      </c>
      <c r="L10" s="17">
        <v>0.53455036817214596</v>
      </c>
      <c r="M10" s="17">
        <v>0.49499668659617302</v>
      </c>
      <c r="N10" s="17">
        <v>0.38063415895888902</v>
      </c>
      <c r="O10" s="17">
        <v>0.38345729548470397</v>
      </c>
      <c r="P10" s="17">
        <v>0</v>
      </c>
      <c r="Q10" s="17"/>
      <c r="R10" s="17">
        <v>0.41444856100576599</v>
      </c>
      <c r="S10" s="17">
        <v>0.44830300618158497</v>
      </c>
      <c r="T10" s="17">
        <v>0.437744494186938</v>
      </c>
      <c r="U10" s="17">
        <v>0.462323562127886</v>
      </c>
      <c r="V10" s="17"/>
      <c r="W10" s="17">
        <v>0.35679942185689401</v>
      </c>
      <c r="X10" s="17">
        <v>0.42374858584971298</v>
      </c>
      <c r="Y10" s="17">
        <v>0.42826796974817799</v>
      </c>
      <c r="Z10" s="17">
        <v>0.39758846131988201</v>
      </c>
      <c r="AA10" s="17">
        <v>0.64378723143585104</v>
      </c>
      <c r="AB10" s="17">
        <v>0.36826262188329301</v>
      </c>
      <c r="AC10" s="17">
        <v>0.50397886559795801</v>
      </c>
      <c r="AD10" s="17">
        <v>0.47540182018867</v>
      </c>
      <c r="AE10" s="17">
        <v>0.50703900222744902</v>
      </c>
      <c r="AF10" s="17">
        <v>0.42866437552089198</v>
      </c>
      <c r="AG10" s="17"/>
      <c r="AH10" s="17">
        <v>0.25932239745854901</v>
      </c>
      <c r="AI10" s="17">
        <v>0.361486846795817</v>
      </c>
      <c r="AJ10" s="17">
        <v>0.36837254348672199</v>
      </c>
      <c r="AK10" s="17">
        <v>0.47569525907038801</v>
      </c>
      <c r="AL10" s="17">
        <v>0.49189432330238803</v>
      </c>
      <c r="AM10" s="17">
        <v>0.47117569279434302</v>
      </c>
      <c r="AN10" s="17">
        <v>0.50231943978271598</v>
      </c>
      <c r="AO10" s="17"/>
      <c r="AP10" s="17">
        <v>0.45516072605387597</v>
      </c>
      <c r="AQ10" s="17">
        <v>0.43121725030504499</v>
      </c>
      <c r="AR10" s="17"/>
      <c r="AS10" s="17">
        <v>0.46796806063280999</v>
      </c>
      <c r="AT10" s="17">
        <v>0.444554968357674</v>
      </c>
      <c r="AU10" s="17">
        <v>0.44650025974907198</v>
      </c>
      <c r="AV10" s="17"/>
      <c r="AW10" s="17">
        <v>0.405264749239788</v>
      </c>
      <c r="AX10" s="17">
        <v>0.46223210925948899</v>
      </c>
      <c r="AY10" s="17"/>
      <c r="AZ10" s="17">
        <v>0.44770846139949899</v>
      </c>
      <c r="BA10" s="17">
        <v>0.45209591145783301</v>
      </c>
      <c r="BB10" s="17"/>
      <c r="BC10" s="17">
        <v>0.43375690523925198</v>
      </c>
      <c r="BD10" s="17">
        <v>0.462323562127886</v>
      </c>
      <c r="BE10" s="17"/>
      <c r="BF10" s="17">
        <v>0.37394960620024398</v>
      </c>
      <c r="BG10" s="17">
        <v>0.51329212333014496</v>
      </c>
      <c r="BH10" s="17"/>
      <c r="BI10" s="17">
        <v>0.36224242681420898</v>
      </c>
      <c r="BJ10" s="17">
        <v>0.49553299989342497</v>
      </c>
      <c r="BK10" s="17">
        <v>0.450528107719669</v>
      </c>
      <c r="BL10" s="17">
        <v>0.43739742922462799</v>
      </c>
    </row>
    <row r="11" spans="2:64" x14ac:dyDescent="0.25">
      <c r="B11" s="18" t="s">
        <v>358</v>
      </c>
      <c r="C11" s="17">
        <v>6.9988914084385304E-2</v>
      </c>
      <c r="D11" s="17">
        <v>6.6561110819349706E-2</v>
      </c>
      <c r="E11" s="17">
        <v>0</v>
      </c>
      <c r="F11" s="17">
        <v>5.6753497687285902E-2</v>
      </c>
      <c r="G11" s="17">
        <v>0.18040121571480999</v>
      </c>
      <c r="H11" s="17">
        <v>9.6399577843815906E-2</v>
      </c>
      <c r="I11" s="17">
        <v>9.4013521415268003E-2</v>
      </c>
      <c r="J11" s="17">
        <v>8.3442334993838893E-2</v>
      </c>
      <c r="K11" s="17">
        <v>0</v>
      </c>
      <c r="L11" s="17">
        <v>0</v>
      </c>
      <c r="M11" s="17">
        <v>5.6076347228982498E-2</v>
      </c>
      <c r="N11" s="17">
        <v>0.11580992572985099</v>
      </c>
      <c r="O11" s="17">
        <v>3.9121066491954397E-2</v>
      </c>
      <c r="P11" s="17">
        <v>0</v>
      </c>
      <c r="Q11" s="17"/>
      <c r="R11" s="17">
        <v>0.11575187792548999</v>
      </c>
      <c r="S11" s="17">
        <v>5.38672642043517E-2</v>
      </c>
      <c r="T11" s="17">
        <v>9.67784854057014E-2</v>
      </c>
      <c r="U11" s="17">
        <v>5.7511499924440802E-2</v>
      </c>
      <c r="V11" s="17"/>
      <c r="W11" s="17">
        <v>9.1807974022730707E-2</v>
      </c>
      <c r="X11" s="17">
        <v>6.5788093461641495E-2</v>
      </c>
      <c r="Y11" s="17">
        <v>6.5701227642986706E-2</v>
      </c>
      <c r="Z11" s="17">
        <v>0.10335621977724101</v>
      </c>
      <c r="AA11" s="17">
        <v>1.7355851619085899E-2</v>
      </c>
      <c r="AB11" s="17">
        <v>0.12344637931878499</v>
      </c>
      <c r="AC11" s="17">
        <v>9.9104996037860396E-2</v>
      </c>
      <c r="AD11" s="17">
        <v>3.9831014683407398E-2</v>
      </c>
      <c r="AE11" s="17">
        <v>6.09104022570345E-2</v>
      </c>
      <c r="AF11" s="17">
        <v>4.7884219770132103E-2</v>
      </c>
      <c r="AG11" s="17"/>
      <c r="AH11" s="17">
        <v>0.109037255257425</v>
      </c>
      <c r="AI11" s="17">
        <v>6.9914463806148699E-2</v>
      </c>
      <c r="AJ11" s="17">
        <v>0</v>
      </c>
      <c r="AK11" s="17">
        <v>0.13348104989972701</v>
      </c>
      <c r="AL11" s="17">
        <v>3.5816888748835603E-2</v>
      </c>
      <c r="AM11" s="17">
        <v>5.8793880839993401E-2</v>
      </c>
      <c r="AN11" s="17">
        <v>8.7408879513198298E-2</v>
      </c>
      <c r="AO11" s="17"/>
      <c r="AP11" s="17">
        <v>6.3769619435618097E-2</v>
      </c>
      <c r="AQ11" s="17">
        <v>9.8331025265269795E-2</v>
      </c>
      <c r="AR11" s="17"/>
      <c r="AS11" s="17">
        <v>4.68161396860894E-2</v>
      </c>
      <c r="AT11" s="17">
        <v>3.5240286802905897E-2</v>
      </c>
      <c r="AU11" s="17">
        <v>9.4750443437066206E-2</v>
      </c>
      <c r="AV11" s="17"/>
      <c r="AW11" s="17">
        <v>7.6402225725382494E-2</v>
      </c>
      <c r="AX11" s="17">
        <v>6.8387956899220004E-2</v>
      </c>
      <c r="AY11" s="17"/>
      <c r="AZ11" s="17">
        <v>4.4460237649257502E-2</v>
      </c>
      <c r="BA11" s="17">
        <v>8.0089374539466393E-2</v>
      </c>
      <c r="BB11" s="17"/>
      <c r="BC11" s="17">
        <v>8.8583265954297705E-2</v>
      </c>
      <c r="BD11" s="17">
        <v>5.7511499924440802E-2</v>
      </c>
      <c r="BE11" s="17"/>
      <c r="BF11" s="17">
        <v>4.6066410919209398E-2</v>
      </c>
      <c r="BG11" s="17">
        <v>8.9412482495316498E-2</v>
      </c>
      <c r="BH11" s="17"/>
      <c r="BI11" s="17">
        <v>0.19976729629432799</v>
      </c>
      <c r="BJ11" s="17">
        <v>8.5223747299761204E-2</v>
      </c>
      <c r="BK11" s="17">
        <v>6.8828535830288501E-2</v>
      </c>
      <c r="BL11" s="17">
        <v>1.6214011899124699E-2</v>
      </c>
    </row>
    <row r="12" spans="2:64" x14ac:dyDescent="0.25">
      <c r="B12" s="18" t="s">
        <v>359</v>
      </c>
      <c r="C12" s="17">
        <v>8.6274517166067596E-3</v>
      </c>
      <c r="D12" s="17">
        <v>1.12408494636201E-2</v>
      </c>
      <c r="E12" s="17">
        <v>0</v>
      </c>
      <c r="F12" s="17">
        <v>0</v>
      </c>
      <c r="G12" s="17">
        <v>0</v>
      </c>
      <c r="H12" s="17">
        <v>1.48684507058071E-2</v>
      </c>
      <c r="I12" s="17">
        <v>0</v>
      </c>
      <c r="J12" s="17">
        <v>0</v>
      </c>
      <c r="K12" s="17">
        <v>0</v>
      </c>
      <c r="L12" s="17">
        <v>0</v>
      </c>
      <c r="M12" s="17">
        <v>2.0831654624213401E-2</v>
      </c>
      <c r="N12" s="17">
        <v>1.8916201232616801E-2</v>
      </c>
      <c r="O12" s="17">
        <v>0</v>
      </c>
      <c r="P12" s="17">
        <v>0</v>
      </c>
      <c r="Q12" s="17"/>
      <c r="R12" s="17">
        <v>0</v>
      </c>
      <c r="S12" s="17">
        <v>2.0244470088215699E-2</v>
      </c>
      <c r="T12" s="17">
        <v>3.0463954549185001E-2</v>
      </c>
      <c r="U12" s="17">
        <v>2.85047981759992E-3</v>
      </c>
      <c r="V12" s="17"/>
      <c r="W12" s="17">
        <v>1.6133806812723701E-2</v>
      </c>
      <c r="X12" s="17">
        <v>0</v>
      </c>
      <c r="Y12" s="17">
        <v>0</v>
      </c>
      <c r="Z12" s="17">
        <v>0</v>
      </c>
      <c r="AA12" s="17">
        <v>0</v>
      </c>
      <c r="AB12" s="17">
        <v>4.3920211398121502E-2</v>
      </c>
      <c r="AC12" s="17">
        <v>2.1328251378225901E-2</v>
      </c>
      <c r="AD12" s="17">
        <v>0</v>
      </c>
      <c r="AE12" s="17">
        <v>3.3586570439025201E-2</v>
      </c>
      <c r="AF12" s="17">
        <v>0</v>
      </c>
      <c r="AG12" s="17"/>
      <c r="AH12" s="17">
        <v>2.1402332219274799E-2</v>
      </c>
      <c r="AI12" s="17">
        <v>0</v>
      </c>
      <c r="AJ12" s="17">
        <v>0</v>
      </c>
      <c r="AK12" s="17">
        <v>2.50899311960677E-2</v>
      </c>
      <c r="AL12" s="17">
        <v>1.3729673926308099E-2</v>
      </c>
      <c r="AM12" s="17">
        <v>0</v>
      </c>
      <c r="AN12" s="17">
        <v>0</v>
      </c>
      <c r="AO12" s="17"/>
      <c r="AP12" s="17">
        <v>5.0558271341999703E-3</v>
      </c>
      <c r="AQ12" s="17">
        <v>2.4903796017325799E-2</v>
      </c>
      <c r="AR12" s="17"/>
      <c r="AS12" s="17">
        <v>1.7283904007207002E-2</v>
      </c>
      <c r="AT12" s="17">
        <v>0</v>
      </c>
      <c r="AU12" s="17">
        <v>0</v>
      </c>
      <c r="AV12" s="17"/>
      <c r="AW12" s="17">
        <v>7.1827931853368403E-3</v>
      </c>
      <c r="AX12" s="17">
        <v>8.9880823213885404E-3</v>
      </c>
      <c r="AY12" s="17"/>
      <c r="AZ12" s="17">
        <v>5.0614307891308202E-3</v>
      </c>
      <c r="BA12" s="17">
        <v>1.00383534314485E-2</v>
      </c>
      <c r="BB12" s="17"/>
      <c r="BC12" s="17">
        <v>1.7236531038311999E-2</v>
      </c>
      <c r="BD12" s="17">
        <v>2.85047981759992E-3</v>
      </c>
      <c r="BE12" s="17"/>
      <c r="BF12" s="17">
        <v>3.2020631873655998E-3</v>
      </c>
      <c r="BG12" s="17">
        <v>1.30325260738337E-2</v>
      </c>
      <c r="BH12" s="17"/>
      <c r="BI12" s="17">
        <v>5.6149760420790201E-2</v>
      </c>
      <c r="BJ12" s="17">
        <v>5.1012206405636404E-3</v>
      </c>
      <c r="BK12" s="17">
        <v>7.0644153544246599E-3</v>
      </c>
      <c r="BL12" s="17">
        <v>0</v>
      </c>
    </row>
    <row r="13" spans="2:64" x14ac:dyDescent="0.25">
      <c r="B13" s="18" t="s">
        <v>109</v>
      </c>
      <c r="C13" s="19">
        <v>6.9169082272913102E-3</v>
      </c>
      <c r="D13" s="19">
        <v>1.2210648959248199E-2</v>
      </c>
      <c r="E13" s="19">
        <v>6.5381770487651703E-2</v>
      </c>
      <c r="F13" s="19">
        <v>0</v>
      </c>
      <c r="G13" s="19">
        <v>0</v>
      </c>
      <c r="H13" s="19">
        <v>0</v>
      </c>
      <c r="I13" s="19">
        <v>0</v>
      </c>
      <c r="J13" s="19">
        <v>0</v>
      </c>
      <c r="K13" s="19">
        <v>0</v>
      </c>
      <c r="L13" s="19">
        <v>0</v>
      </c>
      <c r="M13" s="19">
        <v>0</v>
      </c>
      <c r="N13" s="19">
        <v>1.11805705130954E-2</v>
      </c>
      <c r="O13" s="19">
        <v>0</v>
      </c>
      <c r="P13" s="19">
        <v>0</v>
      </c>
      <c r="Q13" s="19"/>
      <c r="R13" s="19">
        <v>0</v>
      </c>
      <c r="S13" s="19">
        <v>0</v>
      </c>
      <c r="T13" s="19">
        <v>1.15943137067965E-2</v>
      </c>
      <c r="U13" s="19">
        <v>8.8806115774089801E-3</v>
      </c>
      <c r="V13" s="19"/>
      <c r="W13" s="19">
        <v>0</v>
      </c>
      <c r="X13" s="19">
        <v>0</v>
      </c>
      <c r="Y13" s="19">
        <v>0</v>
      </c>
      <c r="Z13" s="19">
        <v>0</v>
      </c>
      <c r="AA13" s="19">
        <v>0</v>
      </c>
      <c r="AB13" s="19">
        <v>0</v>
      </c>
      <c r="AC13" s="19">
        <v>0</v>
      </c>
      <c r="AD13" s="19">
        <v>0</v>
      </c>
      <c r="AE13" s="19">
        <v>0</v>
      </c>
      <c r="AF13" s="19">
        <v>1.170230950272E-2</v>
      </c>
      <c r="AG13" s="19"/>
      <c r="AH13" s="19">
        <v>0</v>
      </c>
      <c r="AI13" s="19">
        <v>0</v>
      </c>
      <c r="AJ13" s="19">
        <v>0</v>
      </c>
      <c r="AK13" s="19">
        <v>1.0883457087121001E-2</v>
      </c>
      <c r="AL13" s="19">
        <v>8.3182401440198301E-3</v>
      </c>
      <c r="AM13" s="19">
        <v>0</v>
      </c>
      <c r="AN13" s="19">
        <v>0</v>
      </c>
      <c r="AO13" s="19"/>
      <c r="AP13" s="19">
        <v>6.4806293679840997E-3</v>
      </c>
      <c r="AQ13" s="19">
        <v>8.9050860890373205E-3</v>
      </c>
      <c r="AR13" s="19"/>
      <c r="AS13" s="19">
        <v>7.9323801942648708E-3</v>
      </c>
      <c r="AT13" s="19">
        <v>0</v>
      </c>
      <c r="AU13" s="19">
        <v>9.5137535864491096E-3</v>
      </c>
      <c r="AV13" s="19"/>
      <c r="AW13" s="19">
        <v>0</v>
      </c>
      <c r="AX13" s="19">
        <v>8.6435784010626595E-3</v>
      </c>
      <c r="AY13" s="19"/>
      <c r="AZ13" s="19">
        <v>1.23647547482691E-2</v>
      </c>
      <c r="BA13" s="19">
        <v>4.7614592955648304E-3</v>
      </c>
      <c r="BB13" s="19"/>
      <c r="BC13" s="19">
        <v>3.9905173427575496E-3</v>
      </c>
      <c r="BD13" s="19">
        <v>8.8806115774089801E-3</v>
      </c>
      <c r="BE13" s="19"/>
      <c r="BF13" s="19">
        <v>1.11895814234082E-2</v>
      </c>
      <c r="BG13" s="19">
        <v>3.4477662420521202E-3</v>
      </c>
      <c r="BH13" s="19"/>
      <c r="BI13" s="19">
        <v>2.5048107841314799E-2</v>
      </c>
      <c r="BJ13" s="19">
        <v>2.0943361772200401E-2</v>
      </c>
      <c r="BK13" s="19">
        <v>0</v>
      </c>
      <c r="BL13" s="19">
        <v>0</v>
      </c>
    </row>
    <row r="14" spans="2:64" x14ac:dyDescent="0.25">
      <c r="B14" s="16" t="s">
        <v>705</v>
      </c>
    </row>
    <row r="15" spans="2:64" x14ac:dyDescent="0.25">
      <c r="B15" t="s">
        <v>83</v>
      </c>
    </row>
    <row r="16" spans="2:64" x14ac:dyDescent="0.25">
      <c r="B16" t="s">
        <v>84</v>
      </c>
    </row>
    <row r="18" spans="2:2" x14ac:dyDescent="0.2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L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401</v>
      </c>
      <c r="D7" s="10">
        <v>137</v>
      </c>
      <c r="E7" s="10">
        <v>5</v>
      </c>
      <c r="F7" s="10">
        <v>14</v>
      </c>
      <c r="G7" s="10">
        <v>9</v>
      </c>
      <c r="H7" s="10">
        <v>33</v>
      </c>
      <c r="I7" s="10">
        <v>44</v>
      </c>
      <c r="J7" s="10">
        <v>17</v>
      </c>
      <c r="K7" s="10">
        <v>11</v>
      </c>
      <c r="L7" s="10">
        <v>20</v>
      </c>
      <c r="M7" s="10">
        <v>25</v>
      </c>
      <c r="N7" s="10">
        <v>49</v>
      </c>
      <c r="O7" s="10">
        <v>36</v>
      </c>
      <c r="P7" s="10">
        <v>1</v>
      </c>
      <c r="Q7" s="10"/>
      <c r="R7" s="10">
        <v>46</v>
      </c>
      <c r="S7" s="10">
        <v>45</v>
      </c>
      <c r="T7" s="10">
        <v>66</v>
      </c>
      <c r="U7" s="10">
        <v>244</v>
      </c>
      <c r="V7" s="10"/>
      <c r="W7" s="10">
        <v>35</v>
      </c>
      <c r="X7" s="10">
        <v>18</v>
      </c>
      <c r="Y7" s="10">
        <v>14</v>
      </c>
      <c r="Z7" s="10">
        <v>34</v>
      </c>
      <c r="AA7" s="10">
        <v>26</v>
      </c>
      <c r="AB7" s="10">
        <v>30</v>
      </c>
      <c r="AC7" s="10">
        <v>34</v>
      </c>
      <c r="AD7" s="10">
        <v>29</v>
      </c>
      <c r="AE7" s="10">
        <v>38</v>
      </c>
      <c r="AF7" s="10">
        <v>125</v>
      </c>
      <c r="AG7" s="10"/>
      <c r="AH7" s="10">
        <v>25</v>
      </c>
      <c r="AI7" s="10">
        <v>18</v>
      </c>
      <c r="AJ7" s="10">
        <v>36</v>
      </c>
      <c r="AK7" s="10">
        <v>66</v>
      </c>
      <c r="AL7" s="10">
        <v>82</v>
      </c>
      <c r="AM7" s="10">
        <v>100</v>
      </c>
      <c r="AN7" s="10">
        <v>53</v>
      </c>
      <c r="AO7" s="10"/>
      <c r="AP7" s="10">
        <v>341</v>
      </c>
      <c r="AQ7" s="10">
        <v>60</v>
      </c>
      <c r="AR7" s="10"/>
      <c r="AS7" s="10">
        <v>93</v>
      </c>
      <c r="AT7" s="10">
        <v>93</v>
      </c>
      <c r="AU7" s="10">
        <v>149</v>
      </c>
      <c r="AV7" s="10"/>
      <c r="AW7" s="10">
        <v>92</v>
      </c>
      <c r="AX7" s="10">
        <v>309</v>
      </c>
      <c r="AY7" s="10"/>
      <c r="AZ7" s="10">
        <v>124</v>
      </c>
      <c r="BA7" s="10">
        <v>277</v>
      </c>
      <c r="BB7" s="10"/>
      <c r="BC7" s="10">
        <v>157</v>
      </c>
      <c r="BD7" s="10">
        <v>244</v>
      </c>
      <c r="BE7" s="10"/>
      <c r="BF7" s="10">
        <v>177</v>
      </c>
      <c r="BG7" s="10">
        <v>224</v>
      </c>
      <c r="BH7" s="10"/>
      <c r="BI7" s="10">
        <v>25</v>
      </c>
      <c r="BJ7" s="10">
        <v>87</v>
      </c>
      <c r="BK7" s="10">
        <v>181</v>
      </c>
      <c r="BL7" s="10">
        <v>105</v>
      </c>
    </row>
    <row r="8" spans="2:64" ht="30" customHeight="1" x14ac:dyDescent="0.25">
      <c r="B8" s="11" t="s">
        <v>31</v>
      </c>
      <c r="C8" s="11">
        <v>388</v>
      </c>
      <c r="D8" s="11">
        <v>125</v>
      </c>
      <c r="E8" s="11">
        <v>6</v>
      </c>
      <c r="F8" s="11">
        <v>14</v>
      </c>
      <c r="G8" s="11">
        <v>12</v>
      </c>
      <c r="H8" s="11">
        <v>26</v>
      </c>
      <c r="I8" s="11">
        <v>41</v>
      </c>
      <c r="J8" s="11">
        <v>15</v>
      </c>
      <c r="K8" s="11">
        <v>12</v>
      </c>
      <c r="L8" s="11">
        <v>20</v>
      </c>
      <c r="M8" s="11">
        <v>28</v>
      </c>
      <c r="N8" s="11">
        <v>48</v>
      </c>
      <c r="O8" s="11">
        <v>40</v>
      </c>
      <c r="P8" s="11">
        <v>1</v>
      </c>
      <c r="Q8" s="11"/>
      <c r="R8" s="11">
        <v>51</v>
      </c>
      <c r="S8" s="11">
        <v>59</v>
      </c>
      <c r="T8" s="11">
        <v>52</v>
      </c>
      <c r="U8" s="11">
        <v>226</v>
      </c>
      <c r="V8" s="11"/>
      <c r="W8" s="11">
        <v>40</v>
      </c>
      <c r="X8" s="11">
        <v>19</v>
      </c>
      <c r="Y8" s="11">
        <v>14</v>
      </c>
      <c r="Z8" s="11">
        <v>34</v>
      </c>
      <c r="AA8" s="11">
        <v>24</v>
      </c>
      <c r="AB8" s="11">
        <v>30</v>
      </c>
      <c r="AC8" s="11">
        <v>33</v>
      </c>
      <c r="AD8" s="11">
        <v>28</v>
      </c>
      <c r="AE8" s="11">
        <v>35</v>
      </c>
      <c r="AF8" s="11">
        <v>115</v>
      </c>
      <c r="AG8" s="11"/>
      <c r="AH8" s="11">
        <v>26</v>
      </c>
      <c r="AI8" s="11">
        <v>17</v>
      </c>
      <c r="AJ8" s="11">
        <v>34</v>
      </c>
      <c r="AK8" s="11">
        <v>67</v>
      </c>
      <c r="AL8" s="11">
        <v>76</v>
      </c>
      <c r="AM8" s="11">
        <v>97</v>
      </c>
      <c r="AN8" s="11">
        <v>51</v>
      </c>
      <c r="AO8" s="11"/>
      <c r="AP8" s="11">
        <v>328</v>
      </c>
      <c r="AQ8" s="11">
        <v>60</v>
      </c>
      <c r="AR8" s="11"/>
      <c r="AS8" s="11">
        <v>87</v>
      </c>
      <c r="AT8" s="11">
        <v>87</v>
      </c>
      <c r="AU8" s="11">
        <v>147</v>
      </c>
      <c r="AV8" s="11"/>
      <c r="AW8" s="11">
        <v>84</v>
      </c>
      <c r="AX8" s="11">
        <v>304</v>
      </c>
      <c r="AY8" s="11"/>
      <c r="AZ8" s="11">
        <v>126</v>
      </c>
      <c r="BA8" s="11">
        <v>262</v>
      </c>
      <c r="BB8" s="11"/>
      <c r="BC8" s="11">
        <v>162</v>
      </c>
      <c r="BD8" s="11">
        <v>226</v>
      </c>
      <c r="BE8" s="11"/>
      <c r="BF8" s="11">
        <v>170</v>
      </c>
      <c r="BG8" s="11">
        <v>218</v>
      </c>
      <c r="BH8" s="11"/>
      <c r="BI8" s="11">
        <v>26</v>
      </c>
      <c r="BJ8" s="11">
        <v>88</v>
      </c>
      <c r="BK8" s="11">
        <v>172</v>
      </c>
      <c r="BL8" s="11">
        <v>100</v>
      </c>
    </row>
    <row r="9" spans="2:64" ht="45" x14ac:dyDescent="0.25">
      <c r="B9" s="18" t="s">
        <v>356</v>
      </c>
      <c r="C9" s="17">
        <v>0.37416545627669001</v>
      </c>
      <c r="D9" s="17">
        <v>0.32550238383975999</v>
      </c>
      <c r="E9" s="17">
        <v>0.43174103705047601</v>
      </c>
      <c r="F9" s="17">
        <v>0.61093930127232698</v>
      </c>
      <c r="G9" s="17">
        <v>0.65581523720496104</v>
      </c>
      <c r="H9" s="17">
        <v>0.36796103195365298</v>
      </c>
      <c r="I9" s="17">
        <v>0.422346080301926</v>
      </c>
      <c r="J9" s="17">
        <v>0.30861356072577001</v>
      </c>
      <c r="K9" s="17">
        <v>0.553322522464059</v>
      </c>
      <c r="L9" s="17">
        <v>0.34584271806739902</v>
      </c>
      <c r="M9" s="17">
        <v>0.31395132340196302</v>
      </c>
      <c r="N9" s="17">
        <v>0.40480127639191499</v>
      </c>
      <c r="O9" s="17">
        <v>0.29912026467820002</v>
      </c>
      <c r="P9" s="17">
        <v>0</v>
      </c>
      <c r="Q9" s="17"/>
      <c r="R9" s="17">
        <v>0.442909356041644</v>
      </c>
      <c r="S9" s="17">
        <v>0.333409635177639</v>
      </c>
      <c r="T9" s="17">
        <v>0.32595522403385802</v>
      </c>
      <c r="U9" s="17">
        <v>0.38009649166946102</v>
      </c>
      <c r="V9" s="17"/>
      <c r="W9" s="17">
        <v>0.42813376851206397</v>
      </c>
      <c r="X9" s="17">
        <v>0.39253012801048598</v>
      </c>
      <c r="Y9" s="17">
        <v>0.35581401199790202</v>
      </c>
      <c r="Z9" s="17">
        <v>0.34030754390329099</v>
      </c>
      <c r="AA9" s="17">
        <v>0.16668407194620499</v>
      </c>
      <c r="AB9" s="17">
        <v>0.36689143958251502</v>
      </c>
      <c r="AC9" s="17">
        <v>0.38253691859116901</v>
      </c>
      <c r="AD9" s="17">
        <v>0.47347102292204701</v>
      </c>
      <c r="AE9" s="17">
        <v>0.38146529883722702</v>
      </c>
      <c r="AF9" s="17">
        <v>0.41024347620163398</v>
      </c>
      <c r="AG9" s="17"/>
      <c r="AH9" s="17">
        <v>0.42768199673791502</v>
      </c>
      <c r="AI9" s="17">
        <v>0.38033544591783702</v>
      </c>
      <c r="AJ9" s="17">
        <v>0.42551540688412298</v>
      </c>
      <c r="AK9" s="17">
        <v>0.39758178034252201</v>
      </c>
      <c r="AL9" s="17">
        <v>0.33832077099462399</v>
      </c>
      <c r="AM9" s="17">
        <v>0.361619130160031</v>
      </c>
      <c r="AN9" s="17">
        <v>0.44014359386443702</v>
      </c>
      <c r="AO9" s="17"/>
      <c r="AP9" s="17">
        <v>0.38353807881393398</v>
      </c>
      <c r="AQ9" s="17">
        <v>0.323279249690064</v>
      </c>
      <c r="AR9" s="17"/>
      <c r="AS9" s="17">
        <v>0.321925811385122</v>
      </c>
      <c r="AT9" s="17">
        <v>0.51953593221927796</v>
      </c>
      <c r="AU9" s="17">
        <v>0.34890721918092998</v>
      </c>
      <c r="AV9" s="17"/>
      <c r="AW9" s="17">
        <v>0.43240426345379701</v>
      </c>
      <c r="AX9" s="17">
        <v>0.35808467581209102</v>
      </c>
      <c r="AY9" s="17"/>
      <c r="AZ9" s="17">
        <v>0.463415615486092</v>
      </c>
      <c r="BA9" s="17">
        <v>0.331191165391444</v>
      </c>
      <c r="BB9" s="17"/>
      <c r="BC9" s="17">
        <v>0.36587550237184102</v>
      </c>
      <c r="BD9" s="17">
        <v>0.38009649166946102</v>
      </c>
      <c r="BE9" s="17"/>
      <c r="BF9" s="17">
        <v>0.50323617403962395</v>
      </c>
      <c r="BG9" s="17">
        <v>0.273165050879219</v>
      </c>
      <c r="BH9" s="17"/>
      <c r="BI9" s="17">
        <v>0.22970928113059599</v>
      </c>
      <c r="BJ9" s="17">
        <v>0.34836356780890398</v>
      </c>
      <c r="BK9" s="17">
        <v>0.32857038037025998</v>
      </c>
      <c r="BL9" s="17">
        <v>0.50399650869692503</v>
      </c>
    </row>
    <row r="10" spans="2:64" ht="30" x14ac:dyDescent="0.25">
      <c r="B10" s="18" t="s">
        <v>357</v>
      </c>
      <c r="C10" s="17">
        <v>0.48930799505591399</v>
      </c>
      <c r="D10" s="17">
        <v>0.56423151703761698</v>
      </c>
      <c r="E10" s="17">
        <v>0.39008438240765603</v>
      </c>
      <c r="F10" s="17">
        <v>0.25937379915178199</v>
      </c>
      <c r="G10" s="17">
        <v>0.23874536728499701</v>
      </c>
      <c r="H10" s="17">
        <v>0.46951747582789699</v>
      </c>
      <c r="I10" s="17">
        <v>0.50985008547912303</v>
      </c>
      <c r="J10" s="17">
        <v>0.52101062331481995</v>
      </c>
      <c r="K10" s="17">
        <v>0.446677477535941</v>
      </c>
      <c r="L10" s="17">
        <v>0.34951381898337602</v>
      </c>
      <c r="M10" s="17">
        <v>0.48825564018963702</v>
      </c>
      <c r="N10" s="17">
        <v>0.41771591690124799</v>
      </c>
      <c r="O10" s="17">
        <v>0.56535619985605901</v>
      </c>
      <c r="P10" s="17">
        <v>1</v>
      </c>
      <c r="Q10" s="17"/>
      <c r="R10" s="17">
        <v>0.36353114399749797</v>
      </c>
      <c r="S10" s="17">
        <v>0.51363590890520305</v>
      </c>
      <c r="T10" s="17">
        <v>0.52757579255158205</v>
      </c>
      <c r="U10" s="17">
        <v>0.50289594098754098</v>
      </c>
      <c r="V10" s="17"/>
      <c r="W10" s="17">
        <v>0.44648121501675198</v>
      </c>
      <c r="X10" s="17">
        <v>0.45041456167584099</v>
      </c>
      <c r="Y10" s="17">
        <v>0.489314033589483</v>
      </c>
      <c r="Z10" s="17">
        <v>0.55386613229750803</v>
      </c>
      <c r="AA10" s="17">
        <v>0.58723303806779603</v>
      </c>
      <c r="AB10" s="17">
        <v>0.43762376535412501</v>
      </c>
      <c r="AC10" s="17">
        <v>0.437444767086338</v>
      </c>
      <c r="AD10" s="17">
        <v>0.34770774742117799</v>
      </c>
      <c r="AE10" s="17">
        <v>0.59297989946590302</v>
      </c>
      <c r="AF10" s="17">
        <v>0.502932054161908</v>
      </c>
      <c r="AG10" s="17"/>
      <c r="AH10" s="17">
        <v>0.443966085013281</v>
      </c>
      <c r="AI10" s="17">
        <v>0.56856895439490096</v>
      </c>
      <c r="AJ10" s="17">
        <v>0.45761173379779202</v>
      </c>
      <c r="AK10" s="17">
        <v>0.48219252321527201</v>
      </c>
      <c r="AL10" s="17">
        <v>0.53394629541986105</v>
      </c>
      <c r="AM10" s="17">
        <v>0.47938949721856799</v>
      </c>
      <c r="AN10" s="17">
        <v>0.41779464353886198</v>
      </c>
      <c r="AO10" s="17"/>
      <c r="AP10" s="17">
        <v>0.501254877991262</v>
      </c>
      <c r="AQ10" s="17">
        <v>0.42444551385616602</v>
      </c>
      <c r="AR10" s="17"/>
      <c r="AS10" s="17">
        <v>0.53318476223001798</v>
      </c>
      <c r="AT10" s="17">
        <v>0.40751299449665901</v>
      </c>
      <c r="AU10" s="17">
        <v>0.52923432692883698</v>
      </c>
      <c r="AV10" s="17"/>
      <c r="AW10" s="17">
        <v>0.43453232263033098</v>
      </c>
      <c r="AX10" s="17">
        <v>0.50443254182758601</v>
      </c>
      <c r="AY10" s="17"/>
      <c r="AZ10" s="17">
        <v>0.38073417757607603</v>
      </c>
      <c r="BA10" s="17">
        <v>0.54158670084458105</v>
      </c>
      <c r="BB10" s="17"/>
      <c r="BC10" s="17">
        <v>0.47031578914663003</v>
      </c>
      <c r="BD10" s="17">
        <v>0.50289594098754098</v>
      </c>
      <c r="BE10" s="17"/>
      <c r="BF10" s="17">
        <v>0.41012053846174601</v>
      </c>
      <c r="BG10" s="17">
        <v>0.55127375581890503</v>
      </c>
      <c r="BH10" s="17"/>
      <c r="BI10" s="17">
        <v>0.53345759648319602</v>
      </c>
      <c r="BJ10" s="17">
        <v>0.44973307146390601</v>
      </c>
      <c r="BK10" s="17">
        <v>0.53441044838237495</v>
      </c>
      <c r="BL10" s="17">
        <v>0.439629150365968</v>
      </c>
    </row>
    <row r="11" spans="2:64" x14ac:dyDescent="0.25">
      <c r="B11" s="18" t="s">
        <v>358</v>
      </c>
      <c r="C11" s="17">
        <v>0.110987044448212</v>
      </c>
      <c r="D11" s="17">
        <v>9.7213666624420006E-2</v>
      </c>
      <c r="E11" s="17">
        <v>0</v>
      </c>
      <c r="F11" s="17">
        <v>0.129686899575891</v>
      </c>
      <c r="G11" s="17">
        <v>0.105439395510041</v>
      </c>
      <c r="H11" s="17">
        <v>0.162521492218449</v>
      </c>
      <c r="I11" s="17">
        <v>4.11937500445336E-2</v>
      </c>
      <c r="J11" s="17">
        <v>0.107442567320442</v>
      </c>
      <c r="K11" s="17">
        <v>0</v>
      </c>
      <c r="L11" s="17">
        <v>0.30464346294922501</v>
      </c>
      <c r="M11" s="17">
        <v>0.1483447773063</v>
      </c>
      <c r="N11" s="17">
        <v>0.139674792783233</v>
      </c>
      <c r="O11" s="17">
        <v>8.3292004166129002E-2</v>
      </c>
      <c r="P11" s="17">
        <v>0</v>
      </c>
      <c r="Q11" s="17"/>
      <c r="R11" s="17">
        <v>0.153853365310641</v>
      </c>
      <c r="S11" s="17">
        <v>0.12978828051782901</v>
      </c>
      <c r="T11" s="17">
        <v>0.115928293380679</v>
      </c>
      <c r="U11" s="17">
        <v>9.5215041487486204E-2</v>
      </c>
      <c r="V11" s="17"/>
      <c r="W11" s="17">
        <v>0.125385016471184</v>
      </c>
      <c r="X11" s="17">
        <v>0.15705531031367301</v>
      </c>
      <c r="Y11" s="17">
        <v>9.0195019121906403E-2</v>
      </c>
      <c r="Z11" s="17">
        <v>7.3347011617477004E-2</v>
      </c>
      <c r="AA11" s="17">
        <v>0.20444995267216201</v>
      </c>
      <c r="AB11" s="17">
        <v>0.15013926120042301</v>
      </c>
      <c r="AC11" s="17">
        <v>0.14849648654261599</v>
      </c>
      <c r="AD11" s="17">
        <v>0.17882122965677499</v>
      </c>
      <c r="AE11" s="17">
        <v>2.5554801696870199E-2</v>
      </c>
      <c r="AF11" s="17">
        <v>6.4521724441775397E-2</v>
      </c>
      <c r="AG11" s="17"/>
      <c r="AH11" s="17">
        <v>3.9687259343540199E-2</v>
      </c>
      <c r="AI11" s="17">
        <v>5.1095599687262502E-2</v>
      </c>
      <c r="AJ11" s="17">
        <v>8.5939436767843297E-2</v>
      </c>
      <c r="AK11" s="17">
        <v>8.9676545438093003E-2</v>
      </c>
      <c r="AL11" s="17">
        <v>0.101060633132338</v>
      </c>
      <c r="AM11" s="17">
        <v>0.14280610698382101</v>
      </c>
      <c r="AN11" s="17">
        <v>0.12458909459227301</v>
      </c>
      <c r="AO11" s="17"/>
      <c r="AP11" s="17">
        <v>9.5611602671915097E-2</v>
      </c>
      <c r="AQ11" s="17">
        <v>0.19446399057297301</v>
      </c>
      <c r="AR11" s="17"/>
      <c r="AS11" s="17">
        <v>0.111962161860458</v>
      </c>
      <c r="AT11" s="17">
        <v>6.2832664076563294E-2</v>
      </c>
      <c r="AU11" s="17">
        <v>0.10362846711233099</v>
      </c>
      <c r="AV11" s="17"/>
      <c r="AW11" s="17">
        <v>0.10089120003902199</v>
      </c>
      <c r="AX11" s="17">
        <v>0.11377468838218301</v>
      </c>
      <c r="AY11" s="17"/>
      <c r="AZ11" s="17">
        <v>0.13803827795611501</v>
      </c>
      <c r="BA11" s="17">
        <v>9.7961772696642899E-2</v>
      </c>
      <c r="BB11" s="17"/>
      <c r="BC11" s="17">
        <v>0.13303196053333699</v>
      </c>
      <c r="BD11" s="17">
        <v>9.5215041487486204E-2</v>
      </c>
      <c r="BE11" s="17"/>
      <c r="BF11" s="17">
        <v>6.4709388436201998E-2</v>
      </c>
      <c r="BG11" s="17">
        <v>0.14720023128926299</v>
      </c>
      <c r="BH11" s="17"/>
      <c r="BI11" s="17">
        <v>0.14102692868557601</v>
      </c>
      <c r="BJ11" s="17">
        <v>0.159286602618393</v>
      </c>
      <c r="BK11" s="17">
        <v>0.115384396375625</v>
      </c>
      <c r="BL11" s="17">
        <v>5.6374340937106297E-2</v>
      </c>
    </row>
    <row r="12" spans="2:64" x14ac:dyDescent="0.25">
      <c r="B12" s="18" t="s">
        <v>359</v>
      </c>
      <c r="C12" s="17">
        <v>9.7710806164326407E-3</v>
      </c>
      <c r="D12" s="17">
        <v>7.0892627739416996E-3</v>
      </c>
      <c r="E12" s="17">
        <v>0</v>
      </c>
      <c r="F12" s="17">
        <v>0</v>
      </c>
      <c r="G12" s="17">
        <v>0</v>
      </c>
      <c r="H12" s="17">
        <v>0</v>
      </c>
      <c r="I12" s="17">
        <v>2.6610084174417702E-2</v>
      </c>
      <c r="J12" s="17">
        <v>0</v>
      </c>
      <c r="K12" s="17">
        <v>0</v>
      </c>
      <c r="L12" s="17">
        <v>0</v>
      </c>
      <c r="M12" s="17">
        <v>0</v>
      </c>
      <c r="N12" s="17">
        <v>3.7808013923603299E-2</v>
      </c>
      <c r="O12" s="17">
        <v>0</v>
      </c>
      <c r="P12" s="17">
        <v>0</v>
      </c>
      <c r="Q12" s="17"/>
      <c r="R12" s="17">
        <v>2.11752271574242E-2</v>
      </c>
      <c r="S12" s="17">
        <v>0</v>
      </c>
      <c r="T12" s="17">
        <v>1.6112983841333198E-2</v>
      </c>
      <c r="U12" s="17">
        <v>8.2710331551378493E-3</v>
      </c>
      <c r="V12" s="17"/>
      <c r="W12" s="17">
        <v>0</v>
      </c>
      <c r="X12" s="17">
        <v>0</v>
      </c>
      <c r="Y12" s="17">
        <v>6.4676935290708101E-2</v>
      </c>
      <c r="Z12" s="17">
        <v>3.2479312181724798E-2</v>
      </c>
      <c r="AA12" s="17">
        <v>0</v>
      </c>
      <c r="AB12" s="17">
        <v>0</v>
      </c>
      <c r="AC12" s="17">
        <v>0</v>
      </c>
      <c r="AD12" s="17">
        <v>0</v>
      </c>
      <c r="AE12" s="17">
        <v>0</v>
      </c>
      <c r="AF12" s="17">
        <v>1.5827890043683901E-2</v>
      </c>
      <c r="AG12" s="17"/>
      <c r="AH12" s="17">
        <v>0</v>
      </c>
      <c r="AI12" s="17">
        <v>0</v>
      </c>
      <c r="AJ12" s="17">
        <v>0</v>
      </c>
      <c r="AK12" s="17">
        <v>1.6291820336508299E-2</v>
      </c>
      <c r="AL12" s="17">
        <v>1.3011494498081399E-2</v>
      </c>
      <c r="AM12" s="17">
        <v>8.5391955255983993E-3</v>
      </c>
      <c r="AN12" s="17">
        <v>1.7472668004427899E-2</v>
      </c>
      <c r="AO12" s="17"/>
      <c r="AP12" s="17">
        <v>8.2433813397235906E-3</v>
      </c>
      <c r="AQ12" s="17">
        <v>1.80653249101657E-2</v>
      </c>
      <c r="AR12" s="17"/>
      <c r="AS12" s="17">
        <v>2.0969555465236499E-2</v>
      </c>
      <c r="AT12" s="17">
        <v>1.0118409207500101E-2</v>
      </c>
      <c r="AU12" s="17">
        <v>0</v>
      </c>
      <c r="AV12" s="17"/>
      <c r="AW12" s="17">
        <v>3.217221387685E-2</v>
      </c>
      <c r="AX12" s="17">
        <v>3.5857254627201301E-3</v>
      </c>
      <c r="AY12" s="17"/>
      <c r="AZ12" s="17">
        <v>7.00815280695633E-3</v>
      </c>
      <c r="BA12" s="17">
        <v>1.11014408581526E-2</v>
      </c>
      <c r="BB12" s="17"/>
      <c r="BC12" s="17">
        <v>1.18677338119901E-2</v>
      </c>
      <c r="BD12" s="17">
        <v>8.2710331551378493E-3</v>
      </c>
      <c r="BE12" s="17"/>
      <c r="BF12" s="17">
        <v>1.0062570690523199E-2</v>
      </c>
      <c r="BG12" s="17">
        <v>9.5429838322607392E-3</v>
      </c>
      <c r="BH12" s="17"/>
      <c r="BI12" s="17">
        <v>4.25872685521664E-2</v>
      </c>
      <c r="BJ12" s="17">
        <v>1.9551204272899799E-2</v>
      </c>
      <c r="BK12" s="17">
        <v>5.7390556627626302E-3</v>
      </c>
      <c r="BL12" s="17">
        <v>0</v>
      </c>
    </row>
    <row r="13" spans="2:64" x14ac:dyDescent="0.25">
      <c r="B13" s="18" t="s">
        <v>109</v>
      </c>
      <c r="C13" s="19">
        <v>1.5768423602751599E-2</v>
      </c>
      <c r="D13" s="19">
        <v>5.9631697242621198E-3</v>
      </c>
      <c r="E13" s="19">
        <v>0.17817458054186799</v>
      </c>
      <c r="F13" s="19">
        <v>0</v>
      </c>
      <c r="G13" s="19">
        <v>0</v>
      </c>
      <c r="H13" s="19">
        <v>0</v>
      </c>
      <c r="I13" s="19">
        <v>0</v>
      </c>
      <c r="J13" s="19">
        <v>6.29332486389685E-2</v>
      </c>
      <c r="K13" s="19">
        <v>0</v>
      </c>
      <c r="L13" s="19">
        <v>0</v>
      </c>
      <c r="M13" s="19">
        <v>4.9448259102100101E-2</v>
      </c>
      <c r="N13" s="19">
        <v>0</v>
      </c>
      <c r="O13" s="19">
        <v>5.2231531299612E-2</v>
      </c>
      <c r="P13" s="19">
        <v>0</v>
      </c>
      <c r="Q13" s="19"/>
      <c r="R13" s="19">
        <v>1.85309074927925E-2</v>
      </c>
      <c r="S13" s="19">
        <v>2.3166175399329601E-2</v>
      </c>
      <c r="T13" s="19">
        <v>1.44277061925479E-2</v>
      </c>
      <c r="U13" s="19">
        <v>1.35214927003737E-2</v>
      </c>
      <c r="V13" s="19"/>
      <c r="W13" s="19">
        <v>0</v>
      </c>
      <c r="X13" s="19">
        <v>0</v>
      </c>
      <c r="Y13" s="19">
        <v>0</v>
      </c>
      <c r="Z13" s="19">
        <v>0</v>
      </c>
      <c r="AA13" s="19">
        <v>4.1632937313836799E-2</v>
      </c>
      <c r="AB13" s="19">
        <v>4.5345533862937201E-2</v>
      </c>
      <c r="AC13" s="19">
        <v>3.1521827779877699E-2</v>
      </c>
      <c r="AD13" s="19">
        <v>0</v>
      </c>
      <c r="AE13" s="19">
        <v>0</v>
      </c>
      <c r="AF13" s="19">
        <v>6.4748551509984601E-3</v>
      </c>
      <c r="AG13" s="19"/>
      <c r="AH13" s="19">
        <v>8.8664658905263705E-2</v>
      </c>
      <c r="AI13" s="19">
        <v>0</v>
      </c>
      <c r="AJ13" s="19">
        <v>3.0933422550242499E-2</v>
      </c>
      <c r="AK13" s="19">
        <v>1.42573306676042E-2</v>
      </c>
      <c r="AL13" s="19">
        <v>1.36608059550957E-2</v>
      </c>
      <c r="AM13" s="19">
        <v>7.6460701119811696E-3</v>
      </c>
      <c r="AN13" s="19">
        <v>0</v>
      </c>
      <c r="AO13" s="19"/>
      <c r="AP13" s="19">
        <v>1.1352059183164899E-2</v>
      </c>
      <c r="AQ13" s="19">
        <v>3.9745920970631197E-2</v>
      </c>
      <c r="AR13" s="19"/>
      <c r="AS13" s="19">
        <v>1.1957709059164901E-2</v>
      </c>
      <c r="AT13" s="19">
        <v>0</v>
      </c>
      <c r="AU13" s="19">
        <v>1.8229986777901899E-2</v>
      </c>
      <c r="AV13" s="19"/>
      <c r="AW13" s="19">
        <v>0</v>
      </c>
      <c r="AX13" s="19">
        <v>2.012236851542E-2</v>
      </c>
      <c r="AY13" s="19"/>
      <c r="AZ13" s="19">
        <v>1.0803776174760801E-2</v>
      </c>
      <c r="BA13" s="19">
        <v>1.8158920209178801E-2</v>
      </c>
      <c r="BB13" s="19"/>
      <c r="BC13" s="19">
        <v>1.8909014136201201E-2</v>
      </c>
      <c r="BD13" s="19">
        <v>1.35214927003737E-2</v>
      </c>
      <c r="BE13" s="19"/>
      <c r="BF13" s="19">
        <v>1.18713283719052E-2</v>
      </c>
      <c r="BG13" s="19">
        <v>1.8817978180351299E-2</v>
      </c>
      <c r="BH13" s="19"/>
      <c r="BI13" s="19">
        <v>5.32189251484659E-2</v>
      </c>
      <c r="BJ13" s="19">
        <v>2.3065553835897801E-2</v>
      </c>
      <c r="BK13" s="19">
        <v>1.5895719208978001E-2</v>
      </c>
      <c r="BL13" s="19">
        <v>0</v>
      </c>
    </row>
    <row r="14" spans="2:64" x14ac:dyDescent="0.25">
      <c r="B14" s="16" t="s">
        <v>706</v>
      </c>
    </row>
    <row r="15" spans="2:64" x14ac:dyDescent="0.25">
      <c r="B15" t="s">
        <v>83</v>
      </c>
    </row>
    <row r="16" spans="2:64" x14ac:dyDescent="0.25">
      <c r="B16" t="s">
        <v>84</v>
      </c>
    </row>
    <row r="18" spans="2:2" x14ac:dyDescent="0.2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L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522</v>
      </c>
      <c r="D7" s="10">
        <v>161</v>
      </c>
      <c r="E7" s="10">
        <v>16</v>
      </c>
      <c r="F7" s="10">
        <v>17</v>
      </c>
      <c r="G7" s="10">
        <v>14</v>
      </c>
      <c r="H7" s="10">
        <v>48</v>
      </c>
      <c r="I7" s="10">
        <v>44</v>
      </c>
      <c r="J7" s="10">
        <v>29</v>
      </c>
      <c r="K7" s="10">
        <v>19</v>
      </c>
      <c r="L7" s="10">
        <v>26</v>
      </c>
      <c r="M7" s="10">
        <v>38</v>
      </c>
      <c r="N7" s="10">
        <v>67</v>
      </c>
      <c r="O7" s="10">
        <v>41</v>
      </c>
      <c r="P7" s="10">
        <v>2</v>
      </c>
      <c r="Q7" s="10"/>
      <c r="R7" s="10">
        <v>71</v>
      </c>
      <c r="S7" s="10">
        <v>51</v>
      </c>
      <c r="T7" s="10">
        <v>100</v>
      </c>
      <c r="U7" s="10">
        <v>300</v>
      </c>
      <c r="V7" s="10"/>
      <c r="W7" s="10">
        <v>52</v>
      </c>
      <c r="X7" s="10">
        <v>29</v>
      </c>
      <c r="Y7" s="10">
        <v>22</v>
      </c>
      <c r="Z7" s="10">
        <v>42</v>
      </c>
      <c r="AA7" s="10">
        <v>37</v>
      </c>
      <c r="AB7" s="10">
        <v>30</v>
      </c>
      <c r="AC7" s="10">
        <v>38</v>
      </c>
      <c r="AD7" s="10">
        <v>41</v>
      </c>
      <c r="AE7" s="10">
        <v>46</v>
      </c>
      <c r="AF7" s="10">
        <v>154</v>
      </c>
      <c r="AG7" s="10"/>
      <c r="AH7" s="10">
        <v>38</v>
      </c>
      <c r="AI7" s="10">
        <v>24</v>
      </c>
      <c r="AJ7" s="10">
        <v>48</v>
      </c>
      <c r="AK7" s="10">
        <v>103</v>
      </c>
      <c r="AL7" s="10">
        <v>111</v>
      </c>
      <c r="AM7" s="10">
        <v>113</v>
      </c>
      <c r="AN7" s="10">
        <v>61</v>
      </c>
      <c r="AO7" s="10"/>
      <c r="AP7" s="10">
        <v>407</v>
      </c>
      <c r="AQ7" s="10">
        <v>115</v>
      </c>
      <c r="AR7" s="10"/>
      <c r="AS7" s="10">
        <v>119</v>
      </c>
      <c r="AT7" s="10">
        <v>101</v>
      </c>
      <c r="AU7" s="10">
        <v>175</v>
      </c>
      <c r="AV7" s="10"/>
      <c r="AW7" s="10">
        <v>106</v>
      </c>
      <c r="AX7" s="10">
        <v>416</v>
      </c>
      <c r="AY7" s="10"/>
      <c r="AZ7" s="10">
        <v>156</v>
      </c>
      <c r="BA7" s="10">
        <v>366</v>
      </c>
      <c r="BB7" s="10"/>
      <c r="BC7" s="10">
        <v>222</v>
      </c>
      <c r="BD7" s="10">
        <v>300</v>
      </c>
      <c r="BE7" s="10"/>
      <c r="BF7" s="10">
        <v>227</v>
      </c>
      <c r="BG7" s="10">
        <v>295</v>
      </c>
      <c r="BH7" s="10"/>
      <c r="BI7" s="10">
        <v>49</v>
      </c>
      <c r="BJ7" s="10">
        <v>134</v>
      </c>
      <c r="BK7" s="10">
        <v>217</v>
      </c>
      <c r="BL7" s="10">
        <v>119</v>
      </c>
    </row>
    <row r="8" spans="2:64" ht="30" customHeight="1" x14ac:dyDescent="0.25">
      <c r="B8" s="11" t="s">
        <v>31</v>
      </c>
      <c r="C8" s="11">
        <v>502</v>
      </c>
      <c r="D8" s="11">
        <v>145</v>
      </c>
      <c r="E8" s="11">
        <v>16</v>
      </c>
      <c r="F8" s="11">
        <v>17</v>
      </c>
      <c r="G8" s="11">
        <v>18</v>
      </c>
      <c r="H8" s="11">
        <v>39</v>
      </c>
      <c r="I8" s="11">
        <v>40</v>
      </c>
      <c r="J8" s="11">
        <v>27</v>
      </c>
      <c r="K8" s="11">
        <v>20</v>
      </c>
      <c r="L8" s="11">
        <v>26</v>
      </c>
      <c r="M8" s="11">
        <v>41</v>
      </c>
      <c r="N8" s="11">
        <v>65</v>
      </c>
      <c r="O8" s="11">
        <v>46</v>
      </c>
      <c r="P8" s="11">
        <v>2</v>
      </c>
      <c r="Q8" s="11"/>
      <c r="R8" s="11">
        <v>79</v>
      </c>
      <c r="S8" s="11">
        <v>66</v>
      </c>
      <c r="T8" s="11">
        <v>79</v>
      </c>
      <c r="U8" s="11">
        <v>279</v>
      </c>
      <c r="V8" s="11"/>
      <c r="W8" s="11">
        <v>57</v>
      </c>
      <c r="X8" s="11">
        <v>30</v>
      </c>
      <c r="Y8" s="11">
        <v>22</v>
      </c>
      <c r="Z8" s="11">
        <v>41</v>
      </c>
      <c r="AA8" s="11">
        <v>36</v>
      </c>
      <c r="AB8" s="11">
        <v>30</v>
      </c>
      <c r="AC8" s="11">
        <v>37</v>
      </c>
      <c r="AD8" s="11">
        <v>39</v>
      </c>
      <c r="AE8" s="11">
        <v>41</v>
      </c>
      <c r="AF8" s="11">
        <v>142</v>
      </c>
      <c r="AG8" s="11"/>
      <c r="AH8" s="11">
        <v>39</v>
      </c>
      <c r="AI8" s="11">
        <v>23</v>
      </c>
      <c r="AJ8" s="11">
        <v>45</v>
      </c>
      <c r="AK8" s="11">
        <v>104</v>
      </c>
      <c r="AL8" s="11">
        <v>103</v>
      </c>
      <c r="AM8" s="11">
        <v>107</v>
      </c>
      <c r="AN8" s="11">
        <v>58</v>
      </c>
      <c r="AO8" s="11"/>
      <c r="AP8" s="11">
        <v>387</v>
      </c>
      <c r="AQ8" s="11">
        <v>115</v>
      </c>
      <c r="AR8" s="11"/>
      <c r="AS8" s="11">
        <v>112</v>
      </c>
      <c r="AT8" s="11">
        <v>94</v>
      </c>
      <c r="AU8" s="11">
        <v>168</v>
      </c>
      <c r="AV8" s="11"/>
      <c r="AW8" s="11">
        <v>97</v>
      </c>
      <c r="AX8" s="11">
        <v>405</v>
      </c>
      <c r="AY8" s="11"/>
      <c r="AZ8" s="11">
        <v>157</v>
      </c>
      <c r="BA8" s="11">
        <v>345</v>
      </c>
      <c r="BB8" s="11"/>
      <c r="BC8" s="11">
        <v>223</v>
      </c>
      <c r="BD8" s="11">
        <v>279</v>
      </c>
      <c r="BE8" s="11"/>
      <c r="BF8" s="11">
        <v>215</v>
      </c>
      <c r="BG8" s="11">
        <v>287</v>
      </c>
      <c r="BH8" s="11"/>
      <c r="BI8" s="11">
        <v>52</v>
      </c>
      <c r="BJ8" s="11">
        <v>131</v>
      </c>
      <c r="BK8" s="11">
        <v>203</v>
      </c>
      <c r="BL8" s="11">
        <v>114</v>
      </c>
    </row>
    <row r="9" spans="2:64" ht="45" x14ac:dyDescent="0.25">
      <c r="B9" s="18" t="s">
        <v>356</v>
      </c>
      <c r="C9" s="17">
        <v>0.421381674196183</v>
      </c>
      <c r="D9" s="17">
        <v>0.37333497769739798</v>
      </c>
      <c r="E9" s="17">
        <v>0.39418351315740202</v>
      </c>
      <c r="F9" s="17">
        <v>0.45881588158012598</v>
      </c>
      <c r="G9" s="17">
        <v>0.57204684050509502</v>
      </c>
      <c r="H9" s="17">
        <v>0.41508546989718897</v>
      </c>
      <c r="I9" s="17">
        <v>0.33976320105102298</v>
      </c>
      <c r="J9" s="17">
        <v>0.52082022167251796</v>
      </c>
      <c r="K9" s="17">
        <v>0.61919099985135295</v>
      </c>
      <c r="L9" s="17">
        <v>0.40257978353520502</v>
      </c>
      <c r="M9" s="17">
        <v>0.433540884985048</v>
      </c>
      <c r="N9" s="17">
        <v>0.424672846695966</v>
      </c>
      <c r="O9" s="17">
        <v>0.40838402182098998</v>
      </c>
      <c r="P9" s="17">
        <v>1</v>
      </c>
      <c r="Q9" s="17"/>
      <c r="R9" s="17">
        <v>0.446457666140328</v>
      </c>
      <c r="S9" s="17">
        <v>0.377553000125252</v>
      </c>
      <c r="T9" s="17">
        <v>0.48047717340307999</v>
      </c>
      <c r="U9" s="17">
        <v>0.407831581546092</v>
      </c>
      <c r="V9" s="17"/>
      <c r="W9" s="17">
        <v>0.39874977941523998</v>
      </c>
      <c r="X9" s="17">
        <v>0.50985078597262601</v>
      </c>
      <c r="Y9" s="17">
        <v>0.42229932247645302</v>
      </c>
      <c r="Z9" s="17">
        <v>0.40595181856926499</v>
      </c>
      <c r="AA9" s="17">
        <v>0.31715945351073299</v>
      </c>
      <c r="AB9" s="17">
        <v>0.52294056003226297</v>
      </c>
      <c r="AC9" s="17">
        <v>0.44750505947508301</v>
      </c>
      <c r="AD9" s="17">
        <v>0.508457551451439</v>
      </c>
      <c r="AE9" s="17">
        <v>0.38282965936771002</v>
      </c>
      <c r="AF9" s="17">
        <v>0.42137317245783101</v>
      </c>
      <c r="AG9" s="17"/>
      <c r="AH9" s="17">
        <v>0.45301432525233498</v>
      </c>
      <c r="AI9" s="17">
        <v>0.382248166139602</v>
      </c>
      <c r="AJ9" s="17">
        <v>0.48066894104911601</v>
      </c>
      <c r="AK9" s="17">
        <v>0.36031223559577302</v>
      </c>
      <c r="AL9" s="17">
        <v>0.39945148551736498</v>
      </c>
      <c r="AM9" s="17">
        <v>0.49916235899546502</v>
      </c>
      <c r="AN9" s="17">
        <v>0.47704578658622299</v>
      </c>
      <c r="AO9" s="17"/>
      <c r="AP9" s="17">
        <v>0.44835666148450998</v>
      </c>
      <c r="AQ9" s="17">
        <v>0.33068997642794801</v>
      </c>
      <c r="AR9" s="17"/>
      <c r="AS9" s="17">
        <v>0.40347231955065099</v>
      </c>
      <c r="AT9" s="17">
        <v>0.49521078893356102</v>
      </c>
      <c r="AU9" s="17">
        <v>0.44917533619982303</v>
      </c>
      <c r="AV9" s="17"/>
      <c r="AW9" s="17">
        <v>0.41435463914797599</v>
      </c>
      <c r="AX9" s="17">
        <v>0.42306988115845801</v>
      </c>
      <c r="AY9" s="17"/>
      <c r="AZ9" s="17">
        <v>0.49921730177898799</v>
      </c>
      <c r="BA9" s="17">
        <v>0.385932973931149</v>
      </c>
      <c r="BB9" s="17"/>
      <c r="BC9" s="17">
        <v>0.43828376615033199</v>
      </c>
      <c r="BD9" s="17">
        <v>0.407831581546092</v>
      </c>
      <c r="BE9" s="17"/>
      <c r="BF9" s="17">
        <v>0.54370948304375799</v>
      </c>
      <c r="BG9" s="17">
        <v>0.32964662274802697</v>
      </c>
      <c r="BH9" s="17"/>
      <c r="BI9" s="17">
        <v>0.25384243448349197</v>
      </c>
      <c r="BJ9" s="17">
        <v>0.35468602200615701</v>
      </c>
      <c r="BK9" s="17">
        <v>0.425490610509141</v>
      </c>
      <c r="BL9" s="17">
        <v>0.56173973160180601</v>
      </c>
    </row>
    <row r="10" spans="2:64" ht="30" x14ac:dyDescent="0.25">
      <c r="B10" s="18" t="s">
        <v>357</v>
      </c>
      <c r="C10" s="17">
        <v>0.47964543419872002</v>
      </c>
      <c r="D10" s="17">
        <v>0.52115497541771905</v>
      </c>
      <c r="E10" s="17">
        <v>0.54444715211320305</v>
      </c>
      <c r="F10" s="17">
        <v>0.492803672997214</v>
      </c>
      <c r="G10" s="17">
        <v>0.35698828987372599</v>
      </c>
      <c r="H10" s="17">
        <v>0.45255017691899802</v>
      </c>
      <c r="I10" s="17">
        <v>0.55279396684696702</v>
      </c>
      <c r="J10" s="17">
        <v>0.37934111398096398</v>
      </c>
      <c r="K10" s="17">
        <v>0.33826187387762002</v>
      </c>
      <c r="L10" s="17">
        <v>0.44519828057392902</v>
      </c>
      <c r="M10" s="17">
        <v>0.45781208628104197</v>
      </c>
      <c r="N10" s="17">
        <v>0.486710576588122</v>
      </c>
      <c r="O10" s="17">
        <v>0.500544823306733</v>
      </c>
      <c r="P10" s="17">
        <v>0</v>
      </c>
      <c r="Q10" s="17"/>
      <c r="R10" s="17">
        <v>0.42816236623040999</v>
      </c>
      <c r="S10" s="17">
        <v>0.50137432179881403</v>
      </c>
      <c r="T10" s="17">
        <v>0.406209363066179</v>
      </c>
      <c r="U10" s="17">
        <v>0.50992131865776602</v>
      </c>
      <c r="V10" s="17"/>
      <c r="W10" s="17">
        <v>0.37861273940427498</v>
      </c>
      <c r="X10" s="17">
        <v>0.40123270006703499</v>
      </c>
      <c r="Y10" s="17">
        <v>0.53933749813105403</v>
      </c>
      <c r="Z10" s="17">
        <v>0.51992031091991497</v>
      </c>
      <c r="AA10" s="17">
        <v>0.59417875149143196</v>
      </c>
      <c r="AB10" s="17">
        <v>0.393977118971505</v>
      </c>
      <c r="AC10" s="17">
        <v>0.52844499024224201</v>
      </c>
      <c r="AD10" s="17">
        <v>0.46880184283533999</v>
      </c>
      <c r="AE10" s="17">
        <v>0.55644754324307399</v>
      </c>
      <c r="AF10" s="17">
        <v>0.46959894540116698</v>
      </c>
      <c r="AG10" s="17"/>
      <c r="AH10" s="17">
        <v>0.45777782286865498</v>
      </c>
      <c r="AI10" s="17">
        <v>0.56206704161566401</v>
      </c>
      <c r="AJ10" s="17">
        <v>0.424568663260387</v>
      </c>
      <c r="AK10" s="17">
        <v>0.52677640680104298</v>
      </c>
      <c r="AL10" s="17">
        <v>0.53637222793366601</v>
      </c>
      <c r="AM10" s="17">
        <v>0.42267255215774502</v>
      </c>
      <c r="AN10" s="17">
        <v>0.44098868872663999</v>
      </c>
      <c r="AO10" s="17"/>
      <c r="AP10" s="17">
        <v>0.488255535654817</v>
      </c>
      <c r="AQ10" s="17">
        <v>0.45069770159503802</v>
      </c>
      <c r="AR10" s="17"/>
      <c r="AS10" s="17">
        <v>0.51667313066076903</v>
      </c>
      <c r="AT10" s="17">
        <v>0.45555582947782702</v>
      </c>
      <c r="AU10" s="17">
        <v>0.49323582346556899</v>
      </c>
      <c r="AV10" s="17"/>
      <c r="AW10" s="17">
        <v>0.502346426739253</v>
      </c>
      <c r="AX10" s="17">
        <v>0.474191644172829</v>
      </c>
      <c r="AY10" s="17"/>
      <c r="AZ10" s="17">
        <v>0.40147050501903803</v>
      </c>
      <c r="BA10" s="17">
        <v>0.515248662678925</v>
      </c>
      <c r="BB10" s="17"/>
      <c r="BC10" s="17">
        <v>0.44187995197402202</v>
      </c>
      <c r="BD10" s="17">
        <v>0.50992131865776602</v>
      </c>
      <c r="BE10" s="17"/>
      <c r="BF10" s="17">
        <v>0.409124712982116</v>
      </c>
      <c r="BG10" s="17">
        <v>0.53252974603191106</v>
      </c>
      <c r="BH10" s="17"/>
      <c r="BI10" s="17">
        <v>0.45064133581203403</v>
      </c>
      <c r="BJ10" s="17">
        <v>0.50772685254285399</v>
      </c>
      <c r="BK10" s="17">
        <v>0.51474489664463596</v>
      </c>
      <c r="BL10" s="17">
        <v>0.40918762286436</v>
      </c>
    </row>
    <row r="11" spans="2:64" x14ac:dyDescent="0.25">
      <c r="B11" s="18" t="s">
        <v>358</v>
      </c>
      <c r="C11" s="17">
        <v>8.0413059450264404E-2</v>
      </c>
      <c r="D11" s="17">
        <v>9.2153582401915707E-2</v>
      </c>
      <c r="E11" s="17">
        <v>0</v>
      </c>
      <c r="F11" s="17">
        <v>4.8380445422659298E-2</v>
      </c>
      <c r="G11" s="17">
        <v>7.0964869621178803E-2</v>
      </c>
      <c r="H11" s="17">
        <v>9.9558529092336395E-2</v>
      </c>
      <c r="I11" s="17">
        <v>0.10744283210201</v>
      </c>
      <c r="J11" s="17">
        <v>9.98386643465181E-2</v>
      </c>
      <c r="K11" s="17">
        <v>0</v>
      </c>
      <c r="L11" s="17">
        <v>0.120453549929191</v>
      </c>
      <c r="M11" s="17">
        <v>8.0632112442454704E-2</v>
      </c>
      <c r="N11" s="17">
        <v>7.5921625589640496E-2</v>
      </c>
      <c r="O11" s="17">
        <v>5.8955413271491702E-2</v>
      </c>
      <c r="P11" s="17">
        <v>0</v>
      </c>
      <c r="Q11" s="17"/>
      <c r="R11" s="17">
        <v>9.7515182907692094E-2</v>
      </c>
      <c r="S11" s="17">
        <v>9.8598603371412796E-2</v>
      </c>
      <c r="T11" s="17">
        <v>6.5533868453399105E-2</v>
      </c>
      <c r="U11" s="17">
        <v>7.5538785251612103E-2</v>
      </c>
      <c r="V11" s="17"/>
      <c r="W11" s="17">
        <v>0.15036678916238899</v>
      </c>
      <c r="X11" s="17">
        <v>5.3487295741756202E-2</v>
      </c>
      <c r="Y11" s="17">
        <v>3.8363179392492598E-2</v>
      </c>
      <c r="Z11" s="17">
        <v>7.4127870510819205E-2</v>
      </c>
      <c r="AA11" s="17">
        <v>6.5660934248841105E-2</v>
      </c>
      <c r="AB11" s="17">
        <v>8.3082320996231696E-2</v>
      </c>
      <c r="AC11" s="17">
        <v>2.4049950282674801E-2</v>
      </c>
      <c r="AD11" s="17">
        <v>2.2740605713220199E-2</v>
      </c>
      <c r="AE11" s="17">
        <v>4.51915849695377E-2</v>
      </c>
      <c r="AF11" s="17">
        <v>8.9948352470713103E-2</v>
      </c>
      <c r="AG11" s="17"/>
      <c r="AH11" s="17">
        <v>5.10613606709968E-2</v>
      </c>
      <c r="AI11" s="17">
        <v>5.5684792244734098E-2</v>
      </c>
      <c r="AJ11" s="17">
        <v>9.4762395690497006E-2</v>
      </c>
      <c r="AK11" s="17">
        <v>8.2217482381690798E-2</v>
      </c>
      <c r="AL11" s="17">
        <v>5.4647941317150797E-2</v>
      </c>
      <c r="AM11" s="17">
        <v>7.0385388293236997E-2</v>
      </c>
      <c r="AN11" s="17">
        <v>8.1965524687137303E-2</v>
      </c>
      <c r="AO11" s="17"/>
      <c r="AP11" s="17">
        <v>5.4277307026560903E-2</v>
      </c>
      <c r="AQ11" s="17">
        <v>0.16828319389817201</v>
      </c>
      <c r="AR11" s="17"/>
      <c r="AS11" s="17">
        <v>6.3668904053276798E-2</v>
      </c>
      <c r="AT11" s="17">
        <v>4.9233381588611701E-2</v>
      </c>
      <c r="AU11" s="17">
        <v>4.7399944897318101E-2</v>
      </c>
      <c r="AV11" s="17"/>
      <c r="AW11" s="17">
        <v>7.4763312878016699E-2</v>
      </c>
      <c r="AX11" s="17">
        <v>8.1770380344913102E-2</v>
      </c>
      <c r="AY11" s="17"/>
      <c r="AZ11" s="17">
        <v>6.6882646100661095E-2</v>
      </c>
      <c r="BA11" s="17">
        <v>8.6575219147401003E-2</v>
      </c>
      <c r="BB11" s="17"/>
      <c r="BC11" s="17">
        <v>8.6493123464794E-2</v>
      </c>
      <c r="BD11" s="17">
        <v>7.5538785251612103E-2</v>
      </c>
      <c r="BE11" s="17"/>
      <c r="BF11" s="17">
        <v>3.4315805538671203E-2</v>
      </c>
      <c r="BG11" s="17">
        <v>0.11498192812400899</v>
      </c>
      <c r="BH11" s="17"/>
      <c r="BI11" s="17">
        <v>0.21463876167131901</v>
      </c>
      <c r="BJ11" s="17">
        <v>9.8622038715314803E-2</v>
      </c>
      <c r="BK11" s="17">
        <v>5.9764492846222601E-2</v>
      </c>
      <c r="BL11" s="17">
        <v>2.90726455338342E-2</v>
      </c>
    </row>
    <row r="12" spans="2:64" x14ac:dyDescent="0.25">
      <c r="B12" s="18" t="s">
        <v>359</v>
      </c>
      <c r="C12" s="17">
        <v>7.91211522662995E-3</v>
      </c>
      <c r="D12" s="17">
        <v>7.2557781594425001E-3</v>
      </c>
      <c r="E12" s="17">
        <v>0</v>
      </c>
      <c r="F12" s="17">
        <v>0</v>
      </c>
      <c r="G12" s="17">
        <v>0</v>
      </c>
      <c r="H12" s="17">
        <v>3.2805824091476699E-2</v>
      </c>
      <c r="I12" s="17">
        <v>0</v>
      </c>
      <c r="J12" s="17">
        <v>0</v>
      </c>
      <c r="K12" s="17">
        <v>0</v>
      </c>
      <c r="L12" s="17">
        <v>3.1768385961674597E-2</v>
      </c>
      <c r="M12" s="17">
        <v>0</v>
      </c>
      <c r="N12" s="17">
        <v>1.2694951126271101E-2</v>
      </c>
      <c r="O12" s="17">
        <v>0</v>
      </c>
      <c r="P12" s="17">
        <v>0</v>
      </c>
      <c r="Q12" s="17"/>
      <c r="R12" s="17">
        <v>1.3375675551587401E-2</v>
      </c>
      <c r="S12" s="17">
        <v>0</v>
      </c>
      <c r="T12" s="17">
        <v>3.6879426318633397E-2</v>
      </c>
      <c r="U12" s="17">
        <v>0</v>
      </c>
      <c r="V12" s="17"/>
      <c r="W12" s="17">
        <v>1.1127188214115799E-2</v>
      </c>
      <c r="X12" s="17">
        <v>3.5429218218582699E-2</v>
      </c>
      <c r="Y12" s="17">
        <v>0</v>
      </c>
      <c r="Z12" s="17">
        <v>0</v>
      </c>
      <c r="AA12" s="17">
        <v>2.3000860748994299E-2</v>
      </c>
      <c r="AB12" s="17">
        <v>0</v>
      </c>
      <c r="AC12" s="17">
        <v>0</v>
      </c>
      <c r="AD12" s="17">
        <v>0</v>
      </c>
      <c r="AE12" s="17">
        <v>1.5531212419678701E-2</v>
      </c>
      <c r="AF12" s="17">
        <v>5.8671481299115303E-3</v>
      </c>
      <c r="AG12" s="17"/>
      <c r="AH12" s="17">
        <v>0</v>
      </c>
      <c r="AI12" s="17">
        <v>0</v>
      </c>
      <c r="AJ12" s="17">
        <v>0</v>
      </c>
      <c r="AK12" s="17">
        <v>2.2358986861553399E-2</v>
      </c>
      <c r="AL12" s="17">
        <v>0</v>
      </c>
      <c r="AM12" s="17">
        <v>7.7797005535532697E-3</v>
      </c>
      <c r="AN12" s="17">
        <v>0</v>
      </c>
      <c r="AO12" s="17"/>
      <c r="AP12" s="17">
        <v>4.2796696604116896E-3</v>
      </c>
      <c r="AQ12" s="17">
        <v>2.0124638329229599E-2</v>
      </c>
      <c r="AR12" s="17"/>
      <c r="AS12" s="17">
        <v>7.39940005224261E-3</v>
      </c>
      <c r="AT12" s="17">
        <v>0</v>
      </c>
      <c r="AU12" s="17">
        <v>4.9225326957474703E-3</v>
      </c>
      <c r="AV12" s="17"/>
      <c r="AW12" s="17">
        <v>8.5356212347539196E-3</v>
      </c>
      <c r="AX12" s="17">
        <v>7.7623212983637096E-3</v>
      </c>
      <c r="AY12" s="17"/>
      <c r="AZ12" s="17">
        <v>4.0270206952193396E-3</v>
      </c>
      <c r="BA12" s="17">
        <v>9.6815048470679996E-3</v>
      </c>
      <c r="BB12" s="17"/>
      <c r="BC12" s="17">
        <v>1.7781516312343499E-2</v>
      </c>
      <c r="BD12" s="17">
        <v>0</v>
      </c>
      <c r="BE12" s="17"/>
      <c r="BF12" s="17">
        <v>8.7429236763376106E-3</v>
      </c>
      <c r="BG12" s="17">
        <v>7.2890822744705597E-3</v>
      </c>
      <c r="BH12" s="17"/>
      <c r="BI12" s="17">
        <v>1.2092584620444701E-2</v>
      </c>
      <c r="BJ12" s="17">
        <v>2.5582186164152101E-2</v>
      </c>
      <c r="BK12" s="17">
        <v>0</v>
      </c>
      <c r="BL12" s="17">
        <v>0</v>
      </c>
    </row>
    <row r="13" spans="2:64" x14ac:dyDescent="0.25">
      <c r="B13" s="18" t="s">
        <v>109</v>
      </c>
      <c r="C13" s="19">
        <v>1.06477169282032E-2</v>
      </c>
      <c r="D13" s="19">
        <v>6.1006863235250602E-3</v>
      </c>
      <c r="E13" s="19">
        <v>6.1369334729394501E-2</v>
      </c>
      <c r="F13" s="19">
        <v>0</v>
      </c>
      <c r="G13" s="19">
        <v>0</v>
      </c>
      <c r="H13" s="19">
        <v>0</v>
      </c>
      <c r="I13" s="19">
        <v>0</v>
      </c>
      <c r="J13" s="19">
        <v>0</v>
      </c>
      <c r="K13" s="19">
        <v>4.25471262710274E-2</v>
      </c>
      <c r="L13" s="19">
        <v>0</v>
      </c>
      <c r="M13" s="19">
        <v>2.8014916291454799E-2</v>
      </c>
      <c r="N13" s="19">
        <v>0</v>
      </c>
      <c r="O13" s="19">
        <v>3.2115741600785799E-2</v>
      </c>
      <c r="P13" s="19">
        <v>0</v>
      </c>
      <c r="Q13" s="19"/>
      <c r="R13" s="19">
        <v>1.4489109169981799E-2</v>
      </c>
      <c r="S13" s="19">
        <v>2.24740747045209E-2</v>
      </c>
      <c r="T13" s="19">
        <v>1.0900168758708501E-2</v>
      </c>
      <c r="U13" s="19">
        <v>6.7083145445296704E-3</v>
      </c>
      <c r="V13" s="19"/>
      <c r="W13" s="19">
        <v>6.11435038039808E-2</v>
      </c>
      <c r="X13" s="19">
        <v>0</v>
      </c>
      <c r="Y13" s="19">
        <v>0</v>
      </c>
      <c r="Z13" s="19">
        <v>0</v>
      </c>
      <c r="AA13" s="19">
        <v>0</v>
      </c>
      <c r="AB13" s="19">
        <v>0</v>
      </c>
      <c r="AC13" s="19">
        <v>0</v>
      </c>
      <c r="AD13" s="19">
        <v>0</v>
      </c>
      <c r="AE13" s="19">
        <v>0</v>
      </c>
      <c r="AF13" s="19">
        <v>1.3212381540377001E-2</v>
      </c>
      <c r="AG13" s="19"/>
      <c r="AH13" s="19">
        <v>3.8146491208012903E-2</v>
      </c>
      <c r="AI13" s="19">
        <v>0</v>
      </c>
      <c r="AJ13" s="19">
        <v>0</v>
      </c>
      <c r="AK13" s="19">
        <v>8.3348883599400608E-3</v>
      </c>
      <c r="AL13" s="19">
        <v>9.5283452318185996E-3</v>
      </c>
      <c r="AM13" s="19">
        <v>0</v>
      </c>
      <c r="AN13" s="19">
        <v>0</v>
      </c>
      <c r="AO13" s="19"/>
      <c r="AP13" s="19">
        <v>4.8308261737000603E-3</v>
      </c>
      <c r="AQ13" s="19">
        <v>3.0204489749613098E-2</v>
      </c>
      <c r="AR13" s="19"/>
      <c r="AS13" s="19">
        <v>8.7862456830605506E-3</v>
      </c>
      <c r="AT13" s="19">
        <v>0</v>
      </c>
      <c r="AU13" s="19">
        <v>5.2663627415422496E-3</v>
      </c>
      <c r="AV13" s="19"/>
      <c r="AW13" s="19">
        <v>0</v>
      </c>
      <c r="AX13" s="19">
        <v>1.32057730254355E-2</v>
      </c>
      <c r="AY13" s="19"/>
      <c r="AZ13" s="19">
        <v>2.84025264060935E-2</v>
      </c>
      <c r="BA13" s="19">
        <v>2.5616393954570999E-3</v>
      </c>
      <c r="BB13" s="19"/>
      <c r="BC13" s="19">
        <v>1.55616420985082E-2</v>
      </c>
      <c r="BD13" s="19">
        <v>6.7083145445296704E-3</v>
      </c>
      <c r="BE13" s="19"/>
      <c r="BF13" s="19">
        <v>4.1070747591175401E-3</v>
      </c>
      <c r="BG13" s="19">
        <v>1.5552620821582701E-2</v>
      </c>
      <c r="BH13" s="19"/>
      <c r="BI13" s="19">
        <v>6.8784883412709899E-2</v>
      </c>
      <c r="BJ13" s="19">
        <v>1.33829005715226E-2</v>
      </c>
      <c r="BK13" s="19">
        <v>0</v>
      </c>
      <c r="BL13" s="19">
        <v>0</v>
      </c>
    </row>
    <row r="14" spans="2:64" x14ac:dyDescent="0.25">
      <c r="B14" s="16" t="s">
        <v>707</v>
      </c>
    </row>
    <row r="15" spans="2:64" x14ac:dyDescent="0.25">
      <c r="B15" t="s">
        <v>83</v>
      </c>
    </row>
    <row r="16" spans="2:64" x14ac:dyDescent="0.25">
      <c r="B16" t="s">
        <v>84</v>
      </c>
    </row>
    <row r="18" spans="2:2" x14ac:dyDescent="0.2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L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459</v>
      </c>
      <c r="D7" s="10">
        <v>144</v>
      </c>
      <c r="E7" s="10">
        <v>10</v>
      </c>
      <c r="F7" s="10">
        <v>16</v>
      </c>
      <c r="G7" s="10">
        <v>15</v>
      </c>
      <c r="H7" s="10">
        <v>34</v>
      </c>
      <c r="I7" s="10">
        <v>43</v>
      </c>
      <c r="J7" s="10">
        <v>23</v>
      </c>
      <c r="K7" s="10">
        <v>20</v>
      </c>
      <c r="L7" s="10">
        <v>28</v>
      </c>
      <c r="M7" s="10">
        <v>27</v>
      </c>
      <c r="N7" s="10">
        <v>59</v>
      </c>
      <c r="O7" s="10">
        <v>39</v>
      </c>
      <c r="P7" s="10">
        <v>1</v>
      </c>
      <c r="Q7" s="10"/>
      <c r="R7" s="10">
        <v>40</v>
      </c>
      <c r="S7" s="10">
        <v>47</v>
      </c>
      <c r="T7" s="10">
        <v>79</v>
      </c>
      <c r="U7" s="10">
        <v>293</v>
      </c>
      <c r="V7" s="10"/>
      <c r="W7" s="10">
        <v>30</v>
      </c>
      <c r="X7" s="10">
        <v>20</v>
      </c>
      <c r="Y7" s="10">
        <v>21</v>
      </c>
      <c r="Z7" s="10">
        <v>36</v>
      </c>
      <c r="AA7" s="10">
        <v>28</v>
      </c>
      <c r="AB7" s="10">
        <v>27</v>
      </c>
      <c r="AC7" s="10">
        <v>34</v>
      </c>
      <c r="AD7" s="10">
        <v>44</v>
      </c>
      <c r="AE7" s="10">
        <v>49</v>
      </c>
      <c r="AF7" s="10">
        <v>150</v>
      </c>
      <c r="AG7" s="10"/>
      <c r="AH7" s="10">
        <v>25</v>
      </c>
      <c r="AI7" s="10">
        <v>23</v>
      </c>
      <c r="AJ7" s="10">
        <v>47</v>
      </c>
      <c r="AK7" s="10">
        <v>78</v>
      </c>
      <c r="AL7" s="10">
        <v>98</v>
      </c>
      <c r="AM7" s="10">
        <v>113</v>
      </c>
      <c r="AN7" s="10">
        <v>60</v>
      </c>
      <c r="AO7" s="10"/>
      <c r="AP7" s="10">
        <v>392</v>
      </c>
      <c r="AQ7" s="10">
        <v>67</v>
      </c>
      <c r="AR7" s="10"/>
      <c r="AS7" s="10">
        <v>122</v>
      </c>
      <c r="AT7" s="10">
        <v>108</v>
      </c>
      <c r="AU7" s="10">
        <v>155</v>
      </c>
      <c r="AV7" s="10"/>
      <c r="AW7" s="10">
        <v>110</v>
      </c>
      <c r="AX7" s="10">
        <v>349</v>
      </c>
      <c r="AY7" s="10"/>
      <c r="AZ7" s="10">
        <v>132</v>
      </c>
      <c r="BA7" s="10">
        <v>327</v>
      </c>
      <c r="BB7" s="10"/>
      <c r="BC7" s="10">
        <v>166</v>
      </c>
      <c r="BD7" s="10">
        <v>293</v>
      </c>
      <c r="BE7" s="10"/>
      <c r="BF7" s="10">
        <v>215</v>
      </c>
      <c r="BG7" s="10">
        <v>244</v>
      </c>
      <c r="BH7" s="10"/>
      <c r="BI7" s="10">
        <v>26</v>
      </c>
      <c r="BJ7" s="10">
        <v>107</v>
      </c>
      <c r="BK7" s="10">
        <v>206</v>
      </c>
      <c r="BL7" s="10">
        <v>117</v>
      </c>
    </row>
    <row r="8" spans="2:64" ht="30" customHeight="1" x14ac:dyDescent="0.25">
      <c r="B8" s="11" t="s">
        <v>31</v>
      </c>
      <c r="C8" s="11">
        <v>443</v>
      </c>
      <c r="D8" s="11">
        <v>130</v>
      </c>
      <c r="E8" s="11">
        <v>10</v>
      </c>
      <c r="F8" s="11">
        <v>17</v>
      </c>
      <c r="G8" s="11">
        <v>20</v>
      </c>
      <c r="H8" s="11">
        <v>28</v>
      </c>
      <c r="I8" s="11">
        <v>40</v>
      </c>
      <c r="J8" s="11">
        <v>21</v>
      </c>
      <c r="K8" s="11">
        <v>22</v>
      </c>
      <c r="L8" s="11">
        <v>28</v>
      </c>
      <c r="M8" s="11">
        <v>27</v>
      </c>
      <c r="N8" s="11">
        <v>57</v>
      </c>
      <c r="O8" s="11">
        <v>41</v>
      </c>
      <c r="P8" s="11">
        <v>1</v>
      </c>
      <c r="Q8" s="11"/>
      <c r="R8" s="11">
        <v>44</v>
      </c>
      <c r="S8" s="11">
        <v>61</v>
      </c>
      <c r="T8" s="11">
        <v>63</v>
      </c>
      <c r="U8" s="11">
        <v>275</v>
      </c>
      <c r="V8" s="11"/>
      <c r="W8" s="11">
        <v>33</v>
      </c>
      <c r="X8" s="11">
        <v>20</v>
      </c>
      <c r="Y8" s="11">
        <v>20</v>
      </c>
      <c r="Z8" s="11">
        <v>36</v>
      </c>
      <c r="AA8" s="11">
        <v>28</v>
      </c>
      <c r="AB8" s="11">
        <v>27</v>
      </c>
      <c r="AC8" s="11">
        <v>33</v>
      </c>
      <c r="AD8" s="11">
        <v>41</v>
      </c>
      <c r="AE8" s="11">
        <v>45</v>
      </c>
      <c r="AF8" s="11">
        <v>139</v>
      </c>
      <c r="AG8" s="11"/>
      <c r="AH8" s="11">
        <v>25</v>
      </c>
      <c r="AI8" s="11">
        <v>23</v>
      </c>
      <c r="AJ8" s="11">
        <v>45</v>
      </c>
      <c r="AK8" s="11">
        <v>79</v>
      </c>
      <c r="AL8" s="11">
        <v>92</v>
      </c>
      <c r="AM8" s="11">
        <v>108</v>
      </c>
      <c r="AN8" s="11">
        <v>57</v>
      </c>
      <c r="AO8" s="11"/>
      <c r="AP8" s="11">
        <v>376</v>
      </c>
      <c r="AQ8" s="11">
        <v>67</v>
      </c>
      <c r="AR8" s="11"/>
      <c r="AS8" s="11">
        <v>116</v>
      </c>
      <c r="AT8" s="11">
        <v>102</v>
      </c>
      <c r="AU8" s="11">
        <v>152</v>
      </c>
      <c r="AV8" s="11"/>
      <c r="AW8" s="11">
        <v>103</v>
      </c>
      <c r="AX8" s="11">
        <v>340</v>
      </c>
      <c r="AY8" s="11"/>
      <c r="AZ8" s="11">
        <v>131</v>
      </c>
      <c r="BA8" s="11">
        <v>312</v>
      </c>
      <c r="BB8" s="11"/>
      <c r="BC8" s="11">
        <v>168</v>
      </c>
      <c r="BD8" s="11">
        <v>275</v>
      </c>
      <c r="BE8" s="11"/>
      <c r="BF8" s="11">
        <v>206</v>
      </c>
      <c r="BG8" s="11">
        <v>237</v>
      </c>
      <c r="BH8" s="11"/>
      <c r="BI8" s="11">
        <v>25</v>
      </c>
      <c r="BJ8" s="11">
        <v>105</v>
      </c>
      <c r="BK8" s="11">
        <v>198</v>
      </c>
      <c r="BL8" s="11">
        <v>112</v>
      </c>
    </row>
    <row r="9" spans="2:64" ht="45" x14ac:dyDescent="0.25">
      <c r="B9" s="18" t="s">
        <v>356</v>
      </c>
      <c r="C9" s="17">
        <v>0.432559576275934</v>
      </c>
      <c r="D9" s="17">
        <v>0.38033796656291202</v>
      </c>
      <c r="E9" s="17">
        <v>0.61029939666366995</v>
      </c>
      <c r="F9" s="17">
        <v>0.44135193817576102</v>
      </c>
      <c r="G9" s="17">
        <v>0.50327336742709605</v>
      </c>
      <c r="H9" s="17">
        <v>0.45973818066452499</v>
      </c>
      <c r="I9" s="17">
        <v>0.44479388211523202</v>
      </c>
      <c r="J9" s="17">
        <v>0.35040326899899699</v>
      </c>
      <c r="K9" s="17">
        <v>0.64968599337703703</v>
      </c>
      <c r="L9" s="17">
        <v>0.330163779686513</v>
      </c>
      <c r="M9" s="17">
        <v>0.57049053630692603</v>
      </c>
      <c r="N9" s="17">
        <v>0.40625535277371499</v>
      </c>
      <c r="O9" s="17">
        <v>0.43778433980256198</v>
      </c>
      <c r="P9" s="17">
        <v>0</v>
      </c>
      <c r="Q9" s="17"/>
      <c r="R9" s="17">
        <v>0.41043595190978899</v>
      </c>
      <c r="S9" s="17">
        <v>0.37330777681247201</v>
      </c>
      <c r="T9" s="17">
        <v>0.45238095558165198</v>
      </c>
      <c r="U9" s="17">
        <v>0.44469239013006301</v>
      </c>
      <c r="V9" s="17"/>
      <c r="W9" s="17">
        <v>0.459961432264204</v>
      </c>
      <c r="X9" s="17">
        <v>0.420537956132504</v>
      </c>
      <c r="Y9" s="17">
        <v>0.42376574202625999</v>
      </c>
      <c r="Z9" s="17">
        <v>0.30590925364226901</v>
      </c>
      <c r="AA9" s="17">
        <v>0.24222531279064599</v>
      </c>
      <c r="AB9" s="17">
        <v>0.363727213176883</v>
      </c>
      <c r="AC9" s="17">
        <v>0.57068656831909503</v>
      </c>
      <c r="AD9" s="17">
        <v>0.449401118408436</v>
      </c>
      <c r="AE9" s="17">
        <v>0.42265546325616599</v>
      </c>
      <c r="AF9" s="17">
        <v>0.51268366484208705</v>
      </c>
      <c r="AG9" s="17"/>
      <c r="AH9" s="17">
        <v>0.61930274602942503</v>
      </c>
      <c r="AI9" s="17">
        <v>0.49431941811859798</v>
      </c>
      <c r="AJ9" s="17">
        <v>0.38850035221856699</v>
      </c>
      <c r="AK9" s="17">
        <v>0.38257315093174599</v>
      </c>
      <c r="AL9" s="17">
        <v>0.436565041211111</v>
      </c>
      <c r="AM9" s="17">
        <v>0.42622533703038501</v>
      </c>
      <c r="AN9" s="17">
        <v>0.48441391949331403</v>
      </c>
      <c r="AO9" s="17"/>
      <c r="AP9" s="17">
        <v>0.45820503228694098</v>
      </c>
      <c r="AQ9" s="17">
        <v>0.28756845388563101</v>
      </c>
      <c r="AR9" s="17"/>
      <c r="AS9" s="17">
        <v>0.41280938769643499</v>
      </c>
      <c r="AT9" s="17">
        <v>0.55404519921430795</v>
      </c>
      <c r="AU9" s="17">
        <v>0.42367423638977603</v>
      </c>
      <c r="AV9" s="17"/>
      <c r="AW9" s="17">
        <v>0.49494805186979501</v>
      </c>
      <c r="AX9" s="17">
        <v>0.41374447627473798</v>
      </c>
      <c r="AY9" s="17"/>
      <c r="AZ9" s="17">
        <v>0.49505478587179602</v>
      </c>
      <c r="BA9" s="17">
        <v>0.40640616487327003</v>
      </c>
      <c r="BB9" s="17"/>
      <c r="BC9" s="17">
        <v>0.41276907354041498</v>
      </c>
      <c r="BD9" s="17">
        <v>0.44469239013006301</v>
      </c>
      <c r="BE9" s="17"/>
      <c r="BF9" s="17">
        <v>0.51870894276695001</v>
      </c>
      <c r="BG9" s="17">
        <v>0.35795757885482499</v>
      </c>
      <c r="BH9" s="17"/>
      <c r="BI9" s="17">
        <v>0.24006614295918299</v>
      </c>
      <c r="BJ9" s="17">
        <v>0.38530934698342101</v>
      </c>
      <c r="BK9" s="17">
        <v>0.38162116849850902</v>
      </c>
      <c r="BL9" s="17">
        <v>0.59710180297716098</v>
      </c>
    </row>
    <row r="10" spans="2:64" ht="30" x14ac:dyDescent="0.25">
      <c r="B10" s="18" t="s">
        <v>357</v>
      </c>
      <c r="C10" s="17">
        <v>0.46855946882171901</v>
      </c>
      <c r="D10" s="17">
        <v>0.52783827047981102</v>
      </c>
      <c r="E10" s="17">
        <v>0.29227545250224801</v>
      </c>
      <c r="F10" s="17">
        <v>0.43081908572454097</v>
      </c>
      <c r="G10" s="17">
        <v>0.43147495406562603</v>
      </c>
      <c r="H10" s="17">
        <v>0.41024178832754199</v>
      </c>
      <c r="I10" s="17">
        <v>0.49954814305355599</v>
      </c>
      <c r="J10" s="17">
        <v>0.57362809581865404</v>
      </c>
      <c r="K10" s="17">
        <v>0.29441615860468701</v>
      </c>
      <c r="L10" s="17">
        <v>0.50112657356920298</v>
      </c>
      <c r="M10" s="17">
        <v>0.379793264255195</v>
      </c>
      <c r="N10" s="17">
        <v>0.463892762284422</v>
      </c>
      <c r="O10" s="17">
        <v>0.43702082304085699</v>
      </c>
      <c r="P10" s="17">
        <v>1</v>
      </c>
      <c r="Q10" s="17"/>
      <c r="R10" s="17">
        <v>0.51142739451677299</v>
      </c>
      <c r="S10" s="17">
        <v>0.43485264679021501</v>
      </c>
      <c r="T10" s="17">
        <v>0.50958884273734695</v>
      </c>
      <c r="U10" s="17">
        <v>0.45967162879329798</v>
      </c>
      <c r="V10" s="17"/>
      <c r="W10" s="17">
        <v>0.33523980755080401</v>
      </c>
      <c r="X10" s="17">
        <v>0.579462043867496</v>
      </c>
      <c r="Y10" s="17">
        <v>0.41751672359580499</v>
      </c>
      <c r="Z10" s="17">
        <v>0.53946475499887103</v>
      </c>
      <c r="AA10" s="17">
        <v>0.67649442295311102</v>
      </c>
      <c r="AB10" s="17">
        <v>0.58482100163682604</v>
      </c>
      <c r="AC10" s="17">
        <v>0.29104660136843302</v>
      </c>
      <c r="AD10" s="17">
        <v>0.50560541080254495</v>
      </c>
      <c r="AE10" s="17">
        <v>0.49374174284994299</v>
      </c>
      <c r="AF10" s="17">
        <v>0.43480378855721302</v>
      </c>
      <c r="AG10" s="17"/>
      <c r="AH10" s="17">
        <v>0.259132743494636</v>
      </c>
      <c r="AI10" s="17">
        <v>0.32377000491477498</v>
      </c>
      <c r="AJ10" s="17">
        <v>0.48351874905321601</v>
      </c>
      <c r="AK10" s="17">
        <v>0.50265327749771505</v>
      </c>
      <c r="AL10" s="17">
        <v>0.49522809874530099</v>
      </c>
      <c r="AM10" s="17">
        <v>0.50012534656040797</v>
      </c>
      <c r="AN10" s="17">
        <v>0.45474558472371501</v>
      </c>
      <c r="AO10" s="17"/>
      <c r="AP10" s="17">
        <v>0.46129314437428698</v>
      </c>
      <c r="AQ10" s="17">
        <v>0.50964091954082702</v>
      </c>
      <c r="AR10" s="17"/>
      <c r="AS10" s="17">
        <v>0.46647582242170299</v>
      </c>
      <c r="AT10" s="17">
        <v>0.41867454323678299</v>
      </c>
      <c r="AU10" s="17">
        <v>0.49586167249250102</v>
      </c>
      <c r="AV10" s="17"/>
      <c r="AW10" s="17">
        <v>0.43942631075596</v>
      </c>
      <c r="AX10" s="17">
        <v>0.47734543894104398</v>
      </c>
      <c r="AY10" s="17"/>
      <c r="AZ10" s="17">
        <v>0.38198125261766303</v>
      </c>
      <c r="BA10" s="17">
        <v>0.50479129717362203</v>
      </c>
      <c r="BB10" s="17"/>
      <c r="BC10" s="17">
        <v>0.48305691554018698</v>
      </c>
      <c r="BD10" s="17">
        <v>0.45967162879329798</v>
      </c>
      <c r="BE10" s="17"/>
      <c r="BF10" s="17">
        <v>0.42591950308835502</v>
      </c>
      <c r="BG10" s="17">
        <v>0.50548401909114304</v>
      </c>
      <c r="BH10" s="17"/>
      <c r="BI10" s="17">
        <v>0.43322153005597502</v>
      </c>
      <c r="BJ10" s="17">
        <v>0.45752006275541002</v>
      </c>
      <c r="BK10" s="17">
        <v>0.52636558277234402</v>
      </c>
      <c r="BL10" s="17">
        <v>0.395731003374032</v>
      </c>
    </row>
    <row r="11" spans="2:64" x14ac:dyDescent="0.25">
      <c r="B11" s="18" t="s">
        <v>358</v>
      </c>
      <c r="C11" s="17">
        <v>7.3910325567219395E-2</v>
      </c>
      <c r="D11" s="17">
        <v>8.2110576452650103E-2</v>
      </c>
      <c r="E11" s="17">
        <v>0</v>
      </c>
      <c r="F11" s="17">
        <v>6.9441931591316994E-2</v>
      </c>
      <c r="G11" s="17">
        <v>6.5251678507277797E-2</v>
      </c>
      <c r="H11" s="17">
        <v>0.130020031007932</v>
      </c>
      <c r="I11" s="17">
        <v>3.2688566161815903E-2</v>
      </c>
      <c r="J11" s="17">
        <v>7.5968635182348906E-2</v>
      </c>
      <c r="K11" s="17">
        <v>5.5897848018275603E-2</v>
      </c>
      <c r="L11" s="17">
        <v>0.13389737739482799</v>
      </c>
      <c r="M11" s="17">
        <v>4.9716199437878597E-2</v>
      </c>
      <c r="N11" s="17">
        <v>8.0759826501752494E-2</v>
      </c>
      <c r="O11" s="17">
        <v>5.0077934862632199E-2</v>
      </c>
      <c r="P11" s="17">
        <v>0</v>
      </c>
      <c r="Q11" s="17"/>
      <c r="R11" s="17">
        <v>7.8136653573437895E-2</v>
      </c>
      <c r="S11" s="17">
        <v>0.124984940714959</v>
      </c>
      <c r="T11" s="17">
        <v>3.8030201681001102E-2</v>
      </c>
      <c r="U11" s="17">
        <v>7.0172279343999597E-2</v>
      </c>
      <c r="V11" s="17"/>
      <c r="W11" s="17">
        <v>0.12400213132751201</v>
      </c>
      <c r="X11" s="17">
        <v>0</v>
      </c>
      <c r="Y11" s="17">
        <v>0.11008212848697101</v>
      </c>
      <c r="Z11" s="17">
        <v>0.127530042957574</v>
      </c>
      <c r="AA11" s="17">
        <v>8.1280264256243406E-2</v>
      </c>
      <c r="AB11" s="17">
        <v>0</v>
      </c>
      <c r="AC11" s="17">
        <v>0.138266830312473</v>
      </c>
      <c r="AD11" s="17">
        <v>4.4993470789018997E-2</v>
      </c>
      <c r="AE11" s="17">
        <v>8.3602793893890207E-2</v>
      </c>
      <c r="AF11" s="17">
        <v>4.5418200323708802E-2</v>
      </c>
      <c r="AG11" s="17"/>
      <c r="AH11" s="17">
        <v>0.121564510475939</v>
      </c>
      <c r="AI11" s="17">
        <v>0.13788716229551901</v>
      </c>
      <c r="AJ11" s="17">
        <v>0.105005949353614</v>
      </c>
      <c r="AK11" s="17">
        <v>5.0198278869187499E-2</v>
      </c>
      <c r="AL11" s="17">
        <v>4.6864151313252299E-2</v>
      </c>
      <c r="AM11" s="17">
        <v>7.3649316409207299E-2</v>
      </c>
      <c r="AN11" s="17">
        <v>6.0840495782971203E-2</v>
      </c>
      <c r="AO11" s="17"/>
      <c r="AP11" s="17">
        <v>6.83693298028199E-2</v>
      </c>
      <c r="AQ11" s="17">
        <v>0.10523732535600799</v>
      </c>
      <c r="AR11" s="17"/>
      <c r="AS11" s="17">
        <v>0.100120926438203</v>
      </c>
      <c r="AT11" s="17">
        <v>2.7280257548908299E-2</v>
      </c>
      <c r="AU11" s="17">
        <v>6.6122684889711E-2</v>
      </c>
      <c r="AV11" s="17"/>
      <c r="AW11" s="17">
        <v>6.5625637374244705E-2</v>
      </c>
      <c r="AX11" s="17">
        <v>7.6408819645585394E-2</v>
      </c>
      <c r="AY11" s="17"/>
      <c r="AZ11" s="17">
        <v>8.7408283411665205E-2</v>
      </c>
      <c r="BA11" s="17">
        <v>6.8261610299529707E-2</v>
      </c>
      <c r="BB11" s="17"/>
      <c r="BC11" s="17">
        <v>8.0007659202726802E-2</v>
      </c>
      <c r="BD11" s="17">
        <v>7.0172279343999597E-2</v>
      </c>
      <c r="BE11" s="17"/>
      <c r="BF11" s="17">
        <v>5.0328866843077698E-2</v>
      </c>
      <c r="BG11" s="17">
        <v>9.4330950750898104E-2</v>
      </c>
      <c r="BH11" s="17"/>
      <c r="BI11" s="17">
        <v>0.114966843280512</v>
      </c>
      <c r="BJ11" s="17">
        <v>0.124656936458411</v>
      </c>
      <c r="BK11" s="17">
        <v>8.0413345423025903E-2</v>
      </c>
      <c r="BL11" s="17">
        <v>7.1671936488079098E-3</v>
      </c>
    </row>
    <row r="12" spans="2:64" x14ac:dyDescent="0.25">
      <c r="B12" s="18" t="s">
        <v>359</v>
      </c>
      <c r="C12" s="17">
        <v>6.3443150250488897E-3</v>
      </c>
      <c r="D12" s="17">
        <v>0</v>
      </c>
      <c r="E12" s="17">
        <v>0</v>
      </c>
      <c r="F12" s="17">
        <v>0</v>
      </c>
      <c r="G12" s="17">
        <v>0</v>
      </c>
      <c r="H12" s="17">
        <v>0</v>
      </c>
      <c r="I12" s="17">
        <v>0</v>
      </c>
      <c r="J12" s="17">
        <v>0</v>
      </c>
      <c r="K12" s="17">
        <v>0</v>
      </c>
      <c r="L12" s="17">
        <v>0</v>
      </c>
      <c r="M12" s="17">
        <v>0</v>
      </c>
      <c r="N12" s="17">
        <v>4.9092058440110303E-2</v>
      </c>
      <c r="O12" s="17">
        <v>0</v>
      </c>
      <c r="P12" s="17">
        <v>0</v>
      </c>
      <c r="Q12" s="17"/>
      <c r="R12" s="17">
        <v>0</v>
      </c>
      <c r="S12" s="17">
        <v>4.6179757133351498E-2</v>
      </c>
      <c r="T12" s="17">
        <v>0</v>
      </c>
      <c r="U12" s="17">
        <v>0</v>
      </c>
      <c r="V12" s="17"/>
      <c r="W12" s="17">
        <v>4.26275494682836E-2</v>
      </c>
      <c r="X12" s="17">
        <v>0</v>
      </c>
      <c r="Y12" s="17">
        <v>0</v>
      </c>
      <c r="Z12" s="17">
        <v>0</v>
      </c>
      <c r="AA12" s="17">
        <v>0</v>
      </c>
      <c r="AB12" s="17">
        <v>5.1451785186290698E-2</v>
      </c>
      <c r="AC12" s="17">
        <v>0</v>
      </c>
      <c r="AD12" s="17">
        <v>0</v>
      </c>
      <c r="AE12" s="17">
        <v>0</v>
      </c>
      <c r="AF12" s="17">
        <v>0</v>
      </c>
      <c r="AG12" s="17"/>
      <c r="AH12" s="17">
        <v>0</v>
      </c>
      <c r="AI12" s="17">
        <v>0</v>
      </c>
      <c r="AJ12" s="17">
        <v>0</v>
      </c>
      <c r="AK12" s="17">
        <v>3.5547843048257297E-2</v>
      </c>
      <c r="AL12" s="17">
        <v>0</v>
      </c>
      <c r="AM12" s="17">
        <v>0</v>
      </c>
      <c r="AN12" s="17">
        <v>0</v>
      </c>
      <c r="AO12" s="17"/>
      <c r="AP12" s="17">
        <v>3.7332361813855702E-3</v>
      </c>
      <c r="AQ12" s="17">
        <v>2.1106511182911299E-2</v>
      </c>
      <c r="AR12" s="17"/>
      <c r="AS12" s="17">
        <v>1.2100954106071701E-2</v>
      </c>
      <c r="AT12" s="17">
        <v>0</v>
      </c>
      <c r="AU12" s="17">
        <v>0</v>
      </c>
      <c r="AV12" s="17"/>
      <c r="AW12" s="17">
        <v>0</v>
      </c>
      <c r="AX12" s="17">
        <v>8.2576318756232992E-3</v>
      </c>
      <c r="AY12" s="17"/>
      <c r="AZ12" s="17">
        <v>1.07522259618781E-2</v>
      </c>
      <c r="BA12" s="17">
        <v>4.4996631084829198E-3</v>
      </c>
      <c r="BB12" s="17"/>
      <c r="BC12" s="17">
        <v>1.6692877639442001E-2</v>
      </c>
      <c r="BD12" s="17">
        <v>0</v>
      </c>
      <c r="BE12" s="17"/>
      <c r="BF12" s="17">
        <v>0</v>
      </c>
      <c r="BG12" s="17">
        <v>1.18382448403861E-2</v>
      </c>
      <c r="BH12" s="17"/>
      <c r="BI12" s="17">
        <v>5.5696640959063001E-2</v>
      </c>
      <c r="BJ12" s="17">
        <v>1.3342217631935001E-2</v>
      </c>
      <c r="BK12" s="17">
        <v>0</v>
      </c>
      <c r="BL12" s="17">
        <v>0</v>
      </c>
    </row>
    <row r="13" spans="2:64" x14ac:dyDescent="0.25">
      <c r="B13" s="18" t="s">
        <v>109</v>
      </c>
      <c r="C13" s="19">
        <v>1.86263143100787E-2</v>
      </c>
      <c r="D13" s="19">
        <v>9.7131865046264192E-3</v>
      </c>
      <c r="E13" s="19">
        <v>9.74251508340825E-2</v>
      </c>
      <c r="F13" s="19">
        <v>5.8387044508381399E-2</v>
      </c>
      <c r="G13" s="19">
        <v>0</v>
      </c>
      <c r="H13" s="19">
        <v>0</v>
      </c>
      <c r="I13" s="19">
        <v>2.29694086693953E-2</v>
      </c>
      <c r="J13" s="19">
        <v>0</v>
      </c>
      <c r="K13" s="19">
        <v>0</v>
      </c>
      <c r="L13" s="19">
        <v>3.4812269349456401E-2</v>
      </c>
      <c r="M13" s="19">
        <v>0</v>
      </c>
      <c r="N13" s="19">
        <v>0</v>
      </c>
      <c r="O13" s="19">
        <v>7.5116902293948296E-2</v>
      </c>
      <c r="P13" s="19">
        <v>0</v>
      </c>
      <c r="Q13" s="19"/>
      <c r="R13" s="19">
        <v>0</v>
      </c>
      <c r="S13" s="19">
        <v>2.0674878549002702E-2</v>
      </c>
      <c r="T13" s="19">
        <v>0</v>
      </c>
      <c r="U13" s="19">
        <v>2.5463701732639898E-2</v>
      </c>
      <c r="V13" s="19"/>
      <c r="W13" s="19">
        <v>3.81690793891971E-2</v>
      </c>
      <c r="X13" s="19">
        <v>0</v>
      </c>
      <c r="Y13" s="19">
        <v>4.8635405890964101E-2</v>
      </c>
      <c r="Z13" s="19">
        <v>2.7095948401284899E-2</v>
      </c>
      <c r="AA13" s="19">
        <v>0</v>
      </c>
      <c r="AB13" s="19">
        <v>0</v>
      </c>
      <c r="AC13" s="19">
        <v>0</v>
      </c>
      <c r="AD13" s="19">
        <v>0</v>
      </c>
      <c r="AE13" s="19">
        <v>0</v>
      </c>
      <c r="AF13" s="19">
        <v>7.0943462769915101E-3</v>
      </c>
      <c r="AG13" s="19"/>
      <c r="AH13" s="19">
        <v>0</v>
      </c>
      <c r="AI13" s="19">
        <v>4.40234146711075E-2</v>
      </c>
      <c r="AJ13" s="19">
        <v>2.2974949374602999E-2</v>
      </c>
      <c r="AK13" s="19">
        <v>2.9027449653093802E-2</v>
      </c>
      <c r="AL13" s="19">
        <v>2.13427087303363E-2</v>
      </c>
      <c r="AM13" s="19">
        <v>0</v>
      </c>
      <c r="AN13" s="19">
        <v>0</v>
      </c>
      <c r="AO13" s="19"/>
      <c r="AP13" s="19">
        <v>8.3992573545661597E-3</v>
      </c>
      <c r="AQ13" s="19">
        <v>7.6446790034623305E-2</v>
      </c>
      <c r="AR13" s="19"/>
      <c r="AS13" s="19">
        <v>8.4929093375868507E-3</v>
      </c>
      <c r="AT13" s="19">
        <v>0</v>
      </c>
      <c r="AU13" s="19">
        <v>1.43414062280113E-2</v>
      </c>
      <c r="AV13" s="19"/>
      <c r="AW13" s="19">
        <v>0</v>
      </c>
      <c r="AX13" s="19">
        <v>2.4243633263009198E-2</v>
      </c>
      <c r="AY13" s="19"/>
      <c r="AZ13" s="19">
        <v>2.48034521369974E-2</v>
      </c>
      <c r="BA13" s="19">
        <v>1.6041264545095399E-2</v>
      </c>
      <c r="BB13" s="19"/>
      <c r="BC13" s="19">
        <v>7.4734740772288404E-3</v>
      </c>
      <c r="BD13" s="19">
        <v>2.5463701732639898E-2</v>
      </c>
      <c r="BE13" s="19"/>
      <c r="BF13" s="19">
        <v>5.0426873016177201E-3</v>
      </c>
      <c r="BG13" s="19">
        <v>3.0389206462746999E-2</v>
      </c>
      <c r="BH13" s="19"/>
      <c r="BI13" s="19">
        <v>0.15604884274526801</v>
      </c>
      <c r="BJ13" s="19">
        <v>1.9171436170823199E-2</v>
      </c>
      <c r="BK13" s="19">
        <v>1.1599903306120599E-2</v>
      </c>
      <c r="BL13" s="19">
        <v>0</v>
      </c>
    </row>
    <row r="14" spans="2:64" x14ac:dyDescent="0.25">
      <c r="B14" s="16" t="s">
        <v>708</v>
      </c>
    </row>
    <row r="15" spans="2:64" x14ac:dyDescent="0.25">
      <c r="B15" t="s">
        <v>83</v>
      </c>
    </row>
    <row r="16" spans="2:64" x14ac:dyDescent="0.25">
      <c r="B16" t="s">
        <v>84</v>
      </c>
    </row>
    <row r="18" spans="2:2" x14ac:dyDescent="0.2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L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526</v>
      </c>
      <c r="D7" s="10">
        <v>172</v>
      </c>
      <c r="E7" s="10">
        <v>10</v>
      </c>
      <c r="F7" s="10">
        <v>16</v>
      </c>
      <c r="G7" s="10">
        <v>14</v>
      </c>
      <c r="H7" s="10">
        <v>48</v>
      </c>
      <c r="I7" s="10">
        <v>47</v>
      </c>
      <c r="J7" s="10">
        <v>24</v>
      </c>
      <c r="K7" s="10">
        <v>18</v>
      </c>
      <c r="L7" s="10">
        <v>29</v>
      </c>
      <c r="M7" s="10">
        <v>35</v>
      </c>
      <c r="N7" s="10">
        <v>70</v>
      </c>
      <c r="O7" s="10">
        <v>41</v>
      </c>
      <c r="P7" s="10">
        <v>2</v>
      </c>
      <c r="Q7" s="10"/>
      <c r="R7" s="10">
        <v>58</v>
      </c>
      <c r="S7" s="10">
        <v>53</v>
      </c>
      <c r="T7" s="10">
        <v>89</v>
      </c>
      <c r="U7" s="10">
        <v>326</v>
      </c>
      <c r="V7" s="10"/>
      <c r="W7" s="10">
        <v>46</v>
      </c>
      <c r="X7" s="10">
        <v>24</v>
      </c>
      <c r="Y7" s="10">
        <v>18</v>
      </c>
      <c r="Z7" s="10">
        <v>42</v>
      </c>
      <c r="AA7" s="10">
        <v>36</v>
      </c>
      <c r="AB7" s="10">
        <v>27</v>
      </c>
      <c r="AC7" s="10">
        <v>38</v>
      </c>
      <c r="AD7" s="10">
        <v>42</v>
      </c>
      <c r="AE7" s="10">
        <v>50</v>
      </c>
      <c r="AF7" s="10">
        <v>161</v>
      </c>
      <c r="AG7" s="10"/>
      <c r="AH7" s="10">
        <v>37</v>
      </c>
      <c r="AI7" s="10">
        <v>27</v>
      </c>
      <c r="AJ7" s="10">
        <v>51</v>
      </c>
      <c r="AK7" s="10">
        <v>98</v>
      </c>
      <c r="AL7" s="10">
        <v>104</v>
      </c>
      <c r="AM7" s="10">
        <v>114</v>
      </c>
      <c r="AN7" s="10">
        <v>60</v>
      </c>
      <c r="AO7" s="10"/>
      <c r="AP7" s="10">
        <v>425</v>
      </c>
      <c r="AQ7" s="10">
        <v>101</v>
      </c>
      <c r="AR7" s="10"/>
      <c r="AS7" s="10">
        <v>121</v>
      </c>
      <c r="AT7" s="10">
        <v>104</v>
      </c>
      <c r="AU7" s="10">
        <v>191</v>
      </c>
      <c r="AV7" s="10"/>
      <c r="AW7" s="10">
        <v>108</v>
      </c>
      <c r="AX7" s="10">
        <v>418</v>
      </c>
      <c r="AY7" s="10"/>
      <c r="AZ7" s="10">
        <v>162</v>
      </c>
      <c r="BA7" s="10">
        <v>364</v>
      </c>
      <c r="BB7" s="10"/>
      <c r="BC7" s="10">
        <v>200</v>
      </c>
      <c r="BD7" s="10">
        <v>326</v>
      </c>
      <c r="BE7" s="10"/>
      <c r="BF7" s="10">
        <v>227</v>
      </c>
      <c r="BG7" s="10">
        <v>299</v>
      </c>
      <c r="BH7" s="10"/>
      <c r="BI7" s="10">
        <v>38</v>
      </c>
      <c r="BJ7" s="10">
        <v>136</v>
      </c>
      <c r="BK7" s="10">
        <v>227</v>
      </c>
      <c r="BL7" s="10">
        <v>122</v>
      </c>
    </row>
    <row r="8" spans="2:64" ht="30" customHeight="1" x14ac:dyDescent="0.25">
      <c r="B8" s="11" t="s">
        <v>31</v>
      </c>
      <c r="C8" s="11">
        <v>506</v>
      </c>
      <c r="D8" s="11">
        <v>156</v>
      </c>
      <c r="E8" s="11">
        <v>10</v>
      </c>
      <c r="F8" s="11">
        <v>17</v>
      </c>
      <c r="G8" s="11">
        <v>18</v>
      </c>
      <c r="H8" s="11">
        <v>38</v>
      </c>
      <c r="I8" s="11">
        <v>44</v>
      </c>
      <c r="J8" s="11">
        <v>22</v>
      </c>
      <c r="K8" s="11">
        <v>20</v>
      </c>
      <c r="L8" s="11">
        <v>29</v>
      </c>
      <c r="M8" s="11">
        <v>37</v>
      </c>
      <c r="N8" s="11">
        <v>68</v>
      </c>
      <c r="O8" s="11">
        <v>45</v>
      </c>
      <c r="P8" s="11">
        <v>2</v>
      </c>
      <c r="Q8" s="11"/>
      <c r="R8" s="11">
        <v>64</v>
      </c>
      <c r="S8" s="11">
        <v>69</v>
      </c>
      <c r="T8" s="11">
        <v>70</v>
      </c>
      <c r="U8" s="11">
        <v>303</v>
      </c>
      <c r="V8" s="11"/>
      <c r="W8" s="11">
        <v>50</v>
      </c>
      <c r="X8" s="11">
        <v>25</v>
      </c>
      <c r="Y8" s="11">
        <v>18</v>
      </c>
      <c r="Z8" s="11">
        <v>42</v>
      </c>
      <c r="AA8" s="11">
        <v>34</v>
      </c>
      <c r="AB8" s="11">
        <v>26</v>
      </c>
      <c r="AC8" s="11">
        <v>37</v>
      </c>
      <c r="AD8" s="11">
        <v>39</v>
      </c>
      <c r="AE8" s="11">
        <v>44</v>
      </c>
      <c r="AF8" s="11">
        <v>148</v>
      </c>
      <c r="AG8" s="11"/>
      <c r="AH8" s="11">
        <v>38</v>
      </c>
      <c r="AI8" s="11">
        <v>27</v>
      </c>
      <c r="AJ8" s="11">
        <v>48</v>
      </c>
      <c r="AK8" s="11">
        <v>96</v>
      </c>
      <c r="AL8" s="11">
        <v>98</v>
      </c>
      <c r="AM8" s="11">
        <v>108</v>
      </c>
      <c r="AN8" s="11">
        <v>57</v>
      </c>
      <c r="AO8" s="11"/>
      <c r="AP8" s="11">
        <v>407</v>
      </c>
      <c r="AQ8" s="11">
        <v>99</v>
      </c>
      <c r="AR8" s="11"/>
      <c r="AS8" s="11">
        <v>115</v>
      </c>
      <c r="AT8" s="11">
        <v>97</v>
      </c>
      <c r="AU8" s="11">
        <v>185</v>
      </c>
      <c r="AV8" s="11"/>
      <c r="AW8" s="11">
        <v>100</v>
      </c>
      <c r="AX8" s="11">
        <v>406</v>
      </c>
      <c r="AY8" s="11"/>
      <c r="AZ8" s="11">
        <v>164</v>
      </c>
      <c r="BA8" s="11">
        <v>342</v>
      </c>
      <c r="BB8" s="11"/>
      <c r="BC8" s="11">
        <v>203</v>
      </c>
      <c r="BD8" s="11">
        <v>303</v>
      </c>
      <c r="BE8" s="11"/>
      <c r="BF8" s="11">
        <v>215</v>
      </c>
      <c r="BG8" s="11">
        <v>291</v>
      </c>
      <c r="BH8" s="11"/>
      <c r="BI8" s="11">
        <v>39</v>
      </c>
      <c r="BJ8" s="11">
        <v>133</v>
      </c>
      <c r="BK8" s="11">
        <v>215</v>
      </c>
      <c r="BL8" s="11">
        <v>116</v>
      </c>
    </row>
    <row r="9" spans="2:64" ht="45" x14ac:dyDescent="0.25">
      <c r="B9" s="18" t="s">
        <v>356</v>
      </c>
      <c r="C9" s="17">
        <v>0.429556204916891</v>
      </c>
      <c r="D9" s="17">
        <v>0.413242369766466</v>
      </c>
      <c r="E9" s="17">
        <v>0.430924580771192</v>
      </c>
      <c r="F9" s="17">
        <v>0.48454379094973099</v>
      </c>
      <c r="G9" s="17">
        <v>0.48611193290363403</v>
      </c>
      <c r="H9" s="17">
        <v>0.34242189495471798</v>
      </c>
      <c r="I9" s="17">
        <v>0.41985470359594601</v>
      </c>
      <c r="J9" s="17">
        <v>0.37487237623430503</v>
      </c>
      <c r="K9" s="17">
        <v>0.52690379658793196</v>
      </c>
      <c r="L9" s="17">
        <v>0.48186444383532101</v>
      </c>
      <c r="M9" s="17">
        <v>0.38476406579940903</v>
      </c>
      <c r="N9" s="17">
        <v>0.44755927085131297</v>
      </c>
      <c r="O9" s="17">
        <v>0.48014209244167799</v>
      </c>
      <c r="P9" s="17">
        <v>0.54313728685570895</v>
      </c>
      <c r="Q9" s="17"/>
      <c r="R9" s="17">
        <v>0.45908507575073598</v>
      </c>
      <c r="S9" s="17">
        <v>0.49073977410443398</v>
      </c>
      <c r="T9" s="17">
        <v>0.42558207625367001</v>
      </c>
      <c r="U9" s="17">
        <v>0.410388561760202</v>
      </c>
      <c r="V9" s="17"/>
      <c r="W9" s="17">
        <v>0.489422430153865</v>
      </c>
      <c r="X9" s="17">
        <v>0.48868522384176899</v>
      </c>
      <c r="Y9" s="17">
        <v>0.31594591514037801</v>
      </c>
      <c r="Z9" s="17">
        <v>0.40378248995944899</v>
      </c>
      <c r="AA9" s="17">
        <v>0.38820714611049401</v>
      </c>
      <c r="AB9" s="17">
        <v>0.51368706334565795</v>
      </c>
      <c r="AC9" s="17">
        <v>0.47631807223400302</v>
      </c>
      <c r="AD9" s="17">
        <v>0.48747948415001302</v>
      </c>
      <c r="AE9" s="17">
        <v>0.38677176029678001</v>
      </c>
      <c r="AF9" s="17">
        <v>0.48160935543688199</v>
      </c>
      <c r="AG9" s="17"/>
      <c r="AH9" s="17">
        <v>0.52308087901085298</v>
      </c>
      <c r="AI9" s="17">
        <v>0.47261972827524001</v>
      </c>
      <c r="AJ9" s="17">
        <v>0.40953752432833701</v>
      </c>
      <c r="AK9" s="17">
        <v>0.427459861469483</v>
      </c>
      <c r="AL9" s="17">
        <v>0.42266588509698899</v>
      </c>
      <c r="AM9" s="17">
        <v>0.47338402198097002</v>
      </c>
      <c r="AN9" s="17">
        <v>0.469248670800192</v>
      </c>
      <c r="AO9" s="17"/>
      <c r="AP9" s="17">
        <v>0.45906635749150498</v>
      </c>
      <c r="AQ9" s="17">
        <v>0.307900125660025</v>
      </c>
      <c r="AR9" s="17"/>
      <c r="AS9" s="17">
        <v>0.45066196213249898</v>
      </c>
      <c r="AT9" s="17">
        <v>0.59529712531825496</v>
      </c>
      <c r="AU9" s="17">
        <v>0.40714800800635098</v>
      </c>
      <c r="AV9" s="17"/>
      <c r="AW9" s="17">
        <v>0.49664808189313697</v>
      </c>
      <c r="AX9" s="17">
        <v>0.41305376699408802</v>
      </c>
      <c r="AY9" s="17"/>
      <c r="AZ9" s="17">
        <v>0.47041764590173701</v>
      </c>
      <c r="BA9" s="17">
        <v>0.41002035915507401</v>
      </c>
      <c r="BB9" s="17"/>
      <c r="BC9" s="17">
        <v>0.45819888679420401</v>
      </c>
      <c r="BD9" s="17">
        <v>0.410388561760202</v>
      </c>
      <c r="BE9" s="17"/>
      <c r="BF9" s="17">
        <v>0.56153125460300901</v>
      </c>
      <c r="BG9" s="17">
        <v>0.33179077268859603</v>
      </c>
      <c r="BH9" s="17"/>
      <c r="BI9" s="17">
        <v>0.25176809323516602</v>
      </c>
      <c r="BJ9" s="17">
        <v>0.35341067216313599</v>
      </c>
      <c r="BK9" s="17">
        <v>0.42420796210573702</v>
      </c>
      <c r="BL9" s="17">
        <v>0.58048548012003198</v>
      </c>
    </row>
    <row r="10" spans="2:64" ht="30" x14ac:dyDescent="0.25">
      <c r="B10" s="18" t="s">
        <v>357</v>
      </c>
      <c r="C10" s="17">
        <v>0.459809593368328</v>
      </c>
      <c r="D10" s="17">
        <v>0.50089741057480497</v>
      </c>
      <c r="E10" s="17">
        <v>0.38970060333633</v>
      </c>
      <c r="F10" s="17">
        <v>0.28724317202334798</v>
      </c>
      <c r="G10" s="17">
        <v>0.34247143981058098</v>
      </c>
      <c r="H10" s="17">
        <v>0.506305312075648</v>
      </c>
      <c r="I10" s="17">
        <v>0.51208154457091803</v>
      </c>
      <c r="J10" s="17">
        <v>0.57310703722151501</v>
      </c>
      <c r="K10" s="17">
        <v>0.35544934680561302</v>
      </c>
      <c r="L10" s="17">
        <v>0.41052066679712301</v>
      </c>
      <c r="M10" s="17">
        <v>0.56291935032030904</v>
      </c>
      <c r="N10" s="17">
        <v>0.42615858644582599</v>
      </c>
      <c r="O10" s="17">
        <v>0.34477958345062198</v>
      </c>
      <c r="P10" s="17">
        <v>0.456862713144291</v>
      </c>
      <c r="Q10" s="17"/>
      <c r="R10" s="17">
        <v>0.45419323215489199</v>
      </c>
      <c r="S10" s="17">
        <v>0.344621204482851</v>
      </c>
      <c r="T10" s="17">
        <v>0.44535012400380902</v>
      </c>
      <c r="U10" s="17">
        <v>0.49049469220500103</v>
      </c>
      <c r="V10" s="17"/>
      <c r="W10" s="17">
        <v>0.36803093019766597</v>
      </c>
      <c r="X10" s="17">
        <v>0.45061713600917203</v>
      </c>
      <c r="Y10" s="17">
        <v>0.446388201145896</v>
      </c>
      <c r="Z10" s="17">
        <v>0.52837643359197795</v>
      </c>
      <c r="AA10" s="17">
        <v>0.33674330564754101</v>
      </c>
      <c r="AB10" s="17">
        <v>0.372585334602552</v>
      </c>
      <c r="AC10" s="17">
        <v>0.45131565256054701</v>
      </c>
      <c r="AD10" s="17">
        <v>0.414469065822067</v>
      </c>
      <c r="AE10" s="17">
        <v>0.58471682526878699</v>
      </c>
      <c r="AF10" s="17">
        <v>0.45819957258077298</v>
      </c>
      <c r="AG10" s="17"/>
      <c r="AH10" s="17">
        <v>0.41685492098225002</v>
      </c>
      <c r="AI10" s="17">
        <v>0.37473010142614599</v>
      </c>
      <c r="AJ10" s="17">
        <v>0.44655698729858001</v>
      </c>
      <c r="AK10" s="17">
        <v>0.46937121891542499</v>
      </c>
      <c r="AL10" s="17">
        <v>0.46529927937298099</v>
      </c>
      <c r="AM10" s="17">
        <v>0.44070074505529899</v>
      </c>
      <c r="AN10" s="17">
        <v>0.49343484161892598</v>
      </c>
      <c r="AO10" s="17"/>
      <c r="AP10" s="17">
        <v>0.45129542915370202</v>
      </c>
      <c r="AQ10" s="17">
        <v>0.49490937246576</v>
      </c>
      <c r="AR10" s="17"/>
      <c r="AS10" s="17">
        <v>0.47273233725578101</v>
      </c>
      <c r="AT10" s="17">
        <v>0.37483504702075898</v>
      </c>
      <c r="AU10" s="17">
        <v>0.47333681368596597</v>
      </c>
      <c r="AV10" s="17"/>
      <c r="AW10" s="17">
        <v>0.42156779412585599</v>
      </c>
      <c r="AX10" s="17">
        <v>0.46921584262676802</v>
      </c>
      <c r="AY10" s="17"/>
      <c r="AZ10" s="17">
        <v>0.42172307957271199</v>
      </c>
      <c r="BA10" s="17">
        <v>0.478018747063921</v>
      </c>
      <c r="BB10" s="17"/>
      <c r="BC10" s="17">
        <v>0.41395609342741102</v>
      </c>
      <c r="BD10" s="17">
        <v>0.49049469220500103</v>
      </c>
      <c r="BE10" s="17"/>
      <c r="BF10" s="17">
        <v>0.36110436406956498</v>
      </c>
      <c r="BG10" s="17">
        <v>0.53292916732217299</v>
      </c>
      <c r="BH10" s="17"/>
      <c r="BI10" s="17">
        <v>0.44472028716703099</v>
      </c>
      <c r="BJ10" s="17">
        <v>0.51042855321333702</v>
      </c>
      <c r="BK10" s="17">
        <v>0.47111757664803999</v>
      </c>
      <c r="BL10" s="17">
        <v>0.389496084166987</v>
      </c>
    </row>
    <row r="11" spans="2:64" x14ac:dyDescent="0.25">
      <c r="B11" s="18" t="s">
        <v>358</v>
      </c>
      <c r="C11" s="17">
        <v>9.2442637148209494E-2</v>
      </c>
      <c r="D11" s="17">
        <v>7.2114729437691399E-2</v>
      </c>
      <c r="E11" s="17">
        <v>0.179374815892478</v>
      </c>
      <c r="F11" s="17">
        <v>0.228213037026921</v>
      </c>
      <c r="G11" s="17">
        <v>0.171416627285784</v>
      </c>
      <c r="H11" s="17">
        <v>0.13477504516135599</v>
      </c>
      <c r="I11" s="17">
        <v>6.8063751833136496E-2</v>
      </c>
      <c r="J11" s="17">
        <v>5.2020586544179903E-2</v>
      </c>
      <c r="K11" s="17">
        <v>0.11764685660645501</v>
      </c>
      <c r="L11" s="17">
        <v>0.107614889367556</v>
      </c>
      <c r="M11" s="17">
        <v>2.6158291940141298E-2</v>
      </c>
      <c r="N11" s="17">
        <v>8.2800566108563997E-2</v>
      </c>
      <c r="O11" s="17">
        <v>0.119348944546671</v>
      </c>
      <c r="P11" s="17">
        <v>0</v>
      </c>
      <c r="Q11" s="17"/>
      <c r="R11" s="17">
        <v>8.6721692094371902E-2</v>
      </c>
      <c r="S11" s="17">
        <v>0.124925425116597</v>
      </c>
      <c r="T11" s="17">
        <v>0.12007657279622599</v>
      </c>
      <c r="U11" s="17">
        <v>7.9854212271983402E-2</v>
      </c>
      <c r="V11" s="17"/>
      <c r="W11" s="17">
        <v>0.11277137347249901</v>
      </c>
      <c r="X11" s="17">
        <v>6.0697640149059803E-2</v>
      </c>
      <c r="Y11" s="17">
        <v>0.23766588371372599</v>
      </c>
      <c r="Z11" s="17">
        <v>6.7841076448573595E-2</v>
      </c>
      <c r="AA11" s="17">
        <v>0.27504954824196498</v>
      </c>
      <c r="AB11" s="17">
        <v>0</v>
      </c>
      <c r="AC11" s="17">
        <v>7.2366275205449901E-2</v>
      </c>
      <c r="AD11" s="17">
        <v>9.8051450027919707E-2</v>
      </c>
      <c r="AE11" s="17">
        <v>1.4255707217216499E-2</v>
      </c>
      <c r="AF11" s="17">
        <v>5.3736650889744803E-2</v>
      </c>
      <c r="AG11" s="17"/>
      <c r="AH11" s="17">
        <v>6.0064200006897099E-2</v>
      </c>
      <c r="AI11" s="17">
        <v>0.152650170298615</v>
      </c>
      <c r="AJ11" s="17">
        <v>9.3198028029739796E-2</v>
      </c>
      <c r="AK11" s="17">
        <v>8.6353861534015405E-2</v>
      </c>
      <c r="AL11" s="17">
        <v>0.10143638990711799</v>
      </c>
      <c r="AM11" s="17">
        <v>8.5915232963730895E-2</v>
      </c>
      <c r="AN11" s="17">
        <v>2.00138085039149E-2</v>
      </c>
      <c r="AO11" s="17"/>
      <c r="AP11" s="17">
        <v>7.8078977010270403E-2</v>
      </c>
      <c r="AQ11" s="17">
        <v>0.15165705739702301</v>
      </c>
      <c r="AR11" s="17"/>
      <c r="AS11" s="17">
        <v>7.6605700611720201E-2</v>
      </c>
      <c r="AT11" s="17">
        <v>2.9867827660986099E-2</v>
      </c>
      <c r="AU11" s="17">
        <v>0.10084582069342</v>
      </c>
      <c r="AV11" s="17"/>
      <c r="AW11" s="17">
        <v>8.1784123981007303E-2</v>
      </c>
      <c r="AX11" s="17">
        <v>9.5064287634354094E-2</v>
      </c>
      <c r="AY11" s="17"/>
      <c r="AZ11" s="17">
        <v>7.8797992791004107E-2</v>
      </c>
      <c r="BA11" s="17">
        <v>9.8966138552285698E-2</v>
      </c>
      <c r="BB11" s="17"/>
      <c r="BC11" s="17">
        <v>0.111253830893768</v>
      </c>
      <c r="BD11" s="17">
        <v>7.9854212271983402E-2</v>
      </c>
      <c r="BE11" s="17"/>
      <c r="BF11" s="17">
        <v>6.5930145451682506E-2</v>
      </c>
      <c r="BG11" s="17">
        <v>0.112082752581579</v>
      </c>
      <c r="BH11" s="17"/>
      <c r="BI11" s="17">
        <v>0.24708228918877601</v>
      </c>
      <c r="BJ11" s="17">
        <v>0.109441893101745</v>
      </c>
      <c r="BK11" s="17">
        <v>9.5501907886246906E-2</v>
      </c>
      <c r="BL11" s="17">
        <v>1.7344958681954101E-2</v>
      </c>
    </row>
    <row r="12" spans="2:64" x14ac:dyDescent="0.25">
      <c r="B12" s="18" t="s">
        <v>359</v>
      </c>
      <c r="C12" s="17">
        <v>5.0938024173500596E-3</v>
      </c>
      <c r="D12" s="17">
        <v>0</v>
      </c>
      <c r="E12" s="17">
        <v>0</v>
      </c>
      <c r="F12" s="17">
        <v>0</v>
      </c>
      <c r="G12" s="17">
        <v>0</v>
      </c>
      <c r="H12" s="17">
        <v>1.6497747808278399E-2</v>
      </c>
      <c r="I12" s="17">
        <v>0</v>
      </c>
      <c r="J12" s="17">
        <v>0</v>
      </c>
      <c r="K12" s="17">
        <v>0</v>
      </c>
      <c r="L12" s="17">
        <v>0</v>
      </c>
      <c r="M12" s="17">
        <v>2.6158291940141298E-2</v>
      </c>
      <c r="N12" s="17">
        <v>1.44938588647657E-2</v>
      </c>
      <c r="O12" s="17">
        <v>0</v>
      </c>
      <c r="P12" s="17">
        <v>0</v>
      </c>
      <c r="Q12" s="17"/>
      <c r="R12" s="17">
        <v>0</v>
      </c>
      <c r="S12" s="17">
        <v>0</v>
      </c>
      <c r="T12" s="17">
        <v>8.9912269462948807E-3</v>
      </c>
      <c r="U12" s="17">
        <v>6.4149603795860396E-3</v>
      </c>
      <c r="V12" s="17"/>
      <c r="W12" s="17">
        <v>0</v>
      </c>
      <c r="X12" s="17">
        <v>0</v>
      </c>
      <c r="Y12" s="17">
        <v>0</v>
      </c>
      <c r="Z12" s="17">
        <v>0</v>
      </c>
      <c r="AA12" s="17">
        <v>0</v>
      </c>
      <c r="AB12" s="17">
        <v>3.7288925371033198E-2</v>
      </c>
      <c r="AC12" s="17">
        <v>0</v>
      </c>
      <c r="AD12" s="17">
        <v>0</v>
      </c>
      <c r="AE12" s="17">
        <v>1.4255707217216499E-2</v>
      </c>
      <c r="AF12" s="17">
        <v>6.4544210925997596E-3</v>
      </c>
      <c r="AG12" s="17"/>
      <c r="AH12" s="17">
        <v>0</v>
      </c>
      <c r="AI12" s="17">
        <v>0</v>
      </c>
      <c r="AJ12" s="17">
        <v>1.9960022117798602E-2</v>
      </c>
      <c r="AK12" s="17">
        <v>6.5686923725259598E-3</v>
      </c>
      <c r="AL12" s="17">
        <v>0</v>
      </c>
      <c r="AM12" s="17">
        <v>0</v>
      </c>
      <c r="AN12" s="17">
        <v>1.7302679076967E-2</v>
      </c>
      <c r="AO12" s="17"/>
      <c r="AP12" s="17">
        <v>2.4241123784521398E-3</v>
      </c>
      <c r="AQ12" s="17">
        <v>1.6099642598699199E-2</v>
      </c>
      <c r="AR12" s="17"/>
      <c r="AS12" s="17">
        <v>0</v>
      </c>
      <c r="AT12" s="17">
        <v>0</v>
      </c>
      <c r="AU12" s="17">
        <v>5.3430274257699802E-3</v>
      </c>
      <c r="AV12" s="17"/>
      <c r="AW12" s="17">
        <v>0</v>
      </c>
      <c r="AX12" s="17">
        <v>6.3467135292735203E-3</v>
      </c>
      <c r="AY12" s="17"/>
      <c r="AZ12" s="17">
        <v>0</v>
      </c>
      <c r="BA12" s="17">
        <v>7.5291482095708497E-3</v>
      </c>
      <c r="BB12" s="17"/>
      <c r="BC12" s="17">
        <v>3.1195634922686899E-3</v>
      </c>
      <c r="BD12" s="17">
        <v>6.4149603795860396E-3</v>
      </c>
      <c r="BE12" s="17"/>
      <c r="BF12" s="17">
        <v>0</v>
      </c>
      <c r="BG12" s="17">
        <v>8.8672262289126794E-3</v>
      </c>
      <c r="BH12" s="17"/>
      <c r="BI12" s="17">
        <v>2.43884545809414E-2</v>
      </c>
      <c r="BJ12" s="17">
        <v>4.7760646547421503E-3</v>
      </c>
      <c r="BK12" s="17">
        <v>4.5862766799879802E-3</v>
      </c>
      <c r="BL12" s="17">
        <v>0</v>
      </c>
    </row>
    <row r="13" spans="2:64" x14ac:dyDescent="0.25">
      <c r="B13" s="18" t="s">
        <v>109</v>
      </c>
      <c r="C13" s="19">
        <v>1.3097762149221599E-2</v>
      </c>
      <c r="D13" s="19">
        <v>1.37454902210383E-2</v>
      </c>
      <c r="E13" s="19">
        <v>0</v>
      </c>
      <c r="F13" s="19">
        <v>0</v>
      </c>
      <c r="G13" s="19">
        <v>0</v>
      </c>
      <c r="H13" s="19">
        <v>0</v>
      </c>
      <c r="I13" s="19">
        <v>0</v>
      </c>
      <c r="J13" s="19">
        <v>0</v>
      </c>
      <c r="K13" s="19">
        <v>0</v>
      </c>
      <c r="L13" s="19">
        <v>0</v>
      </c>
      <c r="M13" s="19">
        <v>0</v>
      </c>
      <c r="N13" s="19">
        <v>2.8987717729531501E-2</v>
      </c>
      <c r="O13" s="19">
        <v>5.5729379561028101E-2</v>
      </c>
      <c r="P13" s="19">
        <v>0</v>
      </c>
      <c r="Q13" s="19"/>
      <c r="R13" s="19">
        <v>0</v>
      </c>
      <c r="S13" s="19">
        <v>3.9713596296117003E-2</v>
      </c>
      <c r="T13" s="19">
        <v>0</v>
      </c>
      <c r="U13" s="19">
        <v>1.28475733832271E-2</v>
      </c>
      <c r="V13" s="19"/>
      <c r="W13" s="19">
        <v>2.9775266175969602E-2</v>
      </c>
      <c r="X13" s="19">
        <v>0</v>
      </c>
      <c r="Y13" s="19">
        <v>0</v>
      </c>
      <c r="Z13" s="19">
        <v>0</v>
      </c>
      <c r="AA13" s="19">
        <v>0</v>
      </c>
      <c r="AB13" s="19">
        <v>7.6438676680757406E-2</v>
      </c>
      <c r="AC13" s="19">
        <v>0</v>
      </c>
      <c r="AD13" s="19">
        <v>0</v>
      </c>
      <c r="AE13" s="19">
        <v>0</v>
      </c>
      <c r="AF13" s="19">
        <v>0</v>
      </c>
      <c r="AG13" s="19"/>
      <c r="AH13" s="19">
        <v>0</v>
      </c>
      <c r="AI13" s="19">
        <v>0</v>
      </c>
      <c r="AJ13" s="19">
        <v>3.0747438225545199E-2</v>
      </c>
      <c r="AK13" s="19">
        <v>1.02463657085506E-2</v>
      </c>
      <c r="AL13" s="19">
        <v>1.0598445622911699E-2</v>
      </c>
      <c r="AM13" s="19">
        <v>0</v>
      </c>
      <c r="AN13" s="19">
        <v>0</v>
      </c>
      <c r="AO13" s="19"/>
      <c r="AP13" s="19">
        <v>9.1351239660703298E-3</v>
      </c>
      <c r="AQ13" s="19">
        <v>2.9433801878492202E-2</v>
      </c>
      <c r="AR13" s="19"/>
      <c r="AS13" s="19">
        <v>0</v>
      </c>
      <c r="AT13" s="19">
        <v>0</v>
      </c>
      <c r="AU13" s="19">
        <v>1.33263301884933E-2</v>
      </c>
      <c r="AV13" s="19"/>
      <c r="AW13" s="19">
        <v>0</v>
      </c>
      <c r="AX13" s="19">
        <v>1.63193892155159E-2</v>
      </c>
      <c r="AY13" s="19"/>
      <c r="AZ13" s="19">
        <v>2.9061281734547299E-2</v>
      </c>
      <c r="BA13" s="19">
        <v>5.4656070191484198E-3</v>
      </c>
      <c r="BB13" s="19"/>
      <c r="BC13" s="19">
        <v>1.34716253923484E-2</v>
      </c>
      <c r="BD13" s="19">
        <v>1.28475733832271E-2</v>
      </c>
      <c r="BE13" s="19"/>
      <c r="BF13" s="19">
        <v>1.1434235875743499E-2</v>
      </c>
      <c r="BG13" s="19">
        <v>1.4330081178739001E-2</v>
      </c>
      <c r="BH13" s="19"/>
      <c r="BI13" s="19">
        <v>3.2040875828085499E-2</v>
      </c>
      <c r="BJ13" s="19">
        <v>2.19428168670407E-2</v>
      </c>
      <c r="BK13" s="19">
        <v>4.5862766799879802E-3</v>
      </c>
      <c r="BL13" s="19">
        <v>1.26734770310265E-2</v>
      </c>
    </row>
    <row r="14" spans="2:64" x14ac:dyDescent="0.25">
      <c r="B14" s="16" t="s">
        <v>709</v>
      </c>
    </row>
    <row r="15" spans="2:64" x14ac:dyDescent="0.25">
      <c r="B15" t="s">
        <v>83</v>
      </c>
    </row>
    <row r="16" spans="2:64" x14ac:dyDescent="0.25">
      <c r="B16" t="s">
        <v>84</v>
      </c>
    </row>
    <row r="18" spans="2:2" x14ac:dyDescent="0.2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L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581</v>
      </c>
      <c r="D7" s="10">
        <v>162</v>
      </c>
      <c r="E7" s="10">
        <v>18</v>
      </c>
      <c r="F7" s="10">
        <v>17</v>
      </c>
      <c r="G7" s="10">
        <v>16</v>
      </c>
      <c r="H7" s="10">
        <v>54</v>
      </c>
      <c r="I7" s="10">
        <v>53</v>
      </c>
      <c r="J7" s="10">
        <v>26</v>
      </c>
      <c r="K7" s="10">
        <v>24</v>
      </c>
      <c r="L7" s="10">
        <v>43</v>
      </c>
      <c r="M7" s="10">
        <v>43</v>
      </c>
      <c r="N7" s="10">
        <v>71</v>
      </c>
      <c r="O7" s="10">
        <v>52</v>
      </c>
      <c r="P7" s="10">
        <v>2</v>
      </c>
      <c r="Q7" s="10"/>
      <c r="R7" s="10">
        <v>98</v>
      </c>
      <c r="S7" s="10">
        <v>71</v>
      </c>
      <c r="T7" s="10">
        <v>105</v>
      </c>
      <c r="U7" s="10">
        <v>307</v>
      </c>
      <c r="V7" s="10"/>
      <c r="W7" s="10">
        <v>61</v>
      </c>
      <c r="X7" s="10">
        <v>35</v>
      </c>
      <c r="Y7" s="10">
        <v>28</v>
      </c>
      <c r="Z7" s="10">
        <v>57</v>
      </c>
      <c r="AA7" s="10">
        <v>44</v>
      </c>
      <c r="AB7" s="10">
        <v>37</v>
      </c>
      <c r="AC7" s="10">
        <v>37</v>
      </c>
      <c r="AD7" s="10">
        <v>40</v>
      </c>
      <c r="AE7" s="10">
        <v>53</v>
      </c>
      <c r="AF7" s="10">
        <v>155</v>
      </c>
      <c r="AG7" s="10"/>
      <c r="AH7" s="10">
        <v>52</v>
      </c>
      <c r="AI7" s="10">
        <v>28</v>
      </c>
      <c r="AJ7" s="10">
        <v>48</v>
      </c>
      <c r="AK7" s="10">
        <v>109</v>
      </c>
      <c r="AL7" s="10">
        <v>123</v>
      </c>
      <c r="AM7" s="10">
        <v>122</v>
      </c>
      <c r="AN7" s="10">
        <v>69</v>
      </c>
      <c r="AO7" s="10"/>
      <c r="AP7" s="10">
        <v>439</v>
      </c>
      <c r="AQ7" s="10">
        <v>142</v>
      </c>
      <c r="AR7" s="10"/>
      <c r="AS7" s="10">
        <v>126</v>
      </c>
      <c r="AT7" s="10">
        <v>109</v>
      </c>
      <c r="AU7" s="10">
        <v>190</v>
      </c>
      <c r="AV7" s="10"/>
      <c r="AW7" s="10">
        <v>109</v>
      </c>
      <c r="AX7" s="10">
        <v>472</v>
      </c>
      <c r="AY7" s="10"/>
      <c r="AZ7" s="10">
        <v>186</v>
      </c>
      <c r="BA7" s="10">
        <v>395</v>
      </c>
      <c r="BB7" s="10"/>
      <c r="BC7" s="10">
        <v>274</v>
      </c>
      <c r="BD7" s="10">
        <v>307</v>
      </c>
      <c r="BE7" s="10"/>
      <c r="BF7" s="10">
        <v>238</v>
      </c>
      <c r="BG7" s="10">
        <v>343</v>
      </c>
      <c r="BH7" s="10"/>
      <c r="BI7" s="10">
        <v>66</v>
      </c>
      <c r="BJ7" s="10">
        <v>148</v>
      </c>
      <c r="BK7" s="10">
        <v>244</v>
      </c>
      <c r="BL7" s="10">
        <v>120</v>
      </c>
    </row>
    <row r="8" spans="2:64" ht="30" customHeight="1" x14ac:dyDescent="0.25">
      <c r="B8" s="11" t="s">
        <v>31</v>
      </c>
      <c r="C8" s="11">
        <v>572</v>
      </c>
      <c r="D8" s="11">
        <v>147</v>
      </c>
      <c r="E8" s="11">
        <v>19</v>
      </c>
      <c r="F8" s="11">
        <v>18</v>
      </c>
      <c r="G8" s="11">
        <v>21</v>
      </c>
      <c r="H8" s="11">
        <v>44</v>
      </c>
      <c r="I8" s="11">
        <v>50</v>
      </c>
      <c r="J8" s="11">
        <v>24</v>
      </c>
      <c r="K8" s="11">
        <v>25</v>
      </c>
      <c r="L8" s="11">
        <v>46</v>
      </c>
      <c r="M8" s="11">
        <v>46</v>
      </c>
      <c r="N8" s="11">
        <v>71</v>
      </c>
      <c r="O8" s="11">
        <v>59</v>
      </c>
      <c r="P8" s="11">
        <v>2</v>
      </c>
      <c r="Q8" s="11"/>
      <c r="R8" s="11">
        <v>109</v>
      </c>
      <c r="S8" s="11">
        <v>93</v>
      </c>
      <c r="T8" s="11">
        <v>83</v>
      </c>
      <c r="U8" s="11">
        <v>287</v>
      </c>
      <c r="V8" s="11"/>
      <c r="W8" s="11">
        <v>67</v>
      </c>
      <c r="X8" s="11">
        <v>36</v>
      </c>
      <c r="Y8" s="11">
        <v>30</v>
      </c>
      <c r="Z8" s="11">
        <v>59</v>
      </c>
      <c r="AA8" s="11">
        <v>45</v>
      </c>
      <c r="AB8" s="11">
        <v>36</v>
      </c>
      <c r="AC8" s="11">
        <v>36</v>
      </c>
      <c r="AD8" s="11">
        <v>38</v>
      </c>
      <c r="AE8" s="11">
        <v>47</v>
      </c>
      <c r="AF8" s="11">
        <v>144</v>
      </c>
      <c r="AG8" s="11"/>
      <c r="AH8" s="11">
        <v>56</v>
      </c>
      <c r="AI8" s="11">
        <v>29</v>
      </c>
      <c r="AJ8" s="11">
        <v>46</v>
      </c>
      <c r="AK8" s="11">
        <v>112</v>
      </c>
      <c r="AL8" s="11">
        <v>118</v>
      </c>
      <c r="AM8" s="11">
        <v>116</v>
      </c>
      <c r="AN8" s="11">
        <v>67</v>
      </c>
      <c r="AO8" s="11"/>
      <c r="AP8" s="11">
        <v>426</v>
      </c>
      <c r="AQ8" s="11">
        <v>146</v>
      </c>
      <c r="AR8" s="11"/>
      <c r="AS8" s="11">
        <v>121</v>
      </c>
      <c r="AT8" s="11">
        <v>102</v>
      </c>
      <c r="AU8" s="11">
        <v>188</v>
      </c>
      <c r="AV8" s="11"/>
      <c r="AW8" s="11">
        <v>102</v>
      </c>
      <c r="AX8" s="11">
        <v>471</v>
      </c>
      <c r="AY8" s="11"/>
      <c r="AZ8" s="11">
        <v>190</v>
      </c>
      <c r="BA8" s="11">
        <v>382</v>
      </c>
      <c r="BB8" s="11"/>
      <c r="BC8" s="11">
        <v>285</v>
      </c>
      <c r="BD8" s="11">
        <v>287</v>
      </c>
      <c r="BE8" s="11"/>
      <c r="BF8" s="11">
        <v>228</v>
      </c>
      <c r="BG8" s="11">
        <v>344</v>
      </c>
      <c r="BH8" s="11"/>
      <c r="BI8" s="11">
        <v>72</v>
      </c>
      <c r="BJ8" s="11">
        <v>150</v>
      </c>
      <c r="BK8" s="11">
        <v>232</v>
      </c>
      <c r="BL8" s="11">
        <v>115</v>
      </c>
    </row>
    <row r="9" spans="2:64" ht="45" x14ac:dyDescent="0.25">
      <c r="B9" s="18" t="s">
        <v>356</v>
      </c>
      <c r="C9" s="17">
        <v>0.41903538893662101</v>
      </c>
      <c r="D9" s="17">
        <v>0.39051643764312599</v>
      </c>
      <c r="E9" s="17">
        <v>0.34233622281922799</v>
      </c>
      <c r="F9" s="17">
        <v>0.60352469427941402</v>
      </c>
      <c r="G9" s="17">
        <v>0.41609499017893398</v>
      </c>
      <c r="H9" s="17">
        <v>0.426260154341919</v>
      </c>
      <c r="I9" s="17">
        <v>0.36323241058342098</v>
      </c>
      <c r="J9" s="17">
        <v>0.539542958418739</v>
      </c>
      <c r="K9" s="17">
        <v>0.64178290348617595</v>
      </c>
      <c r="L9" s="17">
        <v>0.46662287075641101</v>
      </c>
      <c r="M9" s="17">
        <v>0.38856462694792998</v>
      </c>
      <c r="N9" s="17">
        <v>0.40332526551773601</v>
      </c>
      <c r="O9" s="17">
        <v>0.37678767054475498</v>
      </c>
      <c r="P9" s="17">
        <v>0</v>
      </c>
      <c r="Q9" s="17"/>
      <c r="R9" s="17">
        <v>0.37281381491379301</v>
      </c>
      <c r="S9" s="17">
        <v>0.428409579744984</v>
      </c>
      <c r="T9" s="17">
        <v>0.44325891789364502</v>
      </c>
      <c r="U9" s="17">
        <v>0.426554111124549</v>
      </c>
      <c r="V9" s="17"/>
      <c r="W9" s="17">
        <v>0.391310573433302</v>
      </c>
      <c r="X9" s="17">
        <v>0.39856113072361699</v>
      </c>
      <c r="Y9" s="17">
        <v>0.33763844434780399</v>
      </c>
      <c r="Z9" s="17">
        <v>0.35550713106225001</v>
      </c>
      <c r="AA9" s="17">
        <v>0.415653906639814</v>
      </c>
      <c r="AB9" s="17">
        <v>0.41932349442957501</v>
      </c>
      <c r="AC9" s="17">
        <v>0.48157749483458101</v>
      </c>
      <c r="AD9" s="17">
        <v>0.55576114417304201</v>
      </c>
      <c r="AE9" s="17">
        <v>0.408843109110411</v>
      </c>
      <c r="AF9" s="17">
        <v>0.436117282747222</v>
      </c>
      <c r="AG9" s="17"/>
      <c r="AH9" s="17">
        <v>0.38662590837932398</v>
      </c>
      <c r="AI9" s="17">
        <v>0.49424472390905699</v>
      </c>
      <c r="AJ9" s="17">
        <v>0.48191066787585402</v>
      </c>
      <c r="AK9" s="17">
        <v>0.35395854463392701</v>
      </c>
      <c r="AL9" s="17">
        <v>0.39538967338035802</v>
      </c>
      <c r="AM9" s="17">
        <v>0.43501517715073601</v>
      </c>
      <c r="AN9" s="17">
        <v>0.49601860080179599</v>
      </c>
      <c r="AO9" s="17"/>
      <c r="AP9" s="17">
        <v>0.44255983782140801</v>
      </c>
      <c r="AQ9" s="17">
        <v>0.350643022335829</v>
      </c>
      <c r="AR9" s="17"/>
      <c r="AS9" s="17">
        <v>0.45174108649748801</v>
      </c>
      <c r="AT9" s="17">
        <v>0.45192058782820899</v>
      </c>
      <c r="AU9" s="17">
        <v>0.43770841272976502</v>
      </c>
      <c r="AV9" s="17"/>
      <c r="AW9" s="17">
        <v>0.37773281977225598</v>
      </c>
      <c r="AX9" s="17">
        <v>0.42794967373454501</v>
      </c>
      <c r="AY9" s="17"/>
      <c r="AZ9" s="17">
        <v>0.44709711647178602</v>
      </c>
      <c r="BA9" s="17">
        <v>0.40507613776326001</v>
      </c>
      <c r="BB9" s="17"/>
      <c r="BC9" s="17">
        <v>0.41147461736118401</v>
      </c>
      <c r="BD9" s="17">
        <v>0.426554111124549</v>
      </c>
      <c r="BE9" s="17"/>
      <c r="BF9" s="17">
        <v>0.51303024944359699</v>
      </c>
      <c r="BG9" s="17">
        <v>0.356649282915391</v>
      </c>
      <c r="BH9" s="17"/>
      <c r="BI9" s="17">
        <v>0.29047626493491802</v>
      </c>
      <c r="BJ9" s="17">
        <v>0.399563280193795</v>
      </c>
      <c r="BK9" s="17">
        <v>0.430301077074069</v>
      </c>
      <c r="BL9" s="17">
        <v>0.49629262694537102</v>
      </c>
    </row>
    <row r="10" spans="2:64" ht="30" x14ac:dyDescent="0.25">
      <c r="B10" s="18" t="s">
        <v>357</v>
      </c>
      <c r="C10" s="17">
        <v>0.47331187878804898</v>
      </c>
      <c r="D10" s="17">
        <v>0.49277971086292599</v>
      </c>
      <c r="E10" s="17">
        <v>0.51184875402928298</v>
      </c>
      <c r="F10" s="17">
        <v>0.39647530572058598</v>
      </c>
      <c r="G10" s="17">
        <v>0.462800152879209</v>
      </c>
      <c r="H10" s="17">
        <v>0.47108661514094902</v>
      </c>
      <c r="I10" s="17">
        <v>0.59505611104575395</v>
      </c>
      <c r="J10" s="17">
        <v>0.388587533078457</v>
      </c>
      <c r="K10" s="17">
        <v>0.28278407865965</v>
      </c>
      <c r="L10" s="17">
        <v>0.33564813733690202</v>
      </c>
      <c r="M10" s="17">
        <v>0.49808552237715997</v>
      </c>
      <c r="N10" s="17">
        <v>0.50957522967491298</v>
      </c>
      <c r="O10" s="17">
        <v>0.48097200308741</v>
      </c>
      <c r="P10" s="17">
        <v>1</v>
      </c>
      <c r="Q10" s="17"/>
      <c r="R10" s="17">
        <v>0.530026612671745</v>
      </c>
      <c r="S10" s="17">
        <v>0.42200938855870601</v>
      </c>
      <c r="T10" s="17">
        <v>0.46660496206106999</v>
      </c>
      <c r="U10" s="17">
        <v>0.47027701934212901</v>
      </c>
      <c r="V10" s="17"/>
      <c r="W10" s="17">
        <v>0.43912124913662098</v>
      </c>
      <c r="X10" s="17">
        <v>0.534914215489529</v>
      </c>
      <c r="Y10" s="17">
        <v>0.54659090142016498</v>
      </c>
      <c r="Z10" s="17">
        <v>0.52664552714735102</v>
      </c>
      <c r="AA10" s="17">
        <v>0.49245110576164203</v>
      </c>
      <c r="AB10" s="17">
        <v>0.486576392625506</v>
      </c>
      <c r="AC10" s="17">
        <v>0.32118161956305802</v>
      </c>
      <c r="AD10" s="17">
        <v>0.421196913954554</v>
      </c>
      <c r="AE10" s="17">
        <v>0.47226971600193901</v>
      </c>
      <c r="AF10" s="17">
        <v>0.484344915634497</v>
      </c>
      <c r="AG10" s="17"/>
      <c r="AH10" s="17">
        <v>0.50714631851399805</v>
      </c>
      <c r="AI10" s="17">
        <v>0.36199158669306802</v>
      </c>
      <c r="AJ10" s="17">
        <v>0.39607930966775001</v>
      </c>
      <c r="AK10" s="17">
        <v>0.55496081136707898</v>
      </c>
      <c r="AL10" s="17">
        <v>0.49040384492066802</v>
      </c>
      <c r="AM10" s="17">
        <v>0.493696699604523</v>
      </c>
      <c r="AN10" s="17">
        <v>0.3817105093823</v>
      </c>
      <c r="AO10" s="17"/>
      <c r="AP10" s="17">
        <v>0.48306436214354498</v>
      </c>
      <c r="AQ10" s="17">
        <v>0.44495859322612402</v>
      </c>
      <c r="AR10" s="17"/>
      <c r="AS10" s="17">
        <v>0.39739935167409701</v>
      </c>
      <c r="AT10" s="17">
        <v>0.50821993764550999</v>
      </c>
      <c r="AU10" s="17">
        <v>0.51261437680778199</v>
      </c>
      <c r="AV10" s="17"/>
      <c r="AW10" s="17">
        <v>0.50084751081669798</v>
      </c>
      <c r="AX10" s="17">
        <v>0.46736889579787599</v>
      </c>
      <c r="AY10" s="17"/>
      <c r="AZ10" s="17">
        <v>0.443105057042533</v>
      </c>
      <c r="BA10" s="17">
        <v>0.48833820285759</v>
      </c>
      <c r="BB10" s="17"/>
      <c r="BC10" s="17">
        <v>0.47636371106228698</v>
      </c>
      <c r="BD10" s="17">
        <v>0.47027701934212901</v>
      </c>
      <c r="BE10" s="17"/>
      <c r="BF10" s="17">
        <v>0.43071418752155799</v>
      </c>
      <c r="BG10" s="17">
        <v>0.50158474465834402</v>
      </c>
      <c r="BH10" s="17"/>
      <c r="BI10" s="17">
        <v>0.501764550579063</v>
      </c>
      <c r="BJ10" s="17">
        <v>0.43582248772065602</v>
      </c>
      <c r="BK10" s="17">
        <v>0.48328361060939501</v>
      </c>
      <c r="BL10" s="17">
        <v>0.48771107085954601</v>
      </c>
    </row>
    <row r="11" spans="2:64" x14ac:dyDescent="0.25">
      <c r="B11" s="18" t="s">
        <v>358</v>
      </c>
      <c r="C11" s="17">
        <v>7.6572623375335006E-2</v>
      </c>
      <c r="D11" s="17">
        <v>0.104461177747306</v>
      </c>
      <c r="E11" s="17">
        <v>0.145815023151489</v>
      </c>
      <c r="F11" s="17">
        <v>0</v>
      </c>
      <c r="G11" s="17">
        <v>6.0552428470928302E-2</v>
      </c>
      <c r="H11" s="17">
        <v>7.4160411998741599E-2</v>
      </c>
      <c r="I11" s="17">
        <v>0</v>
      </c>
      <c r="J11" s="17">
        <v>7.1869508502803603E-2</v>
      </c>
      <c r="K11" s="17">
        <v>0</v>
      </c>
      <c r="L11" s="17">
        <v>0.12936820065735199</v>
      </c>
      <c r="M11" s="17">
        <v>7.11474682732115E-2</v>
      </c>
      <c r="N11" s="17">
        <v>7.54039742452456E-2</v>
      </c>
      <c r="O11" s="17">
        <v>8.1646549799205798E-2</v>
      </c>
      <c r="P11" s="17">
        <v>0</v>
      </c>
      <c r="Q11" s="17"/>
      <c r="R11" s="17">
        <v>6.6393825764231695E-2</v>
      </c>
      <c r="S11" s="17">
        <v>0.119629224379806</v>
      </c>
      <c r="T11" s="17">
        <v>2.6769710255139301E-2</v>
      </c>
      <c r="U11" s="17">
        <v>8.09814777757564E-2</v>
      </c>
      <c r="V11" s="17"/>
      <c r="W11" s="17">
        <v>0.10131144166435301</v>
      </c>
      <c r="X11" s="17">
        <v>0</v>
      </c>
      <c r="Y11" s="17">
        <v>0.11577065423203101</v>
      </c>
      <c r="Z11" s="17">
        <v>7.9163561306644106E-2</v>
      </c>
      <c r="AA11" s="17">
        <v>9.1894987598544003E-2</v>
      </c>
      <c r="AB11" s="17">
        <v>6.5405234596180306E-2</v>
      </c>
      <c r="AC11" s="17">
        <v>0.174765418546135</v>
      </c>
      <c r="AD11" s="17">
        <v>2.30419418724035E-2</v>
      </c>
      <c r="AE11" s="17">
        <v>6.1686352629822798E-2</v>
      </c>
      <c r="AF11" s="17">
        <v>7.3770792885924905E-2</v>
      </c>
      <c r="AG11" s="17"/>
      <c r="AH11" s="17">
        <v>6.5154214950586098E-2</v>
      </c>
      <c r="AI11" s="17">
        <v>9.90083643609075E-2</v>
      </c>
      <c r="AJ11" s="17">
        <v>0.108233518378734</v>
      </c>
      <c r="AK11" s="17">
        <v>7.5987080196983997E-2</v>
      </c>
      <c r="AL11" s="17">
        <v>8.8378484579542796E-2</v>
      </c>
      <c r="AM11" s="17">
        <v>4.2063956089493197E-2</v>
      </c>
      <c r="AN11" s="17">
        <v>9.0282847558638898E-2</v>
      </c>
      <c r="AO11" s="17"/>
      <c r="AP11" s="17">
        <v>6.5832613851527402E-2</v>
      </c>
      <c r="AQ11" s="17">
        <v>0.10779693269903801</v>
      </c>
      <c r="AR11" s="17"/>
      <c r="AS11" s="17">
        <v>0.12936082367214</v>
      </c>
      <c r="AT11" s="17">
        <v>3.9859474526281198E-2</v>
      </c>
      <c r="AU11" s="17">
        <v>4.4175777697606097E-2</v>
      </c>
      <c r="AV11" s="17"/>
      <c r="AW11" s="17">
        <v>0.105924094909677</v>
      </c>
      <c r="AX11" s="17">
        <v>7.0237729885923403E-2</v>
      </c>
      <c r="AY11" s="17"/>
      <c r="AZ11" s="17">
        <v>7.6478468498279703E-2</v>
      </c>
      <c r="BA11" s="17">
        <v>7.6619460533751696E-2</v>
      </c>
      <c r="BB11" s="17"/>
      <c r="BC11" s="17">
        <v>7.2139111909189604E-2</v>
      </c>
      <c r="BD11" s="17">
        <v>8.09814777757564E-2</v>
      </c>
      <c r="BE11" s="17"/>
      <c r="BF11" s="17">
        <v>4.3513688958724303E-2</v>
      </c>
      <c r="BG11" s="17">
        <v>9.8514442069884495E-2</v>
      </c>
      <c r="BH11" s="17"/>
      <c r="BI11" s="17">
        <v>0.12610905409855899</v>
      </c>
      <c r="BJ11" s="17">
        <v>0.101602881150299</v>
      </c>
      <c r="BK11" s="17">
        <v>7.5908630217031203E-2</v>
      </c>
      <c r="BL11" s="17">
        <v>1.5996302195082801E-2</v>
      </c>
    </row>
    <row r="12" spans="2:64" x14ac:dyDescent="0.25">
      <c r="B12" s="18" t="s">
        <v>359</v>
      </c>
      <c r="C12" s="17">
        <v>1.3647464210673E-2</v>
      </c>
      <c r="D12" s="17">
        <v>1.2242673746642001E-2</v>
      </c>
      <c r="E12" s="17">
        <v>0</v>
      </c>
      <c r="F12" s="17">
        <v>0</v>
      </c>
      <c r="G12" s="17">
        <v>0</v>
      </c>
      <c r="H12" s="17">
        <v>2.8492818518390101E-2</v>
      </c>
      <c r="I12" s="17">
        <v>4.1711478370824201E-2</v>
      </c>
      <c r="J12" s="17">
        <v>0</v>
      </c>
      <c r="K12" s="17">
        <v>0</v>
      </c>
      <c r="L12" s="17">
        <v>0</v>
      </c>
      <c r="M12" s="17">
        <v>1.74828220721156E-2</v>
      </c>
      <c r="N12" s="17">
        <v>1.16955305621055E-2</v>
      </c>
      <c r="O12" s="17">
        <v>1.7701253111343299E-2</v>
      </c>
      <c r="P12" s="17">
        <v>0</v>
      </c>
      <c r="Q12" s="17"/>
      <c r="R12" s="17">
        <v>9.6309468186156107E-3</v>
      </c>
      <c r="S12" s="17">
        <v>1.40589788339323E-2</v>
      </c>
      <c r="T12" s="17">
        <v>5.30006006626196E-2</v>
      </c>
      <c r="U12" s="17">
        <v>3.61272996466109E-3</v>
      </c>
      <c r="V12" s="17"/>
      <c r="W12" s="17">
        <v>1.1561111867795799E-2</v>
      </c>
      <c r="X12" s="17">
        <v>6.6524653786854002E-2</v>
      </c>
      <c r="Y12" s="17">
        <v>0</v>
      </c>
      <c r="Z12" s="17">
        <v>0</v>
      </c>
      <c r="AA12" s="17">
        <v>0</v>
      </c>
      <c r="AB12" s="17">
        <v>0</v>
      </c>
      <c r="AC12" s="17">
        <v>2.2475467056226099E-2</v>
      </c>
      <c r="AD12" s="17">
        <v>0</v>
      </c>
      <c r="AE12" s="17">
        <v>3.5415702584019999E-2</v>
      </c>
      <c r="AF12" s="17">
        <v>5.7670087323555197E-3</v>
      </c>
      <c r="AG12" s="17"/>
      <c r="AH12" s="17">
        <v>1.4506694462693899E-2</v>
      </c>
      <c r="AI12" s="17">
        <v>0</v>
      </c>
      <c r="AJ12" s="17">
        <v>1.37765040776623E-2</v>
      </c>
      <c r="AK12" s="17">
        <v>1.50935638020098E-2</v>
      </c>
      <c r="AL12" s="17">
        <v>0</v>
      </c>
      <c r="AM12" s="17">
        <v>2.9224167155247699E-2</v>
      </c>
      <c r="AN12" s="17">
        <v>0</v>
      </c>
      <c r="AO12" s="17"/>
      <c r="AP12" s="17">
        <v>6.1313091388800001E-3</v>
      </c>
      <c r="AQ12" s="17">
        <v>3.5499097616244299E-2</v>
      </c>
      <c r="AR12" s="17"/>
      <c r="AS12" s="17">
        <v>1.3010505073297899E-2</v>
      </c>
      <c r="AT12" s="17">
        <v>0</v>
      </c>
      <c r="AU12" s="17">
        <v>5.5014327648474299E-3</v>
      </c>
      <c r="AV12" s="17"/>
      <c r="AW12" s="17">
        <v>1.5495574501369E-2</v>
      </c>
      <c r="AX12" s="17">
        <v>1.3248588745960899E-2</v>
      </c>
      <c r="AY12" s="17"/>
      <c r="AZ12" s="17">
        <v>7.9691123677646108E-3</v>
      </c>
      <c r="BA12" s="17">
        <v>1.6472149167311701E-2</v>
      </c>
      <c r="BB12" s="17"/>
      <c r="BC12" s="17">
        <v>2.37383189540647E-2</v>
      </c>
      <c r="BD12" s="17">
        <v>3.61272996466109E-3</v>
      </c>
      <c r="BE12" s="17"/>
      <c r="BF12" s="17">
        <v>8.2434143092147399E-3</v>
      </c>
      <c r="BG12" s="17">
        <v>1.72342308517211E-2</v>
      </c>
      <c r="BH12" s="17"/>
      <c r="BI12" s="17">
        <v>1.11679208084532E-2</v>
      </c>
      <c r="BJ12" s="17">
        <v>3.0410504605078499E-2</v>
      </c>
      <c r="BK12" s="17">
        <v>1.0506682099505E-2</v>
      </c>
      <c r="BL12" s="17">
        <v>0</v>
      </c>
    </row>
    <row r="13" spans="2:64" x14ac:dyDescent="0.25">
      <c r="B13" s="18" t="s">
        <v>109</v>
      </c>
      <c r="C13" s="19">
        <v>1.7432644689322901E-2</v>
      </c>
      <c r="D13" s="19">
        <v>0</v>
      </c>
      <c r="E13" s="19">
        <v>0</v>
      </c>
      <c r="F13" s="19">
        <v>0</v>
      </c>
      <c r="G13" s="19">
        <v>6.0552428470928302E-2</v>
      </c>
      <c r="H13" s="19">
        <v>0</v>
      </c>
      <c r="I13" s="19">
        <v>0</v>
      </c>
      <c r="J13" s="19">
        <v>0</v>
      </c>
      <c r="K13" s="19">
        <v>7.5433017854174306E-2</v>
      </c>
      <c r="L13" s="19">
        <v>6.8360791249334904E-2</v>
      </c>
      <c r="M13" s="19">
        <v>2.4719560329582699E-2</v>
      </c>
      <c r="N13" s="19">
        <v>0</v>
      </c>
      <c r="O13" s="19">
        <v>4.2892523457286801E-2</v>
      </c>
      <c r="P13" s="19">
        <v>0</v>
      </c>
      <c r="Q13" s="19"/>
      <c r="R13" s="19">
        <v>2.1134799831614402E-2</v>
      </c>
      <c r="S13" s="19">
        <v>1.5892828482571699E-2</v>
      </c>
      <c r="T13" s="19">
        <v>1.03658091275265E-2</v>
      </c>
      <c r="U13" s="19">
        <v>1.8574661792904099E-2</v>
      </c>
      <c r="V13" s="19"/>
      <c r="W13" s="19">
        <v>5.66956238979274E-2</v>
      </c>
      <c r="X13" s="19">
        <v>0</v>
      </c>
      <c r="Y13" s="19">
        <v>0</v>
      </c>
      <c r="Z13" s="19">
        <v>3.8683780483754399E-2</v>
      </c>
      <c r="AA13" s="19">
        <v>0</v>
      </c>
      <c r="AB13" s="19">
        <v>2.8694878348739399E-2</v>
      </c>
      <c r="AC13" s="19">
        <v>0</v>
      </c>
      <c r="AD13" s="19">
        <v>0</v>
      </c>
      <c r="AE13" s="19">
        <v>2.1785119673807501E-2</v>
      </c>
      <c r="AF13" s="19">
        <v>0</v>
      </c>
      <c r="AG13" s="19"/>
      <c r="AH13" s="19">
        <v>2.65668636933982E-2</v>
      </c>
      <c r="AI13" s="19">
        <v>4.4755325036966602E-2</v>
      </c>
      <c r="AJ13" s="19">
        <v>0</v>
      </c>
      <c r="AK13" s="19">
        <v>0</v>
      </c>
      <c r="AL13" s="19">
        <v>2.58279971194308E-2</v>
      </c>
      <c r="AM13" s="19">
        <v>0</v>
      </c>
      <c r="AN13" s="19">
        <v>3.1988042257264301E-2</v>
      </c>
      <c r="AO13" s="19"/>
      <c r="AP13" s="19">
        <v>2.4118770446394798E-3</v>
      </c>
      <c r="AQ13" s="19">
        <v>6.11023541227644E-2</v>
      </c>
      <c r="AR13" s="19"/>
      <c r="AS13" s="19">
        <v>8.4882330829767292E-3</v>
      </c>
      <c r="AT13" s="19">
        <v>0</v>
      </c>
      <c r="AU13" s="19">
        <v>0</v>
      </c>
      <c r="AV13" s="19"/>
      <c r="AW13" s="19">
        <v>0</v>
      </c>
      <c r="AX13" s="19">
        <v>2.1195111835694402E-2</v>
      </c>
      <c r="AY13" s="19"/>
      <c r="AZ13" s="19">
        <v>2.5350245619635999E-2</v>
      </c>
      <c r="BA13" s="19">
        <v>1.34940496780866E-2</v>
      </c>
      <c r="BB13" s="19"/>
      <c r="BC13" s="19">
        <v>1.6284240713274799E-2</v>
      </c>
      <c r="BD13" s="19">
        <v>1.8574661792904099E-2</v>
      </c>
      <c r="BE13" s="19"/>
      <c r="BF13" s="19">
        <v>4.4984597669060003E-3</v>
      </c>
      <c r="BG13" s="19">
        <v>2.6017299504659398E-2</v>
      </c>
      <c r="BH13" s="19"/>
      <c r="BI13" s="19">
        <v>7.0482209579006902E-2</v>
      </c>
      <c r="BJ13" s="19">
        <v>3.2600846330172399E-2</v>
      </c>
      <c r="BK13" s="19">
        <v>0</v>
      </c>
      <c r="BL13" s="19">
        <v>0</v>
      </c>
    </row>
    <row r="14" spans="2:64" x14ac:dyDescent="0.25">
      <c r="B14" s="16" t="s">
        <v>710</v>
      </c>
    </row>
    <row r="15" spans="2:64" x14ac:dyDescent="0.25">
      <c r="B15" t="s">
        <v>83</v>
      </c>
    </row>
    <row r="16" spans="2:64" x14ac:dyDescent="0.25">
      <c r="B16" t="s">
        <v>84</v>
      </c>
    </row>
    <row r="18" spans="2:2" x14ac:dyDescent="0.2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L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556</v>
      </c>
      <c r="D7" s="10">
        <v>157</v>
      </c>
      <c r="E7" s="10">
        <v>18</v>
      </c>
      <c r="F7" s="10">
        <v>20</v>
      </c>
      <c r="G7" s="10">
        <v>17</v>
      </c>
      <c r="H7" s="10">
        <v>50</v>
      </c>
      <c r="I7" s="10">
        <v>46</v>
      </c>
      <c r="J7" s="10">
        <v>24</v>
      </c>
      <c r="K7" s="10">
        <v>20</v>
      </c>
      <c r="L7" s="10">
        <v>35</v>
      </c>
      <c r="M7" s="10">
        <v>41</v>
      </c>
      <c r="N7" s="10">
        <v>73</v>
      </c>
      <c r="O7" s="10">
        <v>53</v>
      </c>
      <c r="P7" s="10">
        <v>2</v>
      </c>
      <c r="Q7" s="10"/>
      <c r="R7" s="10">
        <v>93</v>
      </c>
      <c r="S7" s="10">
        <v>66</v>
      </c>
      <c r="T7" s="10">
        <v>94</v>
      </c>
      <c r="U7" s="10">
        <v>303</v>
      </c>
      <c r="V7" s="10"/>
      <c r="W7" s="10">
        <v>62</v>
      </c>
      <c r="X7" s="10">
        <v>31</v>
      </c>
      <c r="Y7" s="10">
        <v>24</v>
      </c>
      <c r="Z7" s="10">
        <v>48</v>
      </c>
      <c r="AA7" s="10">
        <v>38</v>
      </c>
      <c r="AB7" s="10">
        <v>33</v>
      </c>
      <c r="AC7" s="10">
        <v>39</v>
      </c>
      <c r="AD7" s="10">
        <v>44</v>
      </c>
      <c r="AE7" s="10">
        <v>48</v>
      </c>
      <c r="AF7" s="10">
        <v>155</v>
      </c>
      <c r="AG7" s="10"/>
      <c r="AH7" s="10">
        <v>49</v>
      </c>
      <c r="AI7" s="10">
        <v>29</v>
      </c>
      <c r="AJ7" s="10">
        <v>51</v>
      </c>
      <c r="AK7" s="10">
        <v>104</v>
      </c>
      <c r="AL7" s="10">
        <v>120</v>
      </c>
      <c r="AM7" s="10">
        <v>113</v>
      </c>
      <c r="AN7" s="10">
        <v>66</v>
      </c>
      <c r="AO7" s="10"/>
      <c r="AP7" s="10">
        <v>417</v>
      </c>
      <c r="AQ7" s="10">
        <v>139</v>
      </c>
      <c r="AR7" s="10"/>
      <c r="AS7" s="10">
        <v>112</v>
      </c>
      <c r="AT7" s="10">
        <v>106</v>
      </c>
      <c r="AU7" s="10">
        <v>186</v>
      </c>
      <c r="AV7" s="10"/>
      <c r="AW7" s="10">
        <v>103</v>
      </c>
      <c r="AX7" s="10">
        <v>453</v>
      </c>
      <c r="AY7" s="10"/>
      <c r="AZ7" s="10">
        <v>171</v>
      </c>
      <c r="BA7" s="10">
        <v>385</v>
      </c>
      <c r="BB7" s="10"/>
      <c r="BC7" s="10">
        <v>253</v>
      </c>
      <c r="BD7" s="10">
        <v>303</v>
      </c>
      <c r="BE7" s="10"/>
      <c r="BF7" s="10">
        <v>220</v>
      </c>
      <c r="BG7" s="10">
        <v>336</v>
      </c>
      <c r="BH7" s="10"/>
      <c r="BI7" s="10">
        <v>64</v>
      </c>
      <c r="BJ7" s="10">
        <v>148</v>
      </c>
      <c r="BK7" s="10">
        <v>222</v>
      </c>
      <c r="BL7" s="10">
        <v>119</v>
      </c>
    </row>
    <row r="8" spans="2:64" ht="30" customHeight="1" x14ac:dyDescent="0.25">
      <c r="B8" s="11" t="s">
        <v>31</v>
      </c>
      <c r="C8" s="11">
        <v>549</v>
      </c>
      <c r="D8" s="11">
        <v>142</v>
      </c>
      <c r="E8" s="11">
        <v>19</v>
      </c>
      <c r="F8" s="11">
        <v>21</v>
      </c>
      <c r="G8" s="11">
        <v>24</v>
      </c>
      <c r="H8" s="11">
        <v>41</v>
      </c>
      <c r="I8" s="11">
        <v>43</v>
      </c>
      <c r="J8" s="11">
        <v>23</v>
      </c>
      <c r="K8" s="11">
        <v>22</v>
      </c>
      <c r="L8" s="11">
        <v>37</v>
      </c>
      <c r="M8" s="11">
        <v>44</v>
      </c>
      <c r="N8" s="11">
        <v>73</v>
      </c>
      <c r="O8" s="11">
        <v>60</v>
      </c>
      <c r="P8" s="11">
        <v>2</v>
      </c>
      <c r="Q8" s="11"/>
      <c r="R8" s="11">
        <v>104</v>
      </c>
      <c r="S8" s="11">
        <v>87</v>
      </c>
      <c r="T8" s="11">
        <v>74</v>
      </c>
      <c r="U8" s="11">
        <v>284</v>
      </c>
      <c r="V8" s="11"/>
      <c r="W8" s="11">
        <v>70</v>
      </c>
      <c r="X8" s="11">
        <v>33</v>
      </c>
      <c r="Y8" s="11">
        <v>25</v>
      </c>
      <c r="Z8" s="11">
        <v>51</v>
      </c>
      <c r="AA8" s="11">
        <v>38</v>
      </c>
      <c r="AB8" s="11">
        <v>32</v>
      </c>
      <c r="AC8" s="11">
        <v>38</v>
      </c>
      <c r="AD8" s="11">
        <v>42</v>
      </c>
      <c r="AE8" s="11">
        <v>43</v>
      </c>
      <c r="AF8" s="11">
        <v>143</v>
      </c>
      <c r="AG8" s="11"/>
      <c r="AH8" s="11">
        <v>52</v>
      </c>
      <c r="AI8" s="11">
        <v>29</v>
      </c>
      <c r="AJ8" s="11">
        <v>49</v>
      </c>
      <c r="AK8" s="11">
        <v>107</v>
      </c>
      <c r="AL8" s="11">
        <v>114</v>
      </c>
      <c r="AM8" s="11">
        <v>110</v>
      </c>
      <c r="AN8" s="11">
        <v>64</v>
      </c>
      <c r="AO8" s="11"/>
      <c r="AP8" s="11">
        <v>405</v>
      </c>
      <c r="AQ8" s="11">
        <v>144</v>
      </c>
      <c r="AR8" s="11"/>
      <c r="AS8" s="11">
        <v>106</v>
      </c>
      <c r="AT8" s="11">
        <v>100</v>
      </c>
      <c r="AU8" s="11">
        <v>186</v>
      </c>
      <c r="AV8" s="11"/>
      <c r="AW8" s="11">
        <v>96</v>
      </c>
      <c r="AX8" s="11">
        <v>453</v>
      </c>
      <c r="AY8" s="11"/>
      <c r="AZ8" s="11">
        <v>177</v>
      </c>
      <c r="BA8" s="11">
        <v>372</v>
      </c>
      <c r="BB8" s="11"/>
      <c r="BC8" s="11">
        <v>266</v>
      </c>
      <c r="BD8" s="11">
        <v>284</v>
      </c>
      <c r="BE8" s="11"/>
      <c r="BF8" s="11">
        <v>213</v>
      </c>
      <c r="BG8" s="11">
        <v>336</v>
      </c>
      <c r="BH8" s="11"/>
      <c r="BI8" s="11">
        <v>69</v>
      </c>
      <c r="BJ8" s="11">
        <v>150</v>
      </c>
      <c r="BK8" s="11">
        <v>214</v>
      </c>
      <c r="BL8" s="11">
        <v>114</v>
      </c>
    </row>
    <row r="9" spans="2:64" ht="45" x14ac:dyDescent="0.25">
      <c r="B9" s="18" t="s">
        <v>356</v>
      </c>
      <c r="C9" s="17">
        <v>0.44096348690316101</v>
      </c>
      <c r="D9" s="17">
        <v>0.461327608760778</v>
      </c>
      <c r="E9" s="17">
        <v>0.35965113373337598</v>
      </c>
      <c r="F9" s="17">
        <v>0.38183476575426401</v>
      </c>
      <c r="G9" s="17">
        <v>0.49985892407653698</v>
      </c>
      <c r="H9" s="17">
        <v>0.53555131969102598</v>
      </c>
      <c r="I9" s="17">
        <v>0.49034630416018898</v>
      </c>
      <c r="J9" s="17">
        <v>0.44686502496235703</v>
      </c>
      <c r="K9" s="17">
        <v>0.75909869028984001</v>
      </c>
      <c r="L9" s="17">
        <v>0.442465152734484</v>
      </c>
      <c r="M9" s="17">
        <v>0.343626313937752</v>
      </c>
      <c r="N9" s="17">
        <v>0.40073978063585403</v>
      </c>
      <c r="O9" s="17">
        <v>0.33299655800509298</v>
      </c>
      <c r="P9" s="17">
        <v>0</v>
      </c>
      <c r="Q9" s="17"/>
      <c r="R9" s="17">
        <v>0.42514313643242502</v>
      </c>
      <c r="S9" s="17">
        <v>0.42369158250069699</v>
      </c>
      <c r="T9" s="17">
        <v>0.52647815517724805</v>
      </c>
      <c r="U9" s="17">
        <v>0.42963701626231399</v>
      </c>
      <c r="V9" s="17"/>
      <c r="W9" s="17">
        <v>0.36534013782564501</v>
      </c>
      <c r="X9" s="17">
        <v>0.48031644056067102</v>
      </c>
      <c r="Y9" s="17">
        <v>0.473774949837519</v>
      </c>
      <c r="Z9" s="17">
        <v>0.47790737920022203</v>
      </c>
      <c r="AA9" s="17">
        <v>0.38165457950051201</v>
      </c>
      <c r="AB9" s="17">
        <v>0.55238713072627998</v>
      </c>
      <c r="AC9" s="17">
        <v>0.45043561159059597</v>
      </c>
      <c r="AD9" s="17">
        <v>0.57483362430969698</v>
      </c>
      <c r="AE9" s="17">
        <v>0.383605030822391</v>
      </c>
      <c r="AF9" s="17">
        <v>0.45345233461247603</v>
      </c>
      <c r="AG9" s="17"/>
      <c r="AH9" s="17">
        <v>0.39641935277457102</v>
      </c>
      <c r="AI9" s="17">
        <v>0.56929043213022401</v>
      </c>
      <c r="AJ9" s="17">
        <v>0.399282157006978</v>
      </c>
      <c r="AK9" s="17">
        <v>0.35994458752227798</v>
      </c>
      <c r="AL9" s="17">
        <v>0.494375692293616</v>
      </c>
      <c r="AM9" s="17">
        <v>0.46569371262970899</v>
      </c>
      <c r="AN9" s="17">
        <v>0.51065566237160098</v>
      </c>
      <c r="AO9" s="17"/>
      <c r="AP9" s="17">
        <v>0.46680228352122899</v>
      </c>
      <c r="AQ9" s="17">
        <v>0.36831690526071398</v>
      </c>
      <c r="AR9" s="17"/>
      <c r="AS9" s="17">
        <v>0.44445526111198902</v>
      </c>
      <c r="AT9" s="17">
        <v>0.48512534523756401</v>
      </c>
      <c r="AU9" s="17">
        <v>0.45794476078199098</v>
      </c>
      <c r="AV9" s="17"/>
      <c r="AW9" s="17">
        <v>0.435350205633871</v>
      </c>
      <c r="AX9" s="17">
        <v>0.44215484484679901</v>
      </c>
      <c r="AY9" s="17"/>
      <c r="AZ9" s="17">
        <v>0.42846048097244399</v>
      </c>
      <c r="BA9" s="17">
        <v>0.446922911220067</v>
      </c>
      <c r="BB9" s="17"/>
      <c r="BC9" s="17">
        <v>0.45303935874370099</v>
      </c>
      <c r="BD9" s="17">
        <v>0.42963701626231399</v>
      </c>
      <c r="BE9" s="17"/>
      <c r="BF9" s="17">
        <v>0.55474309230331498</v>
      </c>
      <c r="BG9" s="17">
        <v>0.36877552613944398</v>
      </c>
      <c r="BH9" s="17"/>
      <c r="BI9" s="17">
        <v>0.27667065854669698</v>
      </c>
      <c r="BJ9" s="17">
        <v>0.41394207942468098</v>
      </c>
      <c r="BK9" s="17">
        <v>0.48290119325035302</v>
      </c>
      <c r="BL9" s="17">
        <v>0.49175495130166202</v>
      </c>
    </row>
    <row r="10" spans="2:64" ht="30" x14ac:dyDescent="0.25">
      <c r="B10" s="18" t="s">
        <v>357</v>
      </c>
      <c r="C10" s="17">
        <v>0.459969247871095</v>
      </c>
      <c r="D10" s="17">
        <v>0.43924335185351199</v>
      </c>
      <c r="E10" s="17">
        <v>0.57782334865630403</v>
      </c>
      <c r="F10" s="17">
        <v>0.53175638813827897</v>
      </c>
      <c r="G10" s="17">
        <v>0.44497501468779999</v>
      </c>
      <c r="H10" s="17">
        <v>0.34108267523989799</v>
      </c>
      <c r="I10" s="17">
        <v>0.47911245513977502</v>
      </c>
      <c r="J10" s="17">
        <v>0.38580396413259099</v>
      </c>
      <c r="K10" s="17">
        <v>0.20121125973750401</v>
      </c>
      <c r="L10" s="17">
        <v>0.40716356854353603</v>
      </c>
      <c r="M10" s="17">
        <v>0.60878743988168704</v>
      </c>
      <c r="N10" s="17">
        <v>0.4473763069783</v>
      </c>
      <c r="O10" s="17">
        <v>0.56279086895075903</v>
      </c>
      <c r="P10" s="17">
        <v>1</v>
      </c>
      <c r="Q10" s="17"/>
      <c r="R10" s="17">
        <v>0.48103681325402797</v>
      </c>
      <c r="S10" s="17">
        <v>0.48234409215537499</v>
      </c>
      <c r="T10" s="17">
        <v>0.3825527401978</v>
      </c>
      <c r="U10" s="17">
        <v>0.46566984918369098</v>
      </c>
      <c r="V10" s="17"/>
      <c r="W10" s="17">
        <v>0.48611261561684599</v>
      </c>
      <c r="X10" s="17">
        <v>0.49065829300112601</v>
      </c>
      <c r="Y10" s="17">
        <v>0.35740775225766003</v>
      </c>
      <c r="Z10" s="17">
        <v>0.444800504683943</v>
      </c>
      <c r="AA10" s="17">
        <v>0.58199730304856401</v>
      </c>
      <c r="AB10" s="17">
        <v>0.310036601650166</v>
      </c>
      <c r="AC10" s="17">
        <v>0.40478062827088002</v>
      </c>
      <c r="AD10" s="17">
        <v>0.40053540072305399</v>
      </c>
      <c r="AE10" s="17">
        <v>0.53173878837966804</v>
      </c>
      <c r="AF10" s="17">
        <v>0.44370408691366497</v>
      </c>
      <c r="AG10" s="17"/>
      <c r="AH10" s="17">
        <v>0.51622975899767598</v>
      </c>
      <c r="AI10" s="17">
        <v>0.351712599258454</v>
      </c>
      <c r="AJ10" s="17">
        <v>0.55266266842731804</v>
      </c>
      <c r="AK10" s="17">
        <v>0.54185616695847205</v>
      </c>
      <c r="AL10" s="17">
        <v>0.40618291528822797</v>
      </c>
      <c r="AM10" s="17">
        <v>0.40548156801058799</v>
      </c>
      <c r="AN10" s="17">
        <v>0.40662570364498202</v>
      </c>
      <c r="AO10" s="17"/>
      <c r="AP10" s="17">
        <v>0.45723192988385802</v>
      </c>
      <c r="AQ10" s="17">
        <v>0.46766530266731998</v>
      </c>
      <c r="AR10" s="17"/>
      <c r="AS10" s="17">
        <v>0.47499356069777898</v>
      </c>
      <c r="AT10" s="17">
        <v>0.40966554621456203</v>
      </c>
      <c r="AU10" s="17">
        <v>0.48293030000557802</v>
      </c>
      <c r="AV10" s="17"/>
      <c r="AW10" s="17">
        <v>0.43559772155083598</v>
      </c>
      <c r="AX10" s="17">
        <v>0.46514183946009602</v>
      </c>
      <c r="AY10" s="17"/>
      <c r="AZ10" s="17">
        <v>0.496972090814495</v>
      </c>
      <c r="BA10" s="17">
        <v>0.44233223775900499</v>
      </c>
      <c r="BB10" s="17"/>
      <c r="BC10" s="17">
        <v>0.453891473686376</v>
      </c>
      <c r="BD10" s="17">
        <v>0.46566984918369098</v>
      </c>
      <c r="BE10" s="17"/>
      <c r="BF10" s="17">
        <v>0.369516040587131</v>
      </c>
      <c r="BG10" s="17">
        <v>0.51735767486908701</v>
      </c>
      <c r="BH10" s="17"/>
      <c r="BI10" s="17">
        <v>0.51490219151470196</v>
      </c>
      <c r="BJ10" s="17">
        <v>0.47167387728145399</v>
      </c>
      <c r="BK10" s="17">
        <v>0.43831788693742302</v>
      </c>
      <c r="BL10" s="17">
        <v>0.46242405441805301</v>
      </c>
    </row>
    <row r="11" spans="2:64" x14ac:dyDescent="0.25">
      <c r="B11" s="18" t="s">
        <v>358</v>
      </c>
      <c r="C11" s="17">
        <v>6.7469950514574106E-2</v>
      </c>
      <c r="D11" s="17">
        <v>7.2103517670130707E-2</v>
      </c>
      <c r="E11" s="17">
        <v>0</v>
      </c>
      <c r="F11" s="17">
        <v>3.94769798723206E-2</v>
      </c>
      <c r="G11" s="17">
        <v>5.5166061235662603E-2</v>
      </c>
      <c r="H11" s="17">
        <v>7.3846319853019302E-2</v>
      </c>
      <c r="I11" s="17">
        <v>3.0541240700035999E-2</v>
      </c>
      <c r="J11" s="17">
        <v>9.1038097305285406E-2</v>
      </c>
      <c r="K11" s="17">
        <v>0</v>
      </c>
      <c r="L11" s="17">
        <v>6.4921451818034007E-2</v>
      </c>
      <c r="M11" s="17">
        <v>4.75862461805611E-2</v>
      </c>
      <c r="N11" s="17">
        <v>0.151883912385846</v>
      </c>
      <c r="O11" s="17">
        <v>4.51077227383282E-2</v>
      </c>
      <c r="P11" s="17">
        <v>0</v>
      </c>
      <c r="Q11" s="17"/>
      <c r="R11" s="17">
        <v>4.2011519013595802E-2</v>
      </c>
      <c r="S11" s="17">
        <v>7.7061014334436406E-2</v>
      </c>
      <c r="T11" s="17">
        <v>6.2365897691199601E-2</v>
      </c>
      <c r="U11" s="17">
        <v>7.5214524178968595E-2</v>
      </c>
      <c r="V11" s="17"/>
      <c r="W11" s="17">
        <v>5.5323485201179898E-2</v>
      </c>
      <c r="X11" s="17">
        <v>2.9025266438203301E-2</v>
      </c>
      <c r="Y11" s="17">
        <v>0.128842987831946</v>
      </c>
      <c r="Z11" s="17">
        <v>4.0409060009652997E-2</v>
      </c>
      <c r="AA11" s="17">
        <v>3.63481174509247E-2</v>
      </c>
      <c r="AB11" s="17">
        <v>0.107763335836422</v>
      </c>
      <c r="AC11" s="17">
        <v>0.12392515086448699</v>
      </c>
      <c r="AD11" s="17">
        <v>0</v>
      </c>
      <c r="AE11" s="17">
        <v>4.58719477870572E-2</v>
      </c>
      <c r="AF11" s="17">
        <v>9.1411020093132497E-2</v>
      </c>
      <c r="AG11" s="17"/>
      <c r="AH11" s="17">
        <v>3.8955687052912698E-2</v>
      </c>
      <c r="AI11" s="17">
        <v>4.4727022694765299E-2</v>
      </c>
      <c r="AJ11" s="17">
        <v>4.8055174565704802E-2</v>
      </c>
      <c r="AK11" s="17">
        <v>6.5447006187614995E-2</v>
      </c>
      <c r="AL11" s="17">
        <v>5.1209638855095399E-2</v>
      </c>
      <c r="AM11" s="17">
        <v>0.120134638341311</v>
      </c>
      <c r="AN11" s="17">
        <v>4.93107603562251E-2</v>
      </c>
      <c r="AO11" s="17"/>
      <c r="AP11" s="17">
        <v>6.5209297943512906E-2</v>
      </c>
      <c r="AQ11" s="17">
        <v>7.3825845643760102E-2</v>
      </c>
      <c r="AR11" s="17"/>
      <c r="AS11" s="17">
        <v>8.0551178190232095E-2</v>
      </c>
      <c r="AT11" s="17">
        <v>8.6766831167760503E-2</v>
      </c>
      <c r="AU11" s="17">
        <v>4.95946367082052E-2</v>
      </c>
      <c r="AV11" s="17"/>
      <c r="AW11" s="17">
        <v>0.109934988415352</v>
      </c>
      <c r="AX11" s="17">
        <v>5.8457207734914897E-2</v>
      </c>
      <c r="AY11" s="17"/>
      <c r="AZ11" s="17">
        <v>3.40906630550359E-2</v>
      </c>
      <c r="BA11" s="17">
        <v>8.3379831583948405E-2</v>
      </c>
      <c r="BB11" s="17"/>
      <c r="BC11" s="17">
        <v>5.9212967205618403E-2</v>
      </c>
      <c r="BD11" s="17">
        <v>7.5214524178968595E-2</v>
      </c>
      <c r="BE11" s="17"/>
      <c r="BF11" s="17">
        <v>6.2590981572948706E-2</v>
      </c>
      <c r="BG11" s="17">
        <v>7.0565433376259007E-2</v>
      </c>
      <c r="BH11" s="17"/>
      <c r="BI11" s="17">
        <v>8.9707589980351304E-2</v>
      </c>
      <c r="BJ11" s="17">
        <v>6.0123102943510198E-2</v>
      </c>
      <c r="BK11" s="17">
        <v>7.3927718150143401E-2</v>
      </c>
      <c r="BL11" s="17">
        <v>4.5820994280285202E-2</v>
      </c>
    </row>
    <row r="12" spans="2:64" x14ac:dyDescent="0.25">
      <c r="B12" s="18" t="s">
        <v>359</v>
      </c>
      <c r="C12" s="17">
        <v>1.35756541934313E-2</v>
      </c>
      <c r="D12" s="17">
        <v>2.1084931744108502E-2</v>
      </c>
      <c r="E12" s="17">
        <v>6.2525517610320006E-2</v>
      </c>
      <c r="F12" s="17">
        <v>4.6931866235136899E-2</v>
      </c>
      <c r="G12" s="17">
        <v>0</v>
      </c>
      <c r="H12" s="17">
        <v>3.1058105252801799E-2</v>
      </c>
      <c r="I12" s="17">
        <v>0</v>
      </c>
      <c r="J12" s="17">
        <v>0</v>
      </c>
      <c r="K12" s="17">
        <v>0</v>
      </c>
      <c r="L12" s="17">
        <v>0</v>
      </c>
      <c r="M12" s="17">
        <v>0</v>
      </c>
      <c r="N12" s="17">
        <v>0</v>
      </c>
      <c r="O12" s="17">
        <v>1.7266293250205001E-2</v>
      </c>
      <c r="P12" s="17">
        <v>0</v>
      </c>
      <c r="Q12" s="17"/>
      <c r="R12" s="17">
        <v>3.1436557122543299E-2</v>
      </c>
      <c r="S12" s="17">
        <v>0</v>
      </c>
      <c r="T12" s="17">
        <v>1.7001428729150999E-2</v>
      </c>
      <c r="U12" s="17">
        <v>1.0290548965635001E-2</v>
      </c>
      <c r="V12" s="17"/>
      <c r="W12" s="17">
        <v>5.5611553645229399E-2</v>
      </c>
      <c r="X12" s="17">
        <v>0</v>
      </c>
      <c r="Y12" s="17">
        <v>3.9974310072874102E-2</v>
      </c>
      <c r="Z12" s="17">
        <v>1.7469984350909702E-2</v>
      </c>
      <c r="AA12" s="17">
        <v>0</v>
      </c>
      <c r="AB12" s="17">
        <v>0</v>
      </c>
      <c r="AC12" s="17">
        <v>0</v>
      </c>
      <c r="AD12" s="17">
        <v>2.4630974967248899E-2</v>
      </c>
      <c r="AE12" s="17">
        <v>1.47036872444588E-2</v>
      </c>
      <c r="AF12" s="17">
        <v>0</v>
      </c>
      <c r="AG12" s="17"/>
      <c r="AH12" s="17">
        <v>2.0139197483482901E-2</v>
      </c>
      <c r="AI12" s="17">
        <v>3.4269945916556299E-2</v>
      </c>
      <c r="AJ12" s="17">
        <v>0</v>
      </c>
      <c r="AK12" s="17">
        <v>3.2752239331634798E-2</v>
      </c>
      <c r="AL12" s="17">
        <v>1.6859597607489601E-2</v>
      </c>
      <c r="AM12" s="17">
        <v>0</v>
      </c>
      <c r="AN12" s="17">
        <v>0</v>
      </c>
      <c r="AO12" s="17"/>
      <c r="AP12" s="17">
        <v>4.7387829112591501E-3</v>
      </c>
      <c r="AQ12" s="17">
        <v>3.8420793096503099E-2</v>
      </c>
      <c r="AR12" s="17"/>
      <c r="AS12" s="17">
        <v>0</v>
      </c>
      <c r="AT12" s="17">
        <v>1.0395034327714501E-2</v>
      </c>
      <c r="AU12" s="17">
        <v>4.7651512521131902E-3</v>
      </c>
      <c r="AV12" s="17"/>
      <c r="AW12" s="17">
        <v>1.07753909393799E-2</v>
      </c>
      <c r="AX12" s="17">
        <v>1.41699796355296E-2</v>
      </c>
      <c r="AY12" s="17"/>
      <c r="AZ12" s="17">
        <v>2.1046853610220299E-2</v>
      </c>
      <c r="BA12" s="17">
        <v>1.0014586740724999E-2</v>
      </c>
      <c r="BB12" s="17"/>
      <c r="BC12" s="17">
        <v>1.7078114136292299E-2</v>
      </c>
      <c r="BD12" s="17">
        <v>1.0290548965635001E-2</v>
      </c>
      <c r="BE12" s="17"/>
      <c r="BF12" s="17">
        <v>9.0049783628395001E-3</v>
      </c>
      <c r="BG12" s="17">
        <v>1.6475539162816102E-2</v>
      </c>
      <c r="BH12" s="17"/>
      <c r="BI12" s="17">
        <v>5.5769772226517203E-2</v>
      </c>
      <c r="BJ12" s="17">
        <v>1.7162952204441799E-2</v>
      </c>
      <c r="BK12" s="17">
        <v>4.8532016620810902E-3</v>
      </c>
      <c r="BL12" s="17">
        <v>0</v>
      </c>
    </row>
    <row r="13" spans="2:64" x14ac:dyDescent="0.25">
      <c r="B13" s="18" t="s">
        <v>109</v>
      </c>
      <c r="C13" s="19">
        <v>1.80216605177386E-2</v>
      </c>
      <c r="D13" s="19">
        <v>6.2405899714705797E-3</v>
      </c>
      <c r="E13" s="19">
        <v>0</v>
      </c>
      <c r="F13" s="19">
        <v>0</v>
      </c>
      <c r="G13" s="19">
        <v>0</v>
      </c>
      <c r="H13" s="19">
        <v>1.8461579963254801E-2</v>
      </c>
      <c r="I13" s="19">
        <v>0</v>
      </c>
      <c r="J13" s="19">
        <v>7.6292913599766504E-2</v>
      </c>
      <c r="K13" s="19">
        <v>3.9690049972655801E-2</v>
      </c>
      <c r="L13" s="19">
        <v>8.5449826903946396E-2</v>
      </c>
      <c r="M13" s="19">
        <v>0</v>
      </c>
      <c r="N13" s="19">
        <v>0</v>
      </c>
      <c r="O13" s="19">
        <v>4.1838557055614602E-2</v>
      </c>
      <c r="P13" s="19">
        <v>0</v>
      </c>
      <c r="Q13" s="19"/>
      <c r="R13" s="19">
        <v>2.03719741774082E-2</v>
      </c>
      <c r="S13" s="19">
        <v>1.6903311009490898E-2</v>
      </c>
      <c r="T13" s="19">
        <v>1.16017782046017E-2</v>
      </c>
      <c r="U13" s="19">
        <v>1.9188061409391499E-2</v>
      </c>
      <c r="V13" s="19"/>
      <c r="W13" s="19">
        <v>3.7612207711099403E-2</v>
      </c>
      <c r="X13" s="19">
        <v>0</v>
      </c>
      <c r="Y13" s="19">
        <v>0</v>
      </c>
      <c r="Z13" s="19">
        <v>1.9413071755272699E-2</v>
      </c>
      <c r="AA13" s="19">
        <v>0</v>
      </c>
      <c r="AB13" s="19">
        <v>2.9812931787132901E-2</v>
      </c>
      <c r="AC13" s="19">
        <v>2.0858609274036901E-2</v>
      </c>
      <c r="AD13" s="19">
        <v>0</v>
      </c>
      <c r="AE13" s="19">
        <v>2.4080545766425002E-2</v>
      </c>
      <c r="AF13" s="19">
        <v>1.1432558380725899E-2</v>
      </c>
      <c r="AG13" s="19"/>
      <c r="AH13" s="19">
        <v>2.8256003691357501E-2</v>
      </c>
      <c r="AI13" s="19">
        <v>0</v>
      </c>
      <c r="AJ13" s="19">
        <v>0</v>
      </c>
      <c r="AK13" s="19">
        <v>0</v>
      </c>
      <c r="AL13" s="19">
        <v>3.1372155955570802E-2</v>
      </c>
      <c r="AM13" s="19">
        <v>8.6900810183933603E-3</v>
      </c>
      <c r="AN13" s="19">
        <v>3.3407873627192802E-2</v>
      </c>
      <c r="AO13" s="19"/>
      <c r="AP13" s="19">
        <v>6.0177057401412798E-3</v>
      </c>
      <c r="AQ13" s="19">
        <v>5.1771153331702902E-2</v>
      </c>
      <c r="AR13" s="19"/>
      <c r="AS13" s="19">
        <v>0</v>
      </c>
      <c r="AT13" s="19">
        <v>8.0472430523987303E-3</v>
      </c>
      <c r="AU13" s="19">
        <v>4.7651512521131902E-3</v>
      </c>
      <c r="AV13" s="19"/>
      <c r="AW13" s="19">
        <v>8.3416934605611299E-3</v>
      </c>
      <c r="AX13" s="19">
        <v>2.0076128322660002E-2</v>
      </c>
      <c r="AY13" s="19"/>
      <c r="AZ13" s="19">
        <v>1.94299115478043E-2</v>
      </c>
      <c r="BA13" s="19">
        <v>1.7350432696254199E-2</v>
      </c>
      <c r="BB13" s="19"/>
      <c r="BC13" s="19">
        <v>1.6778086228012801E-2</v>
      </c>
      <c r="BD13" s="19">
        <v>1.9188061409391499E-2</v>
      </c>
      <c r="BE13" s="19"/>
      <c r="BF13" s="19">
        <v>4.1449071737654202E-3</v>
      </c>
      <c r="BG13" s="19">
        <v>2.6825826452393502E-2</v>
      </c>
      <c r="BH13" s="19"/>
      <c r="BI13" s="19">
        <v>6.2949787731732695E-2</v>
      </c>
      <c r="BJ13" s="19">
        <v>3.7097988145912197E-2</v>
      </c>
      <c r="BK13" s="19">
        <v>0</v>
      </c>
      <c r="BL13" s="19">
        <v>0</v>
      </c>
    </row>
    <row r="14" spans="2:64" x14ac:dyDescent="0.25">
      <c r="B14" s="16" t="s">
        <v>711</v>
      </c>
    </row>
    <row r="15" spans="2:64" x14ac:dyDescent="0.25">
      <c r="B15" t="s">
        <v>83</v>
      </c>
    </row>
    <row r="16" spans="2:64" x14ac:dyDescent="0.25">
      <c r="B16" t="s">
        <v>84</v>
      </c>
    </row>
    <row r="18" spans="2:2" x14ac:dyDescent="0.2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L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561</v>
      </c>
      <c r="D7" s="10">
        <v>172</v>
      </c>
      <c r="E7" s="10">
        <v>14</v>
      </c>
      <c r="F7" s="10">
        <v>19</v>
      </c>
      <c r="G7" s="10">
        <v>12</v>
      </c>
      <c r="H7" s="10">
        <v>50</v>
      </c>
      <c r="I7" s="10">
        <v>55</v>
      </c>
      <c r="J7" s="10">
        <v>25</v>
      </c>
      <c r="K7" s="10">
        <v>18</v>
      </c>
      <c r="L7" s="10">
        <v>34</v>
      </c>
      <c r="M7" s="10">
        <v>42</v>
      </c>
      <c r="N7" s="10">
        <v>72</v>
      </c>
      <c r="O7" s="10">
        <v>46</v>
      </c>
      <c r="P7" s="10">
        <v>2</v>
      </c>
      <c r="Q7" s="10"/>
      <c r="R7" s="10">
        <v>69</v>
      </c>
      <c r="S7" s="10">
        <v>58</v>
      </c>
      <c r="T7" s="10">
        <v>81</v>
      </c>
      <c r="U7" s="10">
        <v>353</v>
      </c>
      <c r="V7" s="10"/>
      <c r="W7" s="10">
        <v>47</v>
      </c>
      <c r="X7" s="10">
        <v>25</v>
      </c>
      <c r="Y7" s="10">
        <v>20</v>
      </c>
      <c r="Z7" s="10">
        <v>44</v>
      </c>
      <c r="AA7" s="10">
        <v>39</v>
      </c>
      <c r="AB7" s="10">
        <v>36</v>
      </c>
      <c r="AC7" s="10">
        <v>36</v>
      </c>
      <c r="AD7" s="10">
        <v>50</v>
      </c>
      <c r="AE7" s="10">
        <v>54</v>
      </c>
      <c r="AF7" s="10">
        <v>176</v>
      </c>
      <c r="AG7" s="10"/>
      <c r="AH7" s="10">
        <v>39</v>
      </c>
      <c r="AI7" s="10">
        <v>31</v>
      </c>
      <c r="AJ7" s="10">
        <v>49</v>
      </c>
      <c r="AK7" s="10">
        <v>103</v>
      </c>
      <c r="AL7" s="10">
        <v>118</v>
      </c>
      <c r="AM7" s="10">
        <v>121</v>
      </c>
      <c r="AN7" s="10">
        <v>69</v>
      </c>
      <c r="AO7" s="10"/>
      <c r="AP7" s="10">
        <v>453</v>
      </c>
      <c r="AQ7" s="10">
        <v>108</v>
      </c>
      <c r="AR7" s="10"/>
      <c r="AS7" s="10">
        <v>130</v>
      </c>
      <c r="AT7" s="10">
        <v>115</v>
      </c>
      <c r="AU7" s="10">
        <v>199</v>
      </c>
      <c r="AV7" s="10"/>
      <c r="AW7" s="10">
        <v>113</v>
      </c>
      <c r="AX7" s="10">
        <v>448</v>
      </c>
      <c r="AY7" s="10"/>
      <c r="AZ7" s="10">
        <v>157</v>
      </c>
      <c r="BA7" s="10">
        <v>404</v>
      </c>
      <c r="BB7" s="10"/>
      <c r="BC7" s="10">
        <v>208</v>
      </c>
      <c r="BD7" s="10">
        <v>353</v>
      </c>
      <c r="BE7" s="10"/>
      <c r="BF7" s="10">
        <v>244</v>
      </c>
      <c r="BG7" s="10">
        <v>317</v>
      </c>
      <c r="BH7" s="10"/>
      <c r="BI7" s="10">
        <v>42</v>
      </c>
      <c r="BJ7" s="10">
        <v>145</v>
      </c>
      <c r="BK7" s="10">
        <v>244</v>
      </c>
      <c r="BL7" s="10">
        <v>128</v>
      </c>
    </row>
    <row r="8" spans="2:64" ht="30" customHeight="1" x14ac:dyDescent="0.25">
      <c r="B8" s="11" t="s">
        <v>31</v>
      </c>
      <c r="C8" s="11">
        <v>544</v>
      </c>
      <c r="D8" s="11">
        <v>155</v>
      </c>
      <c r="E8" s="11">
        <v>14</v>
      </c>
      <c r="F8" s="11">
        <v>21</v>
      </c>
      <c r="G8" s="11">
        <v>16</v>
      </c>
      <c r="H8" s="11">
        <v>41</v>
      </c>
      <c r="I8" s="11">
        <v>51</v>
      </c>
      <c r="J8" s="11">
        <v>22</v>
      </c>
      <c r="K8" s="11">
        <v>20</v>
      </c>
      <c r="L8" s="11">
        <v>35</v>
      </c>
      <c r="M8" s="11">
        <v>45</v>
      </c>
      <c r="N8" s="11">
        <v>71</v>
      </c>
      <c r="O8" s="11">
        <v>52</v>
      </c>
      <c r="P8" s="11">
        <v>2</v>
      </c>
      <c r="Q8" s="11"/>
      <c r="R8" s="11">
        <v>77</v>
      </c>
      <c r="S8" s="11">
        <v>76</v>
      </c>
      <c r="T8" s="11">
        <v>64</v>
      </c>
      <c r="U8" s="11">
        <v>328</v>
      </c>
      <c r="V8" s="11"/>
      <c r="W8" s="11">
        <v>52</v>
      </c>
      <c r="X8" s="11">
        <v>26</v>
      </c>
      <c r="Y8" s="11">
        <v>20</v>
      </c>
      <c r="Z8" s="11">
        <v>46</v>
      </c>
      <c r="AA8" s="11">
        <v>39</v>
      </c>
      <c r="AB8" s="11">
        <v>35</v>
      </c>
      <c r="AC8" s="11">
        <v>35</v>
      </c>
      <c r="AD8" s="11">
        <v>47</v>
      </c>
      <c r="AE8" s="11">
        <v>49</v>
      </c>
      <c r="AF8" s="11">
        <v>162</v>
      </c>
      <c r="AG8" s="11"/>
      <c r="AH8" s="11">
        <v>41</v>
      </c>
      <c r="AI8" s="11">
        <v>29</v>
      </c>
      <c r="AJ8" s="11">
        <v>47</v>
      </c>
      <c r="AK8" s="11">
        <v>103</v>
      </c>
      <c r="AL8" s="11">
        <v>112</v>
      </c>
      <c r="AM8" s="11">
        <v>116</v>
      </c>
      <c r="AN8" s="11">
        <v>67</v>
      </c>
      <c r="AO8" s="11"/>
      <c r="AP8" s="11">
        <v>436</v>
      </c>
      <c r="AQ8" s="11">
        <v>108</v>
      </c>
      <c r="AR8" s="11"/>
      <c r="AS8" s="11">
        <v>124</v>
      </c>
      <c r="AT8" s="11">
        <v>107</v>
      </c>
      <c r="AU8" s="11">
        <v>197</v>
      </c>
      <c r="AV8" s="11"/>
      <c r="AW8" s="11">
        <v>105</v>
      </c>
      <c r="AX8" s="11">
        <v>440</v>
      </c>
      <c r="AY8" s="11"/>
      <c r="AZ8" s="11">
        <v>157</v>
      </c>
      <c r="BA8" s="11">
        <v>387</v>
      </c>
      <c r="BB8" s="11"/>
      <c r="BC8" s="11">
        <v>217</v>
      </c>
      <c r="BD8" s="11">
        <v>328</v>
      </c>
      <c r="BE8" s="11"/>
      <c r="BF8" s="11">
        <v>237</v>
      </c>
      <c r="BG8" s="11">
        <v>307</v>
      </c>
      <c r="BH8" s="11"/>
      <c r="BI8" s="11">
        <v>45</v>
      </c>
      <c r="BJ8" s="11">
        <v>143</v>
      </c>
      <c r="BK8" s="11">
        <v>232</v>
      </c>
      <c r="BL8" s="11">
        <v>122</v>
      </c>
    </row>
    <row r="9" spans="2:64" ht="45" x14ac:dyDescent="0.25">
      <c r="B9" s="18" t="s">
        <v>356</v>
      </c>
      <c r="C9" s="17">
        <v>0.41406116993384201</v>
      </c>
      <c r="D9" s="17">
        <v>0.39223131748626799</v>
      </c>
      <c r="E9" s="17">
        <v>0.27616449498001999</v>
      </c>
      <c r="F9" s="17">
        <v>0.40596979436696701</v>
      </c>
      <c r="G9" s="17">
        <v>0.48597074133464702</v>
      </c>
      <c r="H9" s="17">
        <v>0.46231853523169603</v>
      </c>
      <c r="I9" s="17">
        <v>0.42978206573753303</v>
      </c>
      <c r="J9" s="17">
        <v>0.382887937943518</v>
      </c>
      <c r="K9" s="17">
        <v>0.46472920618630698</v>
      </c>
      <c r="L9" s="17">
        <v>0.39311118108497201</v>
      </c>
      <c r="M9" s="17">
        <v>0.457931980845178</v>
      </c>
      <c r="N9" s="17">
        <v>0.47196069284687198</v>
      </c>
      <c r="O9" s="17">
        <v>0.35114197744947701</v>
      </c>
      <c r="P9" s="17">
        <v>0</v>
      </c>
      <c r="Q9" s="17"/>
      <c r="R9" s="17">
        <v>0.33199080092639499</v>
      </c>
      <c r="S9" s="17">
        <v>0.44392903300425901</v>
      </c>
      <c r="T9" s="17">
        <v>0.37175921423819203</v>
      </c>
      <c r="U9" s="17">
        <v>0.43462091828866101</v>
      </c>
      <c r="V9" s="17"/>
      <c r="W9" s="17">
        <v>0.28972841040243902</v>
      </c>
      <c r="X9" s="17">
        <v>0.39033173963187001</v>
      </c>
      <c r="Y9" s="17">
        <v>0.43026135880831901</v>
      </c>
      <c r="Z9" s="17">
        <v>0.42376390425252097</v>
      </c>
      <c r="AA9" s="17">
        <v>0.33212537603076703</v>
      </c>
      <c r="AB9" s="17">
        <v>0.56984252210335495</v>
      </c>
      <c r="AC9" s="17">
        <v>0.405652929156118</v>
      </c>
      <c r="AD9" s="17">
        <v>0.49952494944822301</v>
      </c>
      <c r="AE9" s="17">
        <v>0.48106151435443201</v>
      </c>
      <c r="AF9" s="17">
        <v>0.45155161524188903</v>
      </c>
      <c r="AG9" s="17"/>
      <c r="AH9" s="17">
        <v>0.45769307437837298</v>
      </c>
      <c r="AI9" s="17">
        <v>0.3837382183195</v>
      </c>
      <c r="AJ9" s="17">
        <v>0.48285267520439901</v>
      </c>
      <c r="AK9" s="17">
        <v>0.34447001978213199</v>
      </c>
      <c r="AL9" s="17">
        <v>0.42875355636345303</v>
      </c>
      <c r="AM9" s="17">
        <v>0.452368295554677</v>
      </c>
      <c r="AN9" s="17">
        <v>0.45974749696205702</v>
      </c>
      <c r="AO9" s="17"/>
      <c r="AP9" s="17">
        <v>0.45932141811055799</v>
      </c>
      <c r="AQ9" s="17">
        <v>0.23158808694765701</v>
      </c>
      <c r="AR9" s="17"/>
      <c r="AS9" s="17">
        <v>0.467722314617322</v>
      </c>
      <c r="AT9" s="17">
        <v>0.53990144992972799</v>
      </c>
      <c r="AU9" s="17">
        <v>0.42102925174177802</v>
      </c>
      <c r="AV9" s="17"/>
      <c r="AW9" s="17">
        <v>0.50598651412697404</v>
      </c>
      <c r="AX9" s="17">
        <v>0.39216213016013501</v>
      </c>
      <c r="AY9" s="17"/>
      <c r="AZ9" s="17">
        <v>0.48049386534220001</v>
      </c>
      <c r="BA9" s="17">
        <v>0.38701166452503899</v>
      </c>
      <c r="BB9" s="17"/>
      <c r="BC9" s="17">
        <v>0.38296354146850498</v>
      </c>
      <c r="BD9" s="17">
        <v>0.43462091828866101</v>
      </c>
      <c r="BE9" s="17"/>
      <c r="BF9" s="17">
        <v>0.54164438969708395</v>
      </c>
      <c r="BG9" s="17">
        <v>0.31569753465197697</v>
      </c>
      <c r="BH9" s="17"/>
      <c r="BI9" s="17">
        <v>0.28761461288249202</v>
      </c>
      <c r="BJ9" s="17">
        <v>0.267275270269207</v>
      </c>
      <c r="BK9" s="17">
        <v>0.42347976787928399</v>
      </c>
      <c r="BL9" s="17">
        <v>0.60665649455369397</v>
      </c>
    </row>
    <row r="10" spans="2:64" ht="30" x14ac:dyDescent="0.25">
      <c r="B10" s="18" t="s">
        <v>357</v>
      </c>
      <c r="C10" s="17">
        <v>0.50601807984087099</v>
      </c>
      <c r="D10" s="17">
        <v>0.50820918708841201</v>
      </c>
      <c r="E10" s="17">
        <v>0.72383550501997995</v>
      </c>
      <c r="F10" s="17">
        <v>0.53711973709954797</v>
      </c>
      <c r="G10" s="17">
        <v>0.33760020168649202</v>
      </c>
      <c r="H10" s="17">
        <v>0.46639811559183703</v>
      </c>
      <c r="I10" s="17">
        <v>0.51105439844328104</v>
      </c>
      <c r="J10" s="17">
        <v>0.49437310098230303</v>
      </c>
      <c r="K10" s="17">
        <v>0.36931497674230102</v>
      </c>
      <c r="L10" s="17">
        <v>0.57327024803114901</v>
      </c>
      <c r="M10" s="17">
        <v>0.51671298375025598</v>
      </c>
      <c r="N10" s="17">
        <v>0.42298784291040198</v>
      </c>
      <c r="O10" s="17">
        <v>0.60481167987880602</v>
      </c>
      <c r="P10" s="17">
        <v>1</v>
      </c>
      <c r="Q10" s="17"/>
      <c r="R10" s="17">
        <v>0.50438251214499297</v>
      </c>
      <c r="S10" s="17">
        <v>0.43456934221906801</v>
      </c>
      <c r="T10" s="17">
        <v>0.53160316751127901</v>
      </c>
      <c r="U10" s="17">
        <v>0.51799746676358305</v>
      </c>
      <c r="V10" s="17"/>
      <c r="W10" s="17">
        <v>0.48118293688522401</v>
      </c>
      <c r="X10" s="17">
        <v>0.43788180924924203</v>
      </c>
      <c r="Y10" s="17">
        <v>0.44046653541468</v>
      </c>
      <c r="Z10" s="17">
        <v>0.42715880202429202</v>
      </c>
      <c r="AA10" s="17">
        <v>0.64242167036298803</v>
      </c>
      <c r="AB10" s="17">
        <v>0.402161010937098</v>
      </c>
      <c r="AC10" s="17">
        <v>0.52561290204243405</v>
      </c>
      <c r="AD10" s="17">
        <v>0.478197043425859</v>
      </c>
      <c r="AE10" s="17">
        <v>0.50613258241209502</v>
      </c>
      <c r="AF10" s="17">
        <v>0.50066187551897701</v>
      </c>
      <c r="AG10" s="17"/>
      <c r="AH10" s="17">
        <v>0.43938945126604401</v>
      </c>
      <c r="AI10" s="17">
        <v>0.50601487614681095</v>
      </c>
      <c r="AJ10" s="17">
        <v>0.476037426439612</v>
      </c>
      <c r="AK10" s="17">
        <v>0.545580808424172</v>
      </c>
      <c r="AL10" s="17">
        <v>0.52427224984894805</v>
      </c>
      <c r="AM10" s="17">
        <v>0.474782141036447</v>
      </c>
      <c r="AN10" s="17">
        <v>0.49578216137453701</v>
      </c>
      <c r="AO10" s="17"/>
      <c r="AP10" s="17">
        <v>0.474635054037648</v>
      </c>
      <c r="AQ10" s="17">
        <v>0.63254318083877104</v>
      </c>
      <c r="AR10" s="17"/>
      <c r="AS10" s="17">
        <v>0.48051646910808199</v>
      </c>
      <c r="AT10" s="17">
        <v>0.44480533204960099</v>
      </c>
      <c r="AU10" s="17">
        <v>0.495399768603697</v>
      </c>
      <c r="AV10" s="17"/>
      <c r="AW10" s="17">
        <v>0.46421946699795302</v>
      </c>
      <c r="AX10" s="17">
        <v>0.51597561106544598</v>
      </c>
      <c r="AY10" s="17"/>
      <c r="AZ10" s="17">
        <v>0.439966342174335</v>
      </c>
      <c r="BA10" s="17">
        <v>0.53291247008485099</v>
      </c>
      <c r="BB10" s="17"/>
      <c r="BC10" s="17">
        <v>0.48789866916833102</v>
      </c>
      <c r="BD10" s="17">
        <v>0.51799746676358305</v>
      </c>
      <c r="BE10" s="17"/>
      <c r="BF10" s="17">
        <v>0.39164237057078199</v>
      </c>
      <c r="BG10" s="17">
        <v>0.59419903790593098</v>
      </c>
      <c r="BH10" s="17"/>
      <c r="BI10" s="17">
        <v>0.52966616388499699</v>
      </c>
      <c r="BJ10" s="17">
        <v>0.58412154404779704</v>
      </c>
      <c r="BK10" s="17">
        <v>0.52015256836536405</v>
      </c>
      <c r="BL10" s="17">
        <v>0.38609560406396898</v>
      </c>
    </row>
    <row r="11" spans="2:64" x14ac:dyDescent="0.25">
      <c r="B11" s="18" t="s">
        <v>358</v>
      </c>
      <c r="C11" s="17">
        <v>6.1264100668117799E-2</v>
      </c>
      <c r="D11" s="17">
        <v>7.7937680385234506E-2</v>
      </c>
      <c r="E11" s="17">
        <v>0</v>
      </c>
      <c r="F11" s="17">
        <v>0</v>
      </c>
      <c r="G11" s="17">
        <v>0.17642905697885999</v>
      </c>
      <c r="H11" s="17">
        <v>5.5673369206842301E-2</v>
      </c>
      <c r="I11" s="17">
        <v>4.1039062782224398E-2</v>
      </c>
      <c r="J11" s="17">
        <v>8.6883242225947302E-2</v>
      </c>
      <c r="K11" s="17">
        <v>0.123191667160121</v>
      </c>
      <c r="L11" s="17">
        <v>3.3618570883878297E-2</v>
      </c>
      <c r="M11" s="17">
        <v>2.5355035404566299E-2</v>
      </c>
      <c r="N11" s="17">
        <v>7.1239793784702299E-2</v>
      </c>
      <c r="O11" s="17">
        <v>4.4046342671717503E-2</v>
      </c>
      <c r="P11" s="17">
        <v>0</v>
      </c>
      <c r="Q11" s="17"/>
      <c r="R11" s="17">
        <v>0.120859004238423</v>
      </c>
      <c r="S11" s="17">
        <v>8.6462481008254002E-2</v>
      </c>
      <c r="T11" s="17">
        <v>7.31559592837671E-2</v>
      </c>
      <c r="U11" s="17">
        <v>3.9121410100329802E-2</v>
      </c>
      <c r="V11" s="17"/>
      <c r="W11" s="17">
        <v>0.17198080193782</v>
      </c>
      <c r="X11" s="17">
        <v>0.12673478979215699</v>
      </c>
      <c r="Y11" s="17">
        <v>0.12927210577700199</v>
      </c>
      <c r="Z11" s="17">
        <v>9.1062852651826995E-2</v>
      </c>
      <c r="AA11" s="17">
        <v>2.5452953606244898E-2</v>
      </c>
      <c r="AB11" s="17">
        <v>0</v>
      </c>
      <c r="AC11" s="17">
        <v>4.61195277259078E-2</v>
      </c>
      <c r="AD11" s="17">
        <v>2.2278007125917699E-2</v>
      </c>
      <c r="AE11" s="17">
        <v>0</v>
      </c>
      <c r="AF11" s="17">
        <v>4.7786509239134599E-2</v>
      </c>
      <c r="AG11" s="17"/>
      <c r="AH11" s="17">
        <v>0.102917474355583</v>
      </c>
      <c r="AI11" s="17">
        <v>0.110246905533689</v>
      </c>
      <c r="AJ11" s="17">
        <v>1.58444166220129E-2</v>
      </c>
      <c r="AK11" s="17">
        <v>7.1624416466723906E-2</v>
      </c>
      <c r="AL11" s="17">
        <v>3.0451409627872801E-2</v>
      </c>
      <c r="AM11" s="17">
        <v>7.2849563408875995E-2</v>
      </c>
      <c r="AN11" s="17">
        <v>2.9636231412942301E-2</v>
      </c>
      <c r="AO11" s="17"/>
      <c r="AP11" s="17">
        <v>5.1012578615796798E-2</v>
      </c>
      <c r="AQ11" s="17">
        <v>0.102594559725349</v>
      </c>
      <c r="AR11" s="17"/>
      <c r="AS11" s="17">
        <v>5.1761216274595699E-2</v>
      </c>
      <c r="AT11" s="17">
        <v>7.7778187956521099E-3</v>
      </c>
      <c r="AU11" s="17">
        <v>5.4310714553041602E-2</v>
      </c>
      <c r="AV11" s="17"/>
      <c r="AW11" s="17">
        <v>2.21314724775163E-2</v>
      </c>
      <c r="AX11" s="17">
        <v>7.0586524083745703E-2</v>
      </c>
      <c r="AY11" s="17"/>
      <c r="AZ11" s="17">
        <v>6.2284811598701598E-2</v>
      </c>
      <c r="BA11" s="17">
        <v>6.0848496188005502E-2</v>
      </c>
      <c r="BB11" s="17"/>
      <c r="BC11" s="17">
        <v>9.4756006921854596E-2</v>
      </c>
      <c r="BD11" s="17">
        <v>3.9121410100329802E-2</v>
      </c>
      <c r="BE11" s="17"/>
      <c r="BF11" s="17">
        <v>6.6713239732133903E-2</v>
      </c>
      <c r="BG11" s="17">
        <v>5.70629437409945E-2</v>
      </c>
      <c r="BH11" s="17"/>
      <c r="BI11" s="17">
        <v>0.134625962144723</v>
      </c>
      <c r="BJ11" s="17">
        <v>0.10707966806541699</v>
      </c>
      <c r="BK11" s="17">
        <v>4.7589870662306598E-2</v>
      </c>
      <c r="BL11" s="17">
        <v>7.2479013823375403E-3</v>
      </c>
    </row>
    <row r="12" spans="2:64" x14ac:dyDescent="0.25">
      <c r="B12" s="18" t="s">
        <v>359</v>
      </c>
      <c r="C12" s="17">
        <v>9.9986337819764105E-3</v>
      </c>
      <c r="D12" s="17">
        <v>1.35281040164853E-2</v>
      </c>
      <c r="E12" s="17">
        <v>0</v>
      </c>
      <c r="F12" s="17">
        <v>0</v>
      </c>
      <c r="G12" s="17">
        <v>0</v>
      </c>
      <c r="H12" s="17">
        <v>1.56099799696248E-2</v>
      </c>
      <c r="I12" s="17">
        <v>1.8124473036961401E-2</v>
      </c>
      <c r="J12" s="17">
        <v>3.5855718848231299E-2</v>
      </c>
      <c r="K12" s="17">
        <v>0</v>
      </c>
      <c r="L12" s="17">
        <v>0</v>
      </c>
      <c r="M12" s="17">
        <v>0</v>
      </c>
      <c r="N12" s="17">
        <v>1.3953689096674601E-2</v>
      </c>
      <c r="O12" s="17">
        <v>0</v>
      </c>
      <c r="P12" s="17">
        <v>0</v>
      </c>
      <c r="Q12" s="17"/>
      <c r="R12" s="17">
        <v>2.7347040422114801E-2</v>
      </c>
      <c r="S12" s="17">
        <v>0</v>
      </c>
      <c r="T12" s="17">
        <v>9.9296579762889695E-3</v>
      </c>
      <c r="U12" s="17">
        <v>8.2602048474261103E-3</v>
      </c>
      <c r="V12" s="17"/>
      <c r="W12" s="17">
        <v>4.0479294988974998E-2</v>
      </c>
      <c r="X12" s="17">
        <v>0</v>
      </c>
      <c r="Y12" s="17">
        <v>0</v>
      </c>
      <c r="Z12" s="17">
        <v>0</v>
      </c>
      <c r="AA12" s="17">
        <v>0</v>
      </c>
      <c r="AB12" s="17">
        <v>2.7996466959547401E-2</v>
      </c>
      <c r="AC12" s="17">
        <v>2.2614641075539899E-2</v>
      </c>
      <c r="AD12" s="17">
        <v>0</v>
      </c>
      <c r="AE12" s="17">
        <v>1.2805903233472801E-2</v>
      </c>
      <c r="AF12" s="17">
        <v>0</v>
      </c>
      <c r="AG12" s="17"/>
      <c r="AH12" s="17">
        <v>0</v>
      </c>
      <c r="AI12" s="17">
        <v>0</v>
      </c>
      <c r="AJ12" s="17">
        <v>0</v>
      </c>
      <c r="AK12" s="17">
        <v>1.63289784073E-2</v>
      </c>
      <c r="AL12" s="17">
        <v>1.65227841597263E-2</v>
      </c>
      <c r="AM12" s="17">
        <v>0</v>
      </c>
      <c r="AN12" s="17">
        <v>1.48341102504646E-2</v>
      </c>
      <c r="AO12" s="17"/>
      <c r="AP12" s="17">
        <v>6.2060251113100597E-3</v>
      </c>
      <c r="AQ12" s="17">
        <v>2.5289071297797502E-2</v>
      </c>
      <c r="AR12" s="17"/>
      <c r="AS12" s="17">
        <v>0</v>
      </c>
      <c r="AT12" s="17">
        <v>7.51539922501894E-3</v>
      </c>
      <c r="AU12" s="17">
        <v>9.6849212130543094E-3</v>
      </c>
      <c r="AV12" s="17"/>
      <c r="AW12" s="17">
        <v>7.6625463975564896E-3</v>
      </c>
      <c r="AX12" s="17">
        <v>1.05551513669287E-2</v>
      </c>
      <c r="AY12" s="17"/>
      <c r="AZ12" s="17">
        <v>1.17704390195448E-2</v>
      </c>
      <c r="BA12" s="17">
        <v>9.2772050477913492E-3</v>
      </c>
      <c r="BB12" s="17"/>
      <c r="BC12" s="17">
        <v>1.26280928681022E-2</v>
      </c>
      <c r="BD12" s="17">
        <v>8.2602048474261103E-3</v>
      </c>
      <c r="BE12" s="17"/>
      <c r="BF12" s="17">
        <v>0</v>
      </c>
      <c r="BG12" s="17">
        <v>1.7707343191194699E-2</v>
      </c>
      <c r="BH12" s="17"/>
      <c r="BI12" s="17">
        <v>2.0275093485899801E-2</v>
      </c>
      <c r="BJ12" s="17">
        <v>1.7379726107568799E-2</v>
      </c>
      <c r="BK12" s="17">
        <v>8.7777930930459797E-3</v>
      </c>
      <c r="BL12" s="17">
        <v>0</v>
      </c>
    </row>
    <row r="13" spans="2:64" x14ac:dyDescent="0.25">
      <c r="B13" s="18" t="s">
        <v>109</v>
      </c>
      <c r="C13" s="19">
        <v>8.65801577519245E-3</v>
      </c>
      <c r="D13" s="19">
        <v>8.0937110236000108E-3</v>
      </c>
      <c r="E13" s="19">
        <v>0</v>
      </c>
      <c r="F13" s="19">
        <v>5.6910468533484602E-2</v>
      </c>
      <c r="G13" s="19">
        <v>0</v>
      </c>
      <c r="H13" s="19">
        <v>0</v>
      </c>
      <c r="I13" s="19">
        <v>0</v>
      </c>
      <c r="J13" s="19">
        <v>0</v>
      </c>
      <c r="K13" s="19">
        <v>4.27641499112714E-2</v>
      </c>
      <c r="L13" s="19">
        <v>0</v>
      </c>
      <c r="M13" s="19">
        <v>0</v>
      </c>
      <c r="N13" s="19">
        <v>1.9857981361348798E-2</v>
      </c>
      <c r="O13" s="19">
        <v>0</v>
      </c>
      <c r="P13" s="19">
        <v>0</v>
      </c>
      <c r="Q13" s="19"/>
      <c r="R13" s="19">
        <v>1.54206422680736E-2</v>
      </c>
      <c r="S13" s="19">
        <v>3.5039143768419302E-2</v>
      </c>
      <c r="T13" s="19">
        <v>1.3552000990473399E-2</v>
      </c>
      <c r="U13" s="19">
        <v>0</v>
      </c>
      <c r="V13" s="19"/>
      <c r="W13" s="19">
        <v>1.66285557855421E-2</v>
      </c>
      <c r="X13" s="19">
        <v>4.5051661326730802E-2</v>
      </c>
      <c r="Y13" s="19">
        <v>0</v>
      </c>
      <c r="Z13" s="19">
        <v>5.8014441071359897E-2</v>
      </c>
      <c r="AA13" s="19">
        <v>0</v>
      </c>
      <c r="AB13" s="19">
        <v>0</v>
      </c>
      <c r="AC13" s="19">
        <v>0</v>
      </c>
      <c r="AD13" s="19">
        <v>0</v>
      </c>
      <c r="AE13" s="19">
        <v>0</v>
      </c>
      <c r="AF13" s="19">
        <v>0</v>
      </c>
      <c r="AG13" s="19"/>
      <c r="AH13" s="19">
        <v>0</v>
      </c>
      <c r="AI13" s="19">
        <v>0</v>
      </c>
      <c r="AJ13" s="19">
        <v>2.5265481733976299E-2</v>
      </c>
      <c r="AK13" s="19">
        <v>2.1995776919671899E-2</v>
      </c>
      <c r="AL13" s="19">
        <v>0</v>
      </c>
      <c r="AM13" s="19">
        <v>0</v>
      </c>
      <c r="AN13" s="19">
        <v>0</v>
      </c>
      <c r="AO13" s="19"/>
      <c r="AP13" s="19">
        <v>8.8249241246863702E-3</v>
      </c>
      <c r="AQ13" s="19">
        <v>7.9851011904253297E-3</v>
      </c>
      <c r="AR13" s="19"/>
      <c r="AS13" s="19">
        <v>0</v>
      </c>
      <c r="AT13" s="19">
        <v>0</v>
      </c>
      <c r="AU13" s="19">
        <v>1.9575343888429401E-2</v>
      </c>
      <c r="AV13" s="19"/>
      <c r="AW13" s="19">
        <v>0</v>
      </c>
      <c r="AX13" s="19">
        <v>1.07205833237456E-2</v>
      </c>
      <c r="AY13" s="19"/>
      <c r="AZ13" s="19">
        <v>5.4845418652188999E-3</v>
      </c>
      <c r="BA13" s="19">
        <v>9.9501641543131101E-3</v>
      </c>
      <c r="BB13" s="19"/>
      <c r="BC13" s="19">
        <v>2.1753689573206701E-2</v>
      </c>
      <c r="BD13" s="19">
        <v>0</v>
      </c>
      <c r="BE13" s="19"/>
      <c r="BF13" s="19">
        <v>0</v>
      </c>
      <c r="BG13" s="19">
        <v>1.53331405099033E-2</v>
      </c>
      <c r="BH13" s="19"/>
      <c r="BI13" s="19">
        <v>2.7818167601887399E-2</v>
      </c>
      <c r="BJ13" s="19">
        <v>2.4143791510010001E-2</v>
      </c>
      <c r="BK13" s="19">
        <v>0</v>
      </c>
      <c r="BL13" s="19">
        <v>0</v>
      </c>
    </row>
    <row r="14" spans="2:64" x14ac:dyDescent="0.25">
      <c r="B14" s="16" t="s">
        <v>712</v>
      </c>
    </row>
    <row r="15" spans="2:64" x14ac:dyDescent="0.25">
      <c r="B15" t="s">
        <v>83</v>
      </c>
    </row>
    <row r="16" spans="2:64" x14ac:dyDescent="0.25">
      <c r="B16" t="s">
        <v>84</v>
      </c>
    </row>
    <row r="18" spans="2:2" x14ac:dyDescent="0.2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L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219</v>
      </c>
      <c r="D7" s="10">
        <v>66</v>
      </c>
      <c r="E7" s="10">
        <v>4</v>
      </c>
      <c r="F7" s="10">
        <v>8</v>
      </c>
      <c r="G7" s="10">
        <v>4</v>
      </c>
      <c r="H7" s="10">
        <v>25</v>
      </c>
      <c r="I7" s="10">
        <v>22</v>
      </c>
      <c r="J7" s="10">
        <v>9</v>
      </c>
      <c r="K7" s="10">
        <v>9</v>
      </c>
      <c r="L7" s="10">
        <v>12</v>
      </c>
      <c r="M7" s="10">
        <v>11</v>
      </c>
      <c r="N7" s="10">
        <v>31</v>
      </c>
      <c r="O7" s="10">
        <v>17</v>
      </c>
      <c r="P7" s="10">
        <v>1</v>
      </c>
      <c r="Q7" s="10"/>
      <c r="R7" s="10">
        <v>23</v>
      </c>
      <c r="S7" s="10">
        <v>22</v>
      </c>
      <c r="T7" s="10">
        <v>38</v>
      </c>
      <c r="U7" s="10">
        <v>136</v>
      </c>
      <c r="V7" s="10"/>
      <c r="W7" s="10">
        <v>23</v>
      </c>
      <c r="X7" s="10">
        <v>11</v>
      </c>
      <c r="Y7" s="10">
        <v>7</v>
      </c>
      <c r="Z7" s="10">
        <v>22</v>
      </c>
      <c r="AA7" s="10">
        <v>16</v>
      </c>
      <c r="AB7" s="10">
        <v>11</v>
      </c>
      <c r="AC7" s="10">
        <v>23</v>
      </c>
      <c r="AD7" s="10">
        <v>16</v>
      </c>
      <c r="AE7" s="10">
        <v>19</v>
      </c>
      <c r="AF7" s="10">
        <v>57</v>
      </c>
      <c r="AG7" s="10"/>
      <c r="AH7" s="10">
        <v>15</v>
      </c>
      <c r="AI7" s="10">
        <v>11</v>
      </c>
      <c r="AJ7" s="10">
        <v>23</v>
      </c>
      <c r="AK7" s="10">
        <v>37</v>
      </c>
      <c r="AL7" s="10">
        <v>46</v>
      </c>
      <c r="AM7" s="10">
        <v>52</v>
      </c>
      <c r="AN7" s="10">
        <v>27</v>
      </c>
      <c r="AO7" s="10"/>
      <c r="AP7" s="10">
        <v>187</v>
      </c>
      <c r="AQ7" s="10">
        <v>32</v>
      </c>
      <c r="AR7" s="10"/>
      <c r="AS7" s="10">
        <v>64</v>
      </c>
      <c r="AT7" s="10">
        <v>51</v>
      </c>
      <c r="AU7" s="10">
        <v>69</v>
      </c>
      <c r="AV7" s="10"/>
      <c r="AW7" s="10">
        <v>59</v>
      </c>
      <c r="AX7" s="10">
        <v>160</v>
      </c>
      <c r="AY7" s="10"/>
      <c r="AZ7" s="10">
        <v>66</v>
      </c>
      <c r="BA7" s="10">
        <v>153</v>
      </c>
      <c r="BB7" s="10"/>
      <c r="BC7" s="10">
        <v>83</v>
      </c>
      <c r="BD7" s="10">
        <v>136</v>
      </c>
      <c r="BE7" s="10"/>
      <c r="BF7" s="10">
        <v>105</v>
      </c>
      <c r="BG7" s="10">
        <v>114</v>
      </c>
      <c r="BH7" s="10"/>
      <c r="BI7" s="10">
        <v>8</v>
      </c>
      <c r="BJ7" s="10">
        <v>40</v>
      </c>
      <c r="BK7" s="10">
        <v>80</v>
      </c>
      <c r="BL7" s="10">
        <v>88</v>
      </c>
    </row>
    <row r="8" spans="2:64" ht="30" customHeight="1" x14ac:dyDescent="0.25">
      <c r="B8" s="11" t="s">
        <v>31</v>
      </c>
      <c r="C8" s="11">
        <v>209</v>
      </c>
      <c r="D8" s="11">
        <v>58</v>
      </c>
      <c r="E8" s="11">
        <v>4</v>
      </c>
      <c r="F8" s="11">
        <v>8</v>
      </c>
      <c r="G8" s="11">
        <v>5</v>
      </c>
      <c r="H8" s="11">
        <v>20</v>
      </c>
      <c r="I8" s="11">
        <v>20</v>
      </c>
      <c r="J8" s="11">
        <v>9</v>
      </c>
      <c r="K8" s="11">
        <v>10</v>
      </c>
      <c r="L8" s="11">
        <v>12</v>
      </c>
      <c r="M8" s="11">
        <v>12</v>
      </c>
      <c r="N8" s="11">
        <v>31</v>
      </c>
      <c r="O8" s="11">
        <v>19</v>
      </c>
      <c r="P8" s="11">
        <v>1</v>
      </c>
      <c r="Q8" s="11"/>
      <c r="R8" s="11">
        <v>25</v>
      </c>
      <c r="S8" s="11">
        <v>29</v>
      </c>
      <c r="T8" s="11">
        <v>30</v>
      </c>
      <c r="U8" s="11">
        <v>125</v>
      </c>
      <c r="V8" s="11"/>
      <c r="W8" s="11">
        <v>25</v>
      </c>
      <c r="X8" s="11">
        <v>10</v>
      </c>
      <c r="Y8" s="11">
        <v>7</v>
      </c>
      <c r="Z8" s="11">
        <v>22</v>
      </c>
      <c r="AA8" s="11">
        <v>16</v>
      </c>
      <c r="AB8" s="11">
        <v>10</v>
      </c>
      <c r="AC8" s="11">
        <v>22</v>
      </c>
      <c r="AD8" s="11">
        <v>15</v>
      </c>
      <c r="AE8" s="11">
        <v>17</v>
      </c>
      <c r="AF8" s="11">
        <v>52</v>
      </c>
      <c r="AG8" s="11"/>
      <c r="AH8" s="11">
        <v>16</v>
      </c>
      <c r="AI8" s="11">
        <v>11</v>
      </c>
      <c r="AJ8" s="11">
        <v>21</v>
      </c>
      <c r="AK8" s="11">
        <v>36</v>
      </c>
      <c r="AL8" s="11">
        <v>43</v>
      </c>
      <c r="AM8" s="11">
        <v>48</v>
      </c>
      <c r="AN8" s="11">
        <v>25</v>
      </c>
      <c r="AO8" s="11"/>
      <c r="AP8" s="11">
        <v>178</v>
      </c>
      <c r="AQ8" s="11">
        <v>31</v>
      </c>
      <c r="AR8" s="11"/>
      <c r="AS8" s="11">
        <v>61</v>
      </c>
      <c r="AT8" s="11">
        <v>47</v>
      </c>
      <c r="AU8" s="11">
        <v>68</v>
      </c>
      <c r="AV8" s="11"/>
      <c r="AW8" s="11">
        <v>54</v>
      </c>
      <c r="AX8" s="11">
        <v>155</v>
      </c>
      <c r="AY8" s="11"/>
      <c r="AZ8" s="11">
        <v>65</v>
      </c>
      <c r="BA8" s="11">
        <v>144</v>
      </c>
      <c r="BB8" s="11"/>
      <c r="BC8" s="11">
        <v>84</v>
      </c>
      <c r="BD8" s="11">
        <v>125</v>
      </c>
      <c r="BE8" s="11"/>
      <c r="BF8" s="11">
        <v>100</v>
      </c>
      <c r="BG8" s="11">
        <v>110</v>
      </c>
      <c r="BH8" s="11"/>
      <c r="BI8" s="11">
        <v>7</v>
      </c>
      <c r="BJ8" s="11">
        <v>40</v>
      </c>
      <c r="BK8" s="11">
        <v>76</v>
      </c>
      <c r="BL8" s="11">
        <v>84</v>
      </c>
    </row>
    <row r="9" spans="2:64" ht="45" x14ac:dyDescent="0.25">
      <c r="B9" s="18" t="s">
        <v>356</v>
      </c>
      <c r="C9" s="17">
        <v>0.34950854402616499</v>
      </c>
      <c r="D9" s="17">
        <v>0.29273991685849399</v>
      </c>
      <c r="E9" s="17">
        <v>0.52067670641212305</v>
      </c>
      <c r="F9" s="17">
        <v>0.41915671877964999</v>
      </c>
      <c r="G9" s="17">
        <v>0.70491501337944495</v>
      </c>
      <c r="H9" s="17">
        <v>0.23839837230358399</v>
      </c>
      <c r="I9" s="17">
        <v>0.54502295900651898</v>
      </c>
      <c r="J9" s="17">
        <v>0.56500967585772699</v>
      </c>
      <c r="K9" s="17">
        <v>0.38999287564527302</v>
      </c>
      <c r="L9" s="17">
        <v>9.6495850381312795E-2</v>
      </c>
      <c r="M9" s="17">
        <v>0.192860447183135</v>
      </c>
      <c r="N9" s="17">
        <v>0.35204230191458902</v>
      </c>
      <c r="O9" s="17">
        <v>0.43052362550577999</v>
      </c>
      <c r="P9" s="17">
        <v>0</v>
      </c>
      <c r="Q9" s="17"/>
      <c r="R9" s="17">
        <v>0.38487290958914899</v>
      </c>
      <c r="S9" s="17">
        <v>0.41785174090689298</v>
      </c>
      <c r="T9" s="17">
        <v>0.21509910347640199</v>
      </c>
      <c r="U9" s="17">
        <v>0.35936016381972702</v>
      </c>
      <c r="V9" s="17"/>
      <c r="W9" s="17">
        <v>0.49652744405272098</v>
      </c>
      <c r="X9" s="17">
        <v>0.14432441071756</v>
      </c>
      <c r="Y9" s="17">
        <v>0.361590002404795</v>
      </c>
      <c r="Z9" s="17">
        <v>0.43074356061038199</v>
      </c>
      <c r="AA9" s="17">
        <v>0.18392606766748601</v>
      </c>
      <c r="AB9" s="17">
        <v>0.45432743684225002</v>
      </c>
      <c r="AC9" s="17">
        <v>0.28094559719854201</v>
      </c>
      <c r="AD9" s="17">
        <v>0.44338817709172301</v>
      </c>
      <c r="AE9" s="17">
        <v>0.34809353086436901</v>
      </c>
      <c r="AF9" s="17">
        <v>0.38620392784511698</v>
      </c>
      <c r="AG9" s="17"/>
      <c r="AH9" s="17">
        <v>0.48924408617387499</v>
      </c>
      <c r="AI9" s="17">
        <v>0.74546118308470299</v>
      </c>
      <c r="AJ9" s="17">
        <v>0.21466445559595301</v>
      </c>
      <c r="AK9" s="17">
        <v>0.32446006820654599</v>
      </c>
      <c r="AL9" s="17">
        <v>0.38216947510256599</v>
      </c>
      <c r="AM9" s="17">
        <v>0.30822428511904998</v>
      </c>
      <c r="AN9" s="17">
        <v>0.326746048154957</v>
      </c>
      <c r="AO9" s="17"/>
      <c r="AP9" s="17">
        <v>0.38068100993611798</v>
      </c>
      <c r="AQ9" s="17">
        <v>0.16935156419905401</v>
      </c>
      <c r="AR9" s="17"/>
      <c r="AS9" s="17">
        <v>0.306513858835123</v>
      </c>
      <c r="AT9" s="17">
        <v>0.483272052514712</v>
      </c>
      <c r="AU9" s="17">
        <v>0.39050463381328099</v>
      </c>
      <c r="AV9" s="17"/>
      <c r="AW9" s="17">
        <v>0.41087856046004601</v>
      </c>
      <c r="AX9" s="17">
        <v>0.32815273678182699</v>
      </c>
      <c r="AY9" s="17"/>
      <c r="AZ9" s="17">
        <v>0.47501513340180601</v>
      </c>
      <c r="BA9" s="17">
        <v>0.292710768708771</v>
      </c>
      <c r="BB9" s="17"/>
      <c r="BC9" s="17">
        <v>0.334917173890103</v>
      </c>
      <c r="BD9" s="17">
        <v>0.35936016381972702</v>
      </c>
      <c r="BE9" s="17"/>
      <c r="BF9" s="17">
        <v>0.45572723991369701</v>
      </c>
      <c r="BG9" s="17">
        <v>0.25324103752260102</v>
      </c>
      <c r="BH9" s="17"/>
      <c r="BI9" s="17">
        <v>0.26977692627787903</v>
      </c>
      <c r="BJ9" s="17">
        <v>0.18645040747629901</v>
      </c>
      <c r="BK9" s="17">
        <v>0.288128179321605</v>
      </c>
      <c r="BL9" s="17">
        <v>0.47982093596369202</v>
      </c>
    </row>
    <row r="10" spans="2:64" ht="30" x14ac:dyDescent="0.25">
      <c r="B10" s="18" t="s">
        <v>357</v>
      </c>
      <c r="C10" s="17">
        <v>0.44941925205248401</v>
      </c>
      <c r="D10" s="17">
        <v>0.57574016350818902</v>
      </c>
      <c r="E10" s="17">
        <v>0.21898494038181501</v>
      </c>
      <c r="F10" s="17">
        <v>0.23641666183170101</v>
      </c>
      <c r="G10" s="17">
        <v>0.29508498662055499</v>
      </c>
      <c r="H10" s="17">
        <v>0.34974511071726899</v>
      </c>
      <c r="I10" s="17">
        <v>0.37208278921569798</v>
      </c>
      <c r="J10" s="17">
        <v>9.4307399976655604E-2</v>
      </c>
      <c r="K10" s="17">
        <v>0.52372074234822497</v>
      </c>
      <c r="L10" s="17">
        <v>0.67298963093166297</v>
      </c>
      <c r="M10" s="17">
        <v>0.46773918041249102</v>
      </c>
      <c r="N10" s="17">
        <v>0.42260368782706498</v>
      </c>
      <c r="O10" s="17">
        <v>0.40486683097528098</v>
      </c>
      <c r="P10" s="17">
        <v>1</v>
      </c>
      <c r="Q10" s="17"/>
      <c r="R10" s="17">
        <v>0.37880400303954098</v>
      </c>
      <c r="S10" s="17">
        <v>0.419938629660143</v>
      </c>
      <c r="T10" s="17">
        <v>0.47697211366345699</v>
      </c>
      <c r="U10" s="17">
        <v>0.46379337687620398</v>
      </c>
      <c r="V10" s="17"/>
      <c r="W10" s="17">
        <v>0.26924430208772698</v>
      </c>
      <c r="X10" s="17">
        <v>0.27718637437992599</v>
      </c>
      <c r="Y10" s="17">
        <v>0.34071091299987</v>
      </c>
      <c r="Z10" s="17">
        <v>0.49834591003683498</v>
      </c>
      <c r="AA10" s="17">
        <v>0.64380496032710799</v>
      </c>
      <c r="AB10" s="17">
        <v>0.38070670319126898</v>
      </c>
      <c r="AC10" s="17">
        <v>0.57465026558798404</v>
      </c>
      <c r="AD10" s="17">
        <v>0.42310418222507401</v>
      </c>
      <c r="AE10" s="17">
        <v>0.59997020839335102</v>
      </c>
      <c r="AF10" s="17">
        <v>0.40638665821388198</v>
      </c>
      <c r="AG10" s="17"/>
      <c r="AH10" s="17">
        <v>0.39675995274336801</v>
      </c>
      <c r="AI10" s="17">
        <v>7.8960192179897304E-2</v>
      </c>
      <c r="AJ10" s="17">
        <v>0.48238139853923001</v>
      </c>
      <c r="AK10" s="17">
        <v>0.40943863376629902</v>
      </c>
      <c r="AL10" s="17">
        <v>0.41444577097624302</v>
      </c>
      <c r="AM10" s="17">
        <v>0.532014482702308</v>
      </c>
      <c r="AN10" s="17">
        <v>0.56046224232398001</v>
      </c>
      <c r="AO10" s="17"/>
      <c r="AP10" s="17">
        <v>0.45116026502527701</v>
      </c>
      <c r="AQ10" s="17">
        <v>0.439357307003789</v>
      </c>
      <c r="AR10" s="17"/>
      <c r="AS10" s="17">
        <v>0.53054614360720798</v>
      </c>
      <c r="AT10" s="17">
        <v>0.37188767168895698</v>
      </c>
      <c r="AU10" s="17">
        <v>0.42698422935997699</v>
      </c>
      <c r="AV10" s="17"/>
      <c r="AW10" s="17">
        <v>0.43991043328816198</v>
      </c>
      <c r="AX10" s="17">
        <v>0.45272817247408698</v>
      </c>
      <c r="AY10" s="17"/>
      <c r="AZ10" s="17">
        <v>0.32854664342060302</v>
      </c>
      <c r="BA10" s="17">
        <v>0.50411992793933402</v>
      </c>
      <c r="BB10" s="17"/>
      <c r="BC10" s="17">
        <v>0.428129537256351</v>
      </c>
      <c r="BD10" s="17">
        <v>0.46379337687620398</v>
      </c>
      <c r="BE10" s="17"/>
      <c r="BF10" s="17">
        <v>0.40770123019745402</v>
      </c>
      <c r="BG10" s="17">
        <v>0.48722888534432401</v>
      </c>
      <c r="BH10" s="17"/>
      <c r="BI10" s="17">
        <v>0.36273639797019902</v>
      </c>
      <c r="BJ10" s="17">
        <v>0.41003951815610001</v>
      </c>
      <c r="BK10" s="17">
        <v>0.49137932535686901</v>
      </c>
      <c r="BL10" s="17">
        <v>0.45144811787307998</v>
      </c>
    </row>
    <row r="11" spans="2:64" x14ac:dyDescent="0.25">
      <c r="B11" s="18" t="s">
        <v>358</v>
      </c>
      <c r="C11" s="17">
        <v>0.14381092548358099</v>
      </c>
      <c r="D11" s="17">
        <v>0.101223854230042</v>
      </c>
      <c r="E11" s="17">
        <v>0.26033835320606202</v>
      </c>
      <c r="F11" s="17">
        <v>0.23641666183170101</v>
      </c>
      <c r="G11" s="17">
        <v>0</v>
      </c>
      <c r="H11" s="17">
        <v>0.24655753302386699</v>
      </c>
      <c r="I11" s="17">
        <v>8.2894251777783201E-2</v>
      </c>
      <c r="J11" s="17">
        <v>0.34068292416561802</v>
      </c>
      <c r="K11" s="17">
        <v>8.6286382006501697E-2</v>
      </c>
      <c r="L11" s="17">
        <v>0.16226816800678701</v>
      </c>
      <c r="M11" s="17">
        <v>0.33940037240437398</v>
      </c>
      <c r="N11" s="17">
        <v>9.0676525337257799E-2</v>
      </c>
      <c r="O11" s="17">
        <v>0.109739695679292</v>
      </c>
      <c r="P11" s="17">
        <v>0</v>
      </c>
      <c r="Q11" s="17"/>
      <c r="R11" s="17">
        <v>0.10831113340370099</v>
      </c>
      <c r="S11" s="17">
        <v>0.124826454334071</v>
      </c>
      <c r="T11" s="17">
        <v>0.20499189849059599</v>
      </c>
      <c r="U11" s="17">
        <v>0.140481293534193</v>
      </c>
      <c r="V11" s="17"/>
      <c r="W11" s="17">
        <v>0.150710255582612</v>
      </c>
      <c r="X11" s="17">
        <v>0.43438612116761499</v>
      </c>
      <c r="Y11" s="17">
        <v>0.124031667842396</v>
      </c>
      <c r="Z11" s="17">
        <v>7.0910529352783705E-2</v>
      </c>
      <c r="AA11" s="17">
        <v>0.106399184103782</v>
      </c>
      <c r="AB11" s="17">
        <v>0.164965859966481</v>
      </c>
      <c r="AC11" s="17">
        <v>0.10992987986071601</v>
      </c>
      <c r="AD11" s="17">
        <v>0.133507640683203</v>
      </c>
      <c r="AE11" s="17">
        <v>5.1936260742279902E-2</v>
      </c>
      <c r="AF11" s="17">
        <v>0.157332837366534</v>
      </c>
      <c r="AG11" s="17"/>
      <c r="AH11" s="17">
        <v>0.113995961082758</v>
      </c>
      <c r="AI11" s="17">
        <v>0.17557862473540001</v>
      </c>
      <c r="AJ11" s="17">
        <v>0.13902310559196901</v>
      </c>
      <c r="AK11" s="17">
        <v>0.21290888200638899</v>
      </c>
      <c r="AL11" s="17">
        <v>0.20338475392119101</v>
      </c>
      <c r="AM11" s="17">
        <v>0.105887256168847</v>
      </c>
      <c r="AN11" s="17">
        <v>3.5694147032825203E-2</v>
      </c>
      <c r="AO11" s="17"/>
      <c r="AP11" s="17">
        <v>0.13210179129883301</v>
      </c>
      <c r="AQ11" s="17">
        <v>0.211482256240933</v>
      </c>
      <c r="AR11" s="17"/>
      <c r="AS11" s="17">
        <v>0.137068366795978</v>
      </c>
      <c r="AT11" s="17">
        <v>8.9405127189011196E-2</v>
      </c>
      <c r="AU11" s="17">
        <v>0.14937482821564599</v>
      </c>
      <c r="AV11" s="17"/>
      <c r="AW11" s="17">
        <v>0.133843584255155</v>
      </c>
      <c r="AX11" s="17">
        <v>0.14727940456150601</v>
      </c>
      <c r="AY11" s="17"/>
      <c r="AZ11" s="17">
        <v>0.115318647218971</v>
      </c>
      <c r="BA11" s="17">
        <v>0.15670505341108301</v>
      </c>
      <c r="BB11" s="17"/>
      <c r="BC11" s="17">
        <v>0.14874248934906201</v>
      </c>
      <c r="BD11" s="17">
        <v>0.140481293534193</v>
      </c>
      <c r="BE11" s="17"/>
      <c r="BF11" s="17">
        <v>0.100158838489411</v>
      </c>
      <c r="BG11" s="17">
        <v>0.18337342936759701</v>
      </c>
      <c r="BH11" s="17"/>
      <c r="BI11" s="17">
        <v>0.21831126791049199</v>
      </c>
      <c r="BJ11" s="17">
        <v>0.2314963332163</v>
      </c>
      <c r="BK11" s="17">
        <v>0.17886595519711601</v>
      </c>
      <c r="BL11" s="17">
        <v>5.8159944731531701E-2</v>
      </c>
    </row>
    <row r="12" spans="2:64" x14ac:dyDescent="0.25">
      <c r="B12" s="18" t="s">
        <v>359</v>
      </c>
      <c r="C12" s="17">
        <v>3.8471307530177599E-2</v>
      </c>
      <c r="D12" s="17">
        <v>1.51480327016377E-2</v>
      </c>
      <c r="E12" s="17">
        <v>0</v>
      </c>
      <c r="F12" s="17">
        <v>0</v>
      </c>
      <c r="G12" s="17">
        <v>0</v>
      </c>
      <c r="H12" s="17">
        <v>0.16529898395528</v>
      </c>
      <c r="I12" s="17">
        <v>0</v>
      </c>
      <c r="J12" s="17">
        <v>0</v>
      </c>
      <c r="K12" s="17">
        <v>0</v>
      </c>
      <c r="L12" s="17">
        <v>6.82463506802371E-2</v>
      </c>
      <c r="M12" s="17">
        <v>0</v>
      </c>
      <c r="N12" s="17">
        <v>9.67193186768118E-2</v>
      </c>
      <c r="O12" s="17">
        <v>0</v>
      </c>
      <c r="P12" s="17">
        <v>0</v>
      </c>
      <c r="Q12" s="17"/>
      <c r="R12" s="17">
        <v>8.1666693117517702E-2</v>
      </c>
      <c r="S12" s="17">
        <v>3.7383175098892697E-2</v>
      </c>
      <c r="T12" s="17">
        <v>7.5342293463059803E-2</v>
      </c>
      <c r="U12" s="17">
        <v>2.0996107713673801E-2</v>
      </c>
      <c r="V12" s="17"/>
      <c r="W12" s="17">
        <v>3.61221350668013E-2</v>
      </c>
      <c r="X12" s="17">
        <v>0.14410309373489999</v>
      </c>
      <c r="Y12" s="17">
        <v>0.17366741675293801</v>
      </c>
      <c r="Z12" s="17">
        <v>0</v>
      </c>
      <c r="AA12" s="17">
        <v>6.5869787901624399E-2</v>
      </c>
      <c r="AB12" s="17">
        <v>0</v>
      </c>
      <c r="AC12" s="17">
        <v>3.4474257352756998E-2</v>
      </c>
      <c r="AD12" s="17">
        <v>0</v>
      </c>
      <c r="AE12" s="17">
        <v>0</v>
      </c>
      <c r="AF12" s="17">
        <v>3.3040303528885602E-2</v>
      </c>
      <c r="AG12" s="17"/>
      <c r="AH12" s="17">
        <v>0</v>
      </c>
      <c r="AI12" s="17">
        <v>0</v>
      </c>
      <c r="AJ12" s="17">
        <v>0.163931040272847</v>
      </c>
      <c r="AK12" s="17">
        <v>2.07739807113149E-2</v>
      </c>
      <c r="AL12" s="17">
        <v>0</v>
      </c>
      <c r="AM12" s="17">
        <v>3.5622297016887301E-2</v>
      </c>
      <c r="AN12" s="17">
        <v>4.3236917236370798E-2</v>
      </c>
      <c r="AO12" s="17"/>
      <c r="AP12" s="17">
        <v>1.98241623763529E-2</v>
      </c>
      <c r="AQ12" s="17">
        <v>0.146239918554249</v>
      </c>
      <c r="AR12" s="17"/>
      <c r="AS12" s="17">
        <v>2.58716307616908E-2</v>
      </c>
      <c r="AT12" s="17">
        <v>1.88002877559342E-2</v>
      </c>
      <c r="AU12" s="17">
        <v>1.5805201505545902E-2</v>
      </c>
      <c r="AV12" s="17"/>
      <c r="AW12" s="17">
        <v>1.53674219966374E-2</v>
      </c>
      <c r="AX12" s="17">
        <v>4.6511098860218099E-2</v>
      </c>
      <c r="AY12" s="17"/>
      <c r="AZ12" s="17">
        <v>6.3115499227835103E-2</v>
      </c>
      <c r="BA12" s="17">
        <v>2.7318624074387499E-2</v>
      </c>
      <c r="BB12" s="17"/>
      <c r="BC12" s="17">
        <v>6.4354067326785405E-2</v>
      </c>
      <c r="BD12" s="17">
        <v>2.0996107713673801E-2</v>
      </c>
      <c r="BE12" s="17"/>
      <c r="BF12" s="17">
        <v>1.9103894027529902E-2</v>
      </c>
      <c r="BG12" s="17">
        <v>5.6024268331894903E-2</v>
      </c>
      <c r="BH12" s="17"/>
      <c r="BI12" s="17">
        <v>0</v>
      </c>
      <c r="BJ12" s="17">
        <v>0.121848883492135</v>
      </c>
      <c r="BK12" s="17">
        <v>2.9997186799707299E-2</v>
      </c>
      <c r="BL12" s="17">
        <v>1.05710014316965E-2</v>
      </c>
    </row>
    <row r="13" spans="2:64" x14ac:dyDescent="0.25">
      <c r="B13" s="18" t="s">
        <v>109</v>
      </c>
      <c r="C13" s="19">
        <v>1.8789970907591901E-2</v>
      </c>
      <c r="D13" s="19">
        <v>1.51480327016377E-2</v>
      </c>
      <c r="E13" s="19">
        <v>0</v>
      </c>
      <c r="F13" s="19">
        <v>0.10800995755694701</v>
      </c>
      <c r="G13" s="19">
        <v>0</v>
      </c>
      <c r="H13" s="19">
        <v>0</v>
      </c>
      <c r="I13" s="19">
        <v>0</v>
      </c>
      <c r="J13" s="19">
        <v>0</v>
      </c>
      <c r="K13" s="19">
        <v>0</v>
      </c>
      <c r="L13" s="19">
        <v>0</v>
      </c>
      <c r="M13" s="19">
        <v>0</v>
      </c>
      <c r="N13" s="19">
        <v>3.7958166244276101E-2</v>
      </c>
      <c r="O13" s="19">
        <v>5.4869847839646199E-2</v>
      </c>
      <c r="P13" s="19">
        <v>0</v>
      </c>
      <c r="Q13" s="19"/>
      <c r="R13" s="19">
        <v>4.6345260850090997E-2</v>
      </c>
      <c r="S13" s="19">
        <v>0</v>
      </c>
      <c r="T13" s="19">
        <v>2.7594590906485299E-2</v>
      </c>
      <c r="U13" s="19">
        <v>1.53690580562018E-2</v>
      </c>
      <c r="V13" s="19"/>
      <c r="W13" s="19">
        <v>4.7395863210138403E-2</v>
      </c>
      <c r="X13" s="19">
        <v>0</v>
      </c>
      <c r="Y13" s="19">
        <v>0</v>
      </c>
      <c r="Z13" s="19">
        <v>0</v>
      </c>
      <c r="AA13" s="19">
        <v>0</v>
      </c>
      <c r="AB13" s="19">
        <v>0</v>
      </c>
      <c r="AC13" s="19">
        <v>0</v>
      </c>
      <c r="AD13" s="19">
        <v>0</v>
      </c>
      <c r="AE13" s="19">
        <v>0</v>
      </c>
      <c r="AF13" s="19">
        <v>1.7036273045581501E-2</v>
      </c>
      <c r="AG13" s="19"/>
      <c r="AH13" s="19">
        <v>0</v>
      </c>
      <c r="AI13" s="19">
        <v>0</v>
      </c>
      <c r="AJ13" s="19">
        <v>0</v>
      </c>
      <c r="AK13" s="19">
        <v>3.2418435309451002E-2</v>
      </c>
      <c r="AL13" s="19">
        <v>0</v>
      </c>
      <c r="AM13" s="19">
        <v>1.82516789929076E-2</v>
      </c>
      <c r="AN13" s="19">
        <v>3.3860645251867903E-2</v>
      </c>
      <c r="AO13" s="19"/>
      <c r="AP13" s="19">
        <v>1.6232771363419201E-2</v>
      </c>
      <c r="AQ13" s="19">
        <v>3.3568954001975002E-2</v>
      </c>
      <c r="AR13" s="19"/>
      <c r="AS13" s="19">
        <v>0</v>
      </c>
      <c r="AT13" s="19">
        <v>3.6634860851386002E-2</v>
      </c>
      <c r="AU13" s="19">
        <v>1.7331107105550199E-2</v>
      </c>
      <c r="AV13" s="19"/>
      <c r="AW13" s="19">
        <v>0</v>
      </c>
      <c r="AX13" s="19">
        <v>2.53285873223618E-2</v>
      </c>
      <c r="AY13" s="19"/>
      <c r="AZ13" s="19">
        <v>1.80040767307846E-2</v>
      </c>
      <c r="BA13" s="19">
        <v>1.9145625866424001E-2</v>
      </c>
      <c r="BB13" s="19"/>
      <c r="BC13" s="19">
        <v>2.3856732177699801E-2</v>
      </c>
      <c r="BD13" s="19">
        <v>1.53690580562018E-2</v>
      </c>
      <c r="BE13" s="19"/>
      <c r="BF13" s="19">
        <v>1.7308797371909299E-2</v>
      </c>
      <c r="BG13" s="19">
        <v>2.01323794335844E-2</v>
      </c>
      <c r="BH13" s="19"/>
      <c r="BI13" s="19">
        <v>0.14917540784142999</v>
      </c>
      <c r="BJ13" s="19">
        <v>5.0164857659165299E-2</v>
      </c>
      <c r="BK13" s="19">
        <v>1.1629353324703299E-2</v>
      </c>
      <c r="BL13" s="19">
        <v>0</v>
      </c>
    </row>
    <row r="14" spans="2:64" x14ac:dyDescent="0.25">
      <c r="B14" s="16" t="s">
        <v>713</v>
      </c>
    </row>
    <row r="15" spans="2:64" x14ac:dyDescent="0.25">
      <c r="B15" t="s">
        <v>83</v>
      </c>
    </row>
    <row r="16" spans="2:64" x14ac:dyDescent="0.25">
      <c r="B16" t="s">
        <v>84</v>
      </c>
    </row>
    <row r="18" spans="2:2" x14ac:dyDescent="0.2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L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358</v>
      </c>
      <c r="D7" s="10">
        <v>117</v>
      </c>
      <c r="E7" s="10">
        <v>7</v>
      </c>
      <c r="F7" s="10">
        <v>14</v>
      </c>
      <c r="G7" s="10">
        <v>8</v>
      </c>
      <c r="H7" s="10">
        <v>36</v>
      </c>
      <c r="I7" s="10">
        <v>34</v>
      </c>
      <c r="J7" s="10">
        <v>17</v>
      </c>
      <c r="K7" s="10">
        <v>12</v>
      </c>
      <c r="L7" s="10">
        <v>22</v>
      </c>
      <c r="M7" s="10">
        <v>18</v>
      </c>
      <c r="N7" s="10">
        <v>44</v>
      </c>
      <c r="O7" s="10">
        <v>27</v>
      </c>
      <c r="P7" s="10">
        <v>2</v>
      </c>
      <c r="Q7" s="10"/>
      <c r="R7" s="10">
        <v>26</v>
      </c>
      <c r="S7" s="10">
        <v>37</v>
      </c>
      <c r="T7" s="10">
        <v>58</v>
      </c>
      <c r="U7" s="10">
        <v>237</v>
      </c>
      <c r="V7" s="10"/>
      <c r="W7" s="10">
        <v>20</v>
      </c>
      <c r="X7" s="10">
        <v>14</v>
      </c>
      <c r="Y7" s="10">
        <v>13</v>
      </c>
      <c r="Z7" s="10">
        <v>34</v>
      </c>
      <c r="AA7" s="10">
        <v>21</v>
      </c>
      <c r="AB7" s="10">
        <v>18</v>
      </c>
      <c r="AC7" s="10">
        <v>31</v>
      </c>
      <c r="AD7" s="10">
        <v>35</v>
      </c>
      <c r="AE7" s="10">
        <v>42</v>
      </c>
      <c r="AF7" s="10">
        <v>118</v>
      </c>
      <c r="AG7" s="10"/>
      <c r="AH7" s="10">
        <v>21</v>
      </c>
      <c r="AI7" s="10">
        <v>19</v>
      </c>
      <c r="AJ7" s="10">
        <v>32</v>
      </c>
      <c r="AK7" s="10">
        <v>55</v>
      </c>
      <c r="AL7" s="10">
        <v>80</v>
      </c>
      <c r="AM7" s="10">
        <v>90</v>
      </c>
      <c r="AN7" s="10">
        <v>49</v>
      </c>
      <c r="AO7" s="10"/>
      <c r="AP7" s="10">
        <v>320</v>
      </c>
      <c r="AQ7" s="10">
        <v>38</v>
      </c>
      <c r="AR7" s="10"/>
      <c r="AS7" s="10">
        <v>101</v>
      </c>
      <c r="AT7" s="10">
        <v>89</v>
      </c>
      <c r="AU7" s="10">
        <v>125</v>
      </c>
      <c r="AV7" s="10"/>
      <c r="AW7" s="10">
        <v>98</v>
      </c>
      <c r="AX7" s="10">
        <v>260</v>
      </c>
      <c r="AY7" s="10"/>
      <c r="AZ7" s="10">
        <v>99</v>
      </c>
      <c r="BA7" s="10">
        <v>259</v>
      </c>
      <c r="BB7" s="10"/>
      <c r="BC7" s="10">
        <v>121</v>
      </c>
      <c r="BD7" s="10">
        <v>237</v>
      </c>
      <c r="BE7" s="10"/>
      <c r="BF7" s="10">
        <v>178</v>
      </c>
      <c r="BG7" s="10">
        <v>180</v>
      </c>
      <c r="BH7" s="10"/>
      <c r="BI7" s="10">
        <v>17</v>
      </c>
      <c r="BJ7" s="10">
        <v>55</v>
      </c>
      <c r="BK7" s="10">
        <v>164</v>
      </c>
      <c r="BL7" s="10">
        <v>119</v>
      </c>
    </row>
    <row r="8" spans="2:64" ht="30" customHeight="1" x14ac:dyDescent="0.25">
      <c r="B8" s="11" t="s">
        <v>31</v>
      </c>
      <c r="C8" s="11">
        <v>341</v>
      </c>
      <c r="D8" s="11">
        <v>103</v>
      </c>
      <c r="E8" s="11">
        <v>7</v>
      </c>
      <c r="F8" s="11">
        <v>15</v>
      </c>
      <c r="G8" s="11">
        <v>11</v>
      </c>
      <c r="H8" s="11">
        <v>29</v>
      </c>
      <c r="I8" s="11">
        <v>32</v>
      </c>
      <c r="J8" s="11">
        <v>16</v>
      </c>
      <c r="K8" s="11">
        <v>13</v>
      </c>
      <c r="L8" s="11">
        <v>22</v>
      </c>
      <c r="M8" s="11">
        <v>19</v>
      </c>
      <c r="N8" s="11">
        <v>43</v>
      </c>
      <c r="O8" s="11">
        <v>30</v>
      </c>
      <c r="P8" s="11">
        <v>2</v>
      </c>
      <c r="Q8" s="11"/>
      <c r="R8" s="11">
        <v>28</v>
      </c>
      <c r="S8" s="11">
        <v>48</v>
      </c>
      <c r="T8" s="11">
        <v>46</v>
      </c>
      <c r="U8" s="11">
        <v>219</v>
      </c>
      <c r="V8" s="11"/>
      <c r="W8" s="11">
        <v>21</v>
      </c>
      <c r="X8" s="11">
        <v>14</v>
      </c>
      <c r="Y8" s="11">
        <v>13</v>
      </c>
      <c r="Z8" s="11">
        <v>35</v>
      </c>
      <c r="AA8" s="11">
        <v>21</v>
      </c>
      <c r="AB8" s="11">
        <v>17</v>
      </c>
      <c r="AC8" s="11">
        <v>30</v>
      </c>
      <c r="AD8" s="11">
        <v>33</v>
      </c>
      <c r="AE8" s="11">
        <v>39</v>
      </c>
      <c r="AF8" s="11">
        <v>108</v>
      </c>
      <c r="AG8" s="11"/>
      <c r="AH8" s="11">
        <v>21</v>
      </c>
      <c r="AI8" s="11">
        <v>20</v>
      </c>
      <c r="AJ8" s="11">
        <v>30</v>
      </c>
      <c r="AK8" s="11">
        <v>53</v>
      </c>
      <c r="AL8" s="11">
        <v>74</v>
      </c>
      <c r="AM8" s="11">
        <v>86</v>
      </c>
      <c r="AN8" s="11">
        <v>46</v>
      </c>
      <c r="AO8" s="11"/>
      <c r="AP8" s="11">
        <v>305</v>
      </c>
      <c r="AQ8" s="11">
        <v>37</v>
      </c>
      <c r="AR8" s="11"/>
      <c r="AS8" s="11">
        <v>95</v>
      </c>
      <c r="AT8" s="11">
        <v>82</v>
      </c>
      <c r="AU8" s="11">
        <v>122</v>
      </c>
      <c r="AV8" s="11"/>
      <c r="AW8" s="11">
        <v>91</v>
      </c>
      <c r="AX8" s="11">
        <v>251</v>
      </c>
      <c r="AY8" s="11"/>
      <c r="AZ8" s="11">
        <v>98</v>
      </c>
      <c r="BA8" s="11">
        <v>243</v>
      </c>
      <c r="BB8" s="11"/>
      <c r="BC8" s="11">
        <v>123</v>
      </c>
      <c r="BD8" s="11">
        <v>219</v>
      </c>
      <c r="BE8" s="11"/>
      <c r="BF8" s="11">
        <v>168</v>
      </c>
      <c r="BG8" s="11">
        <v>173</v>
      </c>
      <c r="BH8" s="11"/>
      <c r="BI8" s="11">
        <v>17</v>
      </c>
      <c r="BJ8" s="11">
        <v>55</v>
      </c>
      <c r="BK8" s="11">
        <v>156</v>
      </c>
      <c r="BL8" s="11">
        <v>112</v>
      </c>
    </row>
    <row r="9" spans="2:64" ht="45" x14ac:dyDescent="0.25">
      <c r="B9" s="18" t="s">
        <v>356</v>
      </c>
      <c r="C9" s="17">
        <v>0.45171317901674601</v>
      </c>
      <c r="D9" s="17">
        <v>0.46969728961419299</v>
      </c>
      <c r="E9" s="17">
        <v>0.60888742985499</v>
      </c>
      <c r="F9" s="17">
        <v>0.49614961791010398</v>
      </c>
      <c r="G9" s="17">
        <v>0.227150403343991</v>
      </c>
      <c r="H9" s="17">
        <v>0.436212916414285</v>
      </c>
      <c r="I9" s="17">
        <v>0.37363977207794902</v>
      </c>
      <c r="J9" s="17">
        <v>0.35179085352227901</v>
      </c>
      <c r="K9" s="17">
        <v>0.51149398655220502</v>
      </c>
      <c r="L9" s="17">
        <v>0.31405390362135599</v>
      </c>
      <c r="M9" s="17">
        <v>0.482033804436934</v>
      </c>
      <c r="N9" s="17">
        <v>0.58810416514656605</v>
      </c>
      <c r="O9" s="17">
        <v>0.45203795470928299</v>
      </c>
      <c r="P9" s="17">
        <v>0</v>
      </c>
      <c r="Q9" s="17"/>
      <c r="R9" s="17">
        <v>0.45559542262395097</v>
      </c>
      <c r="S9" s="17">
        <v>0.35753776394709103</v>
      </c>
      <c r="T9" s="17">
        <v>0.41717326786402498</v>
      </c>
      <c r="U9" s="17">
        <v>0.47921720444778598</v>
      </c>
      <c r="V9" s="17"/>
      <c r="W9" s="17">
        <v>0.49397845715463401</v>
      </c>
      <c r="X9" s="17">
        <v>0.31165424460118202</v>
      </c>
      <c r="Y9" s="17">
        <v>0.40657729692181699</v>
      </c>
      <c r="Z9" s="17">
        <v>0.45516188301055699</v>
      </c>
      <c r="AA9" s="17">
        <v>0.32724944192627098</v>
      </c>
      <c r="AB9" s="17">
        <v>0.493556918475063</v>
      </c>
      <c r="AC9" s="17">
        <v>0.42165423904298499</v>
      </c>
      <c r="AD9" s="17">
        <v>0.467466360818238</v>
      </c>
      <c r="AE9" s="17">
        <v>0.50201965948665295</v>
      </c>
      <c r="AF9" s="17">
        <v>0.49975356927685199</v>
      </c>
      <c r="AG9" s="17"/>
      <c r="AH9" s="17">
        <v>0.46442188499529402</v>
      </c>
      <c r="AI9" s="17">
        <v>0.45231410637363501</v>
      </c>
      <c r="AJ9" s="17">
        <v>0.48376780815718801</v>
      </c>
      <c r="AK9" s="17">
        <v>0.40060441549291897</v>
      </c>
      <c r="AL9" s="17">
        <v>0.37485574611257899</v>
      </c>
      <c r="AM9" s="17">
        <v>0.493063060453857</v>
      </c>
      <c r="AN9" s="17">
        <v>0.50764345952149004</v>
      </c>
      <c r="AO9" s="17"/>
      <c r="AP9" s="17">
        <v>0.47290071960471902</v>
      </c>
      <c r="AQ9" s="17">
        <v>0.27518297859095597</v>
      </c>
      <c r="AR9" s="17"/>
      <c r="AS9" s="17">
        <v>0.47322048525543797</v>
      </c>
      <c r="AT9" s="17">
        <v>0.56613394862202804</v>
      </c>
      <c r="AU9" s="17">
        <v>0.43029727055969902</v>
      </c>
      <c r="AV9" s="17"/>
      <c r="AW9" s="17">
        <v>0.53071184837749497</v>
      </c>
      <c r="AX9" s="17">
        <v>0.42312548205485301</v>
      </c>
      <c r="AY9" s="17"/>
      <c r="AZ9" s="17">
        <v>0.51892236785110302</v>
      </c>
      <c r="BA9" s="17">
        <v>0.42449217029873998</v>
      </c>
      <c r="BB9" s="17"/>
      <c r="BC9" s="17">
        <v>0.40269539096475099</v>
      </c>
      <c r="BD9" s="17">
        <v>0.47921720444778598</v>
      </c>
      <c r="BE9" s="17"/>
      <c r="BF9" s="17">
        <v>0.57872826465565297</v>
      </c>
      <c r="BG9" s="17">
        <v>0.327937924659717</v>
      </c>
      <c r="BH9" s="17"/>
      <c r="BI9" s="17">
        <v>0.25584555274982101</v>
      </c>
      <c r="BJ9" s="17">
        <v>0.26738051966131299</v>
      </c>
      <c r="BK9" s="17">
        <v>0.43780050627675698</v>
      </c>
      <c r="BL9" s="17">
        <v>0.58462401168645095</v>
      </c>
    </row>
    <row r="10" spans="2:64" ht="30" x14ac:dyDescent="0.25">
      <c r="B10" s="18" t="s">
        <v>357</v>
      </c>
      <c r="C10" s="17">
        <v>0.44696576514743303</v>
      </c>
      <c r="D10" s="17">
        <v>0.432051649362027</v>
      </c>
      <c r="E10" s="17">
        <v>0.39111257014501</v>
      </c>
      <c r="F10" s="17">
        <v>0.39059290700489502</v>
      </c>
      <c r="G10" s="17">
        <v>0.64947574287557397</v>
      </c>
      <c r="H10" s="17">
        <v>0.308963973244616</v>
      </c>
      <c r="I10" s="17">
        <v>0.556715646665916</v>
      </c>
      <c r="J10" s="17">
        <v>0.52627830334260595</v>
      </c>
      <c r="K10" s="17">
        <v>0.299543504894414</v>
      </c>
      <c r="L10" s="17">
        <v>0.64837148451519</v>
      </c>
      <c r="M10" s="17">
        <v>0.44505868398732101</v>
      </c>
      <c r="N10" s="17">
        <v>0.369206806714729</v>
      </c>
      <c r="O10" s="17">
        <v>0.43736483627565098</v>
      </c>
      <c r="P10" s="17">
        <v>1</v>
      </c>
      <c r="Q10" s="17"/>
      <c r="R10" s="17">
        <v>0.42660031450817898</v>
      </c>
      <c r="S10" s="17">
        <v>0.43963104287656501</v>
      </c>
      <c r="T10" s="17">
        <v>0.45149258670518699</v>
      </c>
      <c r="U10" s="17">
        <v>0.45025448737110602</v>
      </c>
      <c r="V10" s="17"/>
      <c r="W10" s="17">
        <v>0.347564584050923</v>
      </c>
      <c r="X10" s="17">
        <v>0.42935846137121503</v>
      </c>
      <c r="Y10" s="17">
        <v>0.44733247587995301</v>
      </c>
      <c r="Z10" s="17">
        <v>0.39855450263761599</v>
      </c>
      <c r="AA10" s="17">
        <v>0.50530127568157102</v>
      </c>
      <c r="AB10" s="17">
        <v>0.44725315286282602</v>
      </c>
      <c r="AC10" s="17">
        <v>0.50742771391443198</v>
      </c>
      <c r="AD10" s="17">
        <v>0.48456482286859398</v>
      </c>
      <c r="AE10" s="17">
        <v>0.497980340513347</v>
      </c>
      <c r="AF10" s="17">
        <v>0.41405702925538002</v>
      </c>
      <c r="AG10" s="17"/>
      <c r="AH10" s="17">
        <v>0.44813706488010302</v>
      </c>
      <c r="AI10" s="17">
        <v>0.259670875391939</v>
      </c>
      <c r="AJ10" s="17">
        <v>0.46730772749768201</v>
      </c>
      <c r="AK10" s="17">
        <v>0.52023280965937502</v>
      </c>
      <c r="AL10" s="17">
        <v>0.45250780335125701</v>
      </c>
      <c r="AM10" s="17">
        <v>0.473403031064484</v>
      </c>
      <c r="AN10" s="17">
        <v>0.43761646602881998</v>
      </c>
      <c r="AO10" s="17"/>
      <c r="AP10" s="17">
        <v>0.44061353813111398</v>
      </c>
      <c r="AQ10" s="17">
        <v>0.49989120515708801</v>
      </c>
      <c r="AR10" s="17"/>
      <c r="AS10" s="17">
        <v>0.44907995182148802</v>
      </c>
      <c r="AT10" s="17">
        <v>0.38110706216366103</v>
      </c>
      <c r="AU10" s="17">
        <v>0.45718466537471197</v>
      </c>
      <c r="AV10" s="17"/>
      <c r="AW10" s="17">
        <v>0.41999821314795599</v>
      </c>
      <c r="AX10" s="17">
        <v>0.456724666285939</v>
      </c>
      <c r="AY10" s="17"/>
      <c r="AZ10" s="17">
        <v>0.39954754318233399</v>
      </c>
      <c r="BA10" s="17">
        <v>0.46617105323215502</v>
      </c>
      <c r="BB10" s="17"/>
      <c r="BC10" s="17">
        <v>0.44110459077766401</v>
      </c>
      <c r="BD10" s="17">
        <v>0.45025448737110602</v>
      </c>
      <c r="BE10" s="17"/>
      <c r="BF10" s="17">
        <v>0.35858667573533798</v>
      </c>
      <c r="BG10" s="17">
        <v>0.53309052912171895</v>
      </c>
      <c r="BH10" s="17"/>
      <c r="BI10" s="17">
        <v>0.49566615480114101</v>
      </c>
      <c r="BJ10" s="17">
        <v>0.55029530909880298</v>
      </c>
      <c r="BK10" s="17">
        <v>0.459618752607729</v>
      </c>
      <c r="BL10" s="17">
        <v>0.38221220836430397</v>
      </c>
    </row>
    <row r="11" spans="2:64" x14ac:dyDescent="0.25">
      <c r="B11" s="18" t="s">
        <v>358</v>
      </c>
      <c r="C11" s="17">
        <v>7.6712414185287195E-2</v>
      </c>
      <c r="D11" s="17">
        <v>6.37686463316577E-2</v>
      </c>
      <c r="E11" s="17">
        <v>0</v>
      </c>
      <c r="F11" s="17">
        <v>0.113257475085001</v>
      </c>
      <c r="G11" s="17">
        <v>0.123373853780435</v>
      </c>
      <c r="H11" s="17">
        <v>0.229217160540168</v>
      </c>
      <c r="I11" s="17">
        <v>0</v>
      </c>
      <c r="J11" s="17">
        <v>0.121930843135115</v>
      </c>
      <c r="K11" s="17">
        <v>0.18896250855338101</v>
      </c>
      <c r="L11" s="17">
        <v>0</v>
      </c>
      <c r="M11" s="17">
        <v>7.2907511575744502E-2</v>
      </c>
      <c r="N11" s="17">
        <v>4.2689028138705502E-2</v>
      </c>
      <c r="O11" s="17">
        <v>7.5920041367626298E-2</v>
      </c>
      <c r="P11" s="17">
        <v>0</v>
      </c>
      <c r="Q11" s="17"/>
      <c r="R11" s="17">
        <v>8.0671792558379002E-2</v>
      </c>
      <c r="S11" s="17">
        <v>0.17566139486266699</v>
      </c>
      <c r="T11" s="17">
        <v>9.7461785647742494E-2</v>
      </c>
      <c r="U11" s="17">
        <v>5.0067506517949799E-2</v>
      </c>
      <c r="V11" s="17"/>
      <c r="W11" s="17">
        <v>0.10879981192648</v>
      </c>
      <c r="X11" s="17">
        <v>0.20039827999993101</v>
      </c>
      <c r="Y11" s="17">
        <v>0.14609022719822901</v>
      </c>
      <c r="Z11" s="17">
        <v>0.14628361435182699</v>
      </c>
      <c r="AA11" s="17">
        <v>0.16744928239215801</v>
      </c>
      <c r="AB11" s="17">
        <v>5.91899286621115E-2</v>
      </c>
      <c r="AC11" s="17">
        <v>7.0918047042583698E-2</v>
      </c>
      <c r="AD11" s="17">
        <v>4.79688163131686E-2</v>
      </c>
      <c r="AE11" s="17">
        <v>0</v>
      </c>
      <c r="AF11" s="17">
        <v>4.7441031862395802E-2</v>
      </c>
      <c r="AG11" s="17"/>
      <c r="AH11" s="17">
        <v>8.7441050124602807E-2</v>
      </c>
      <c r="AI11" s="17">
        <v>0.28801501823442599</v>
      </c>
      <c r="AJ11" s="17">
        <v>2.12203954084298E-2</v>
      </c>
      <c r="AK11" s="17">
        <v>5.94215892194511E-2</v>
      </c>
      <c r="AL11" s="17">
        <v>0.12862430456500001</v>
      </c>
      <c r="AM11" s="17">
        <v>2.2891925339103801E-2</v>
      </c>
      <c r="AN11" s="17">
        <v>5.47400744496905E-2</v>
      </c>
      <c r="AO11" s="17"/>
      <c r="AP11" s="17">
        <v>7.27672363066654E-2</v>
      </c>
      <c r="AQ11" s="17">
        <v>0.109582819258343</v>
      </c>
      <c r="AR11" s="17"/>
      <c r="AS11" s="17">
        <v>7.7699562923074006E-2</v>
      </c>
      <c r="AT11" s="17">
        <v>3.2894584644807601E-2</v>
      </c>
      <c r="AU11" s="17">
        <v>9.9126094192809197E-2</v>
      </c>
      <c r="AV11" s="17"/>
      <c r="AW11" s="17">
        <v>4.9289938474548399E-2</v>
      </c>
      <c r="AX11" s="17">
        <v>8.6635941149818096E-2</v>
      </c>
      <c r="AY11" s="17"/>
      <c r="AZ11" s="17">
        <v>5.7583660377692497E-2</v>
      </c>
      <c r="BA11" s="17">
        <v>8.4459925845403197E-2</v>
      </c>
      <c r="BB11" s="17"/>
      <c r="BC11" s="17">
        <v>0.124199079000122</v>
      </c>
      <c r="BD11" s="17">
        <v>5.0067506517949799E-2</v>
      </c>
      <c r="BE11" s="17"/>
      <c r="BF11" s="17">
        <v>5.1995019830651301E-2</v>
      </c>
      <c r="BG11" s="17">
        <v>0.100799330773964</v>
      </c>
      <c r="BH11" s="17"/>
      <c r="BI11" s="17">
        <v>0.18585929964335099</v>
      </c>
      <c r="BJ11" s="17">
        <v>0.12399908435467499</v>
      </c>
      <c r="BK11" s="17">
        <v>7.5734173642581101E-2</v>
      </c>
      <c r="BL11" s="17">
        <v>3.3163779949244597E-2</v>
      </c>
    </row>
    <row r="12" spans="2:64" x14ac:dyDescent="0.25">
      <c r="B12" s="18" t="s">
        <v>359</v>
      </c>
      <c r="C12" s="17">
        <v>1.6681530348964701E-2</v>
      </c>
      <c r="D12" s="17">
        <v>3.4482414692121703E-2</v>
      </c>
      <c r="E12" s="17">
        <v>0</v>
      </c>
      <c r="F12" s="17">
        <v>0</v>
      </c>
      <c r="G12" s="17">
        <v>0</v>
      </c>
      <c r="H12" s="17">
        <v>0</v>
      </c>
      <c r="I12" s="17">
        <v>4.0903060327062202E-2</v>
      </c>
      <c r="J12" s="17">
        <v>0</v>
      </c>
      <c r="K12" s="17">
        <v>0</v>
      </c>
      <c r="L12" s="17">
        <v>3.7574611863453497E-2</v>
      </c>
      <c r="M12" s="17">
        <v>0</v>
      </c>
      <c r="N12" s="17">
        <v>0</v>
      </c>
      <c r="O12" s="17">
        <v>0</v>
      </c>
      <c r="P12" s="17">
        <v>0</v>
      </c>
      <c r="Q12" s="17"/>
      <c r="R12" s="17">
        <v>3.7132470309490399E-2</v>
      </c>
      <c r="S12" s="17">
        <v>2.7169798313676601E-2</v>
      </c>
      <c r="T12" s="17">
        <v>3.3872359783045501E-2</v>
      </c>
      <c r="U12" s="17">
        <v>8.0857648329667308E-3</v>
      </c>
      <c r="V12" s="17"/>
      <c r="W12" s="17">
        <v>4.9657146867962999E-2</v>
      </c>
      <c r="X12" s="17">
        <v>5.8589014027672602E-2</v>
      </c>
      <c r="Y12" s="17">
        <v>0</v>
      </c>
      <c r="Z12" s="17">
        <v>0</v>
      </c>
      <c r="AA12" s="17">
        <v>0</v>
      </c>
      <c r="AB12" s="17">
        <v>0</v>
      </c>
      <c r="AC12" s="17">
        <v>0</v>
      </c>
      <c r="AD12" s="17">
        <v>0</v>
      </c>
      <c r="AE12" s="17">
        <v>0</v>
      </c>
      <c r="AF12" s="17">
        <v>2.3277040170943002E-2</v>
      </c>
      <c r="AG12" s="17"/>
      <c r="AH12" s="17">
        <v>0</v>
      </c>
      <c r="AI12" s="17">
        <v>0</v>
      </c>
      <c r="AJ12" s="17">
        <v>2.77040689367005E-2</v>
      </c>
      <c r="AK12" s="17">
        <v>1.9741185628254401E-2</v>
      </c>
      <c r="AL12" s="17">
        <v>3.3866368375738302E-2</v>
      </c>
      <c r="AM12" s="17">
        <v>0</v>
      </c>
      <c r="AN12" s="17">
        <v>0</v>
      </c>
      <c r="AO12" s="17"/>
      <c r="AP12" s="17">
        <v>8.2410232355638099E-3</v>
      </c>
      <c r="AQ12" s="17">
        <v>8.7006087663076895E-2</v>
      </c>
      <c r="AR12" s="17"/>
      <c r="AS12" s="17">
        <v>0</v>
      </c>
      <c r="AT12" s="17">
        <v>1.0730782368565801E-2</v>
      </c>
      <c r="AU12" s="17">
        <v>1.33919698727795E-2</v>
      </c>
      <c r="AV12" s="17"/>
      <c r="AW12" s="17">
        <v>0</v>
      </c>
      <c r="AX12" s="17">
        <v>2.2718170438421201E-2</v>
      </c>
      <c r="AY12" s="17"/>
      <c r="AZ12" s="17">
        <v>2.3946428588870201E-2</v>
      </c>
      <c r="BA12" s="17">
        <v>1.3739107419099001E-2</v>
      </c>
      <c r="BB12" s="17"/>
      <c r="BC12" s="17">
        <v>3.2000939257462599E-2</v>
      </c>
      <c r="BD12" s="17">
        <v>8.0857648329667308E-3</v>
      </c>
      <c r="BE12" s="17"/>
      <c r="BF12" s="17">
        <v>5.24730783613376E-3</v>
      </c>
      <c r="BG12" s="17">
        <v>2.78240949725404E-2</v>
      </c>
      <c r="BH12" s="17"/>
      <c r="BI12" s="17">
        <v>0</v>
      </c>
      <c r="BJ12" s="17">
        <v>5.83250868852088E-2</v>
      </c>
      <c r="BK12" s="17">
        <v>1.6127352863712498E-2</v>
      </c>
      <c r="BL12" s="17">
        <v>0</v>
      </c>
    </row>
    <row r="13" spans="2:64" x14ac:dyDescent="0.25">
      <c r="B13" s="18" t="s">
        <v>109</v>
      </c>
      <c r="C13" s="19">
        <v>7.9271113015692701E-3</v>
      </c>
      <c r="D13" s="19">
        <v>0</v>
      </c>
      <c r="E13" s="19">
        <v>0</v>
      </c>
      <c r="F13" s="19">
        <v>0</v>
      </c>
      <c r="G13" s="19">
        <v>0</v>
      </c>
      <c r="H13" s="19">
        <v>2.5605949800930901E-2</v>
      </c>
      <c r="I13" s="19">
        <v>2.8741520929072999E-2</v>
      </c>
      <c r="J13" s="19">
        <v>0</v>
      </c>
      <c r="K13" s="19">
        <v>0</v>
      </c>
      <c r="L13" s="19">
        <v>0</v>
      </c>
      <c r="M13" s="19">
        <v>0</v>
      </c>
      <c r="N13" s="19">
        <v>0</v>
      </c>
      <c r="O13" s="19">
        <v>3.4677167647439298E-2</v>
      </c>
      <c r="P13" s="19">
        <v>0</v>
      </c>
      <c r="Q13" s="19"/>
      <c r="R13" s="19">
        <v>0</v>
      </c>
      <c r="S13" s="19">
        <v>0</v>
      </c>
      <c r="T13" s="19">
        <v>0</v>
      </c>
      <c r="U13" s="19">
        <v>1.23750368301913E-2</v>
      </c>
      <c r="V13" s="19"/>
      <c r="W13" s="19">
        <v>0</v>
      </c>
      <c r="X13" s="19">
        <v>0</v>
      </c>
      <c r="Y13" s="19">
        <v>0</v>
      </c>
      <c r="Z13" s="19">
        <v>0</v>
      </c>
      <c r="AA13" s="19">
        <v>0</v>
      </c>
      <c r="AB13" s="19">
        <v>0</v>
      </c>
      <c r="AC13" s="19">
        <v>0</v>
      </c>
      <c r="AD13" s="19">
        <v>0</v>
      </c>
      <c r="AE13" s="19">
        <v>0</v>
      </c>
      <c r="AF13" s="19">
        <v>1.5471329434429601E-2</v>
      </c>
      <c r="AG13" s="19"/>
      <c r="AH13" s="19">
        <v>0</v>
      </c>
      <c r="AI13" s="19">
        <v>0</v>
      </c>
      <c r="AJ13" s="19">
        <v>0</v>
      </c>
      <c r="AK13" s="19">
        <v>0</v>
      </c>
      <c r="AL13" s="19">
        <v>1.0145777595425599E-2</v>
      </c>
      <c r="AM13" s="19">
        <v>1.0641983142555499E-2</v>
      </c>
      <c r="AN13" s="19">
        <v>0</v>
      </c>
      <c r="AO13" s="19"/>
      <c r="AP13" s="19">
        <v>5.4774827219379804E-3</v>
      </c>
      <c r="AQ13" s="19">
        <v>2.83369093305357E-2</v>
      </c>
      <c r="AR13" s="19"/>
      <c r="AS13" s="19">
        <v>0</v>
      </c>
      <c r="AT13" s="19">
        <v>9.1336222009373597E-3</v>
      </c>
      <c r="AU13" s="19">
        <v>0</v>
      </c>
      <c r="AV13" s="19"/>
      <c r="AW13" s="19">
        <v>0</v>
      </c>
      <c r="AX13" s="19">
        <v>1.07957400709679E-2</v>
      </c>
      <c r="AY13" s="19"/>
      <c r="AZ13" s="19">
        <v>0</v>
      </c>
      <c r="BA13" s="19">
        <v>1.1137743204603199E-2</v>
      </c>
      <c r="BB13" s="19"/>
      <c r="BC13" s="19">
        <v>0</v>
      </c>
      <c r="BD13" s="19">
        <v>1.23750368301913E-2</v>
      </c>
      <c r="BE13" s="19"/>
      <c r="BF13" s="19">
        <v>5.4427319422240402E-3</v>
      </c>
      <c r="BG13" s="19">
        <v>1.0348120472058801E-2</v>
      </c>
      <c r="BH13" s="19"/>
      <c r="BI13" s="19">
        <v>6.26289928056874E-2</v>
      </c>
      <c r="BJ13" s="19">
        <v>0</v>
      </c>
      <c r="BK13" s="19">
        <v>1.0719214609220601E-2</v>
      </c>
      <c r="BL13" s="19">
        <v>0</v>
      </c>
    </row>
    <row r="14" spans="2:64" x14ac:dyDescent="0.25">
      <c r="B14" s="16" t="s">
        <v>714</v>
      </c>
    </row>
    <row r="15" spans="2:64" x14ac:dyDescent="0.25">
      <c r="B15" t="s">
        <v>83</v>
      </c>
    </row>
    <row r="16" spans="2:64" x14ac:dyDescent="0.25">
      <c r="B16" t="s">
        <v>84</v>
      </c>
    </row>
    <row r="18" spans="2:2" x14ac:dyDescent="0.2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L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607</v>
      </c>
      <c r="D7" s="10">
        <v>187</v>
      </c>
      <c r="E7" s="10">
        <v>15</v>
      </c>
      <c r="F7" s="10">
        <v>18</v>
      </c>
      <c r="G7" s="10">
        <v>19</v>
      </c>
      <c r="H7" s="10">
        <v>57</v>
      </c>
      <c r="I7" s="10">
        <v>51</v>
      </c>
      <c r="J7" s="10">
        <v>27</v>
      </c>
      <c r="K7" s="10">
        <v>19</v>
      </c>
      <c r="L7" s="10">
        <v>44</v>
      </c>
      <c r="M7" s="10">
        <v>41</v>
      </c>
      <c r="N7" s="10">
        <v>83</v>
      </c>
      <c r="O7" s="10">
        <v>44</v>
      </c>
      <c r="P7" s="10">
        <v>2</v>
      </c>
      <c r="Q7" s="10"/>
      <c r="R7" s="10">
        <v>71</v>
      </c>
      <c r="S7" s="10">
        <v>62</v>
      </c>
      <c r="T7" s="10">
        <v>102</v>
      </c>
      <c r="U7" s="10">
        <v>372</v>
      </c>
      <c r="V7" s="10"/>
      <c r="W7" s="10">
        <v>49</v>
      </c>
      <c r="X7" s="10">
        <v>28</v>
      </c>
      <c r="Y7" s="10">
        <v>27</v>
      </c>
      <c r="Z7" s="10">
        <v>45</v>
      </c>
      <c r="AA7" s="10">
        <v>41</v>
      </c>
      <c r="AB7" s="10">
        <v>33</v>
      </c>
      <c r="AC7" s="10">
        <v>43</v>
      </c>
      <c r="AD7" s="10">
        <v>51</v>
      </c>
      <c r="AE7" s="10">
        <v>63</v>
      </c>
      <c r="AF7" s="10">
        <v>192</v>
      </c>
      <c r="AG7" s="10"/>
      <c r="AH7" s="10">
        <v>46</v>
      </c>
      <c r="AI7" s="10">
        <v>26</v>
      </c>
      <c r="AJ7" s="10">
        <v>47</v>
      </c>
      <c r="AK7" s="10">
        <v>115</v>
      </c>
      <c r="AL7" s="10">
        <v>132</v>
      </c>
      <c r="AM7" s="10">
        <v>137</v>
      </c>
      <c r="AN7" s="10">
        <v>75</v>
      </c>
      <c r="AO7" s="10"/>
      <c r="AP7" s="10">
        <v>512</v>
      </c>
      <c r="AQ7" s="10">
        <v>95</v>
      </c>
      <c r="AR7" s="10"/>
      <c r="AS7" s="10">
        <v>157</v>
      </c>
      <c r="AT7" s="10">
        <v>127</v>
      </c>
      <c r="AU7" s="10">
        <v>215</v>
      </c>
      <c r="AV7" s="10"/>
      <c r="AW7" s="10">
        <v>118</v>
      </c>
      <c r="AX7" s="10">
        <v>489</v>
      </c>
      <c r="AY7" s="10"/>
      <c r="AZ7" s="10">
        <v>165</v>
      </c>
      <c r="BA7" s="10">
        <v>442</v>
      </c>
      <c r="BB7" s="10"/>
      <c r="BC7" s="10">
        <v>235</v>
      </c>
      <c r="BD7" s="10">
        <v>372</v>
      </c>
      <c r="BE7" s="10"/>
      <c r="BF7" s="10">
        <v>262</v>
      </c>
      <c r="BG7" s="10">
        <v>345</v>
      </c>
      <c r="BH7" s="10"/>
      <c r="BI7" s="10">
        <v>52</v>
      </c>
      <c r="BJ7" s="10">
        <v>158</v>
      </c>
      <c r="BK7" s="10">
        <v>260</v>
      </c>
      <c r="BL7" s="10">
        <v>134</v>
      </c>
    </row>
    <row r="8" spans="2:64" ht="30" customHeight="1" x14ac:dyDescent="0.25">
      <c r="B8" s="11" t="s">
        <v>31</v>
      </c>
      <c r="C8" s="11">
        <v>587</v>
      </c>
      <c r="D8" s="11">
        <v>169</v>
      </c>
      <c r="E8" s="11">
        <v>15</v>
      </c>
      <c r="F8" s="11">
        <v>19</v>
      </c>
      <c r="G8" s="11">
        <v>25</v>
      </c>
      <c r="H8" s="11">
        <v>46</v>
      </c>
      <c r="I8" s="11">
        <v>47</v>
      </c>
      <c r="J8" s="11">
        <v>25</v>
      </c>
      <c r="K8" s="11">
        <v>21</v>
      </c>
      <c r="L8" s="11">
        <v>45</v>
      </c>
      <c r="M8" s="11">
        <v>43</v>
      </c>
      <c r="N8" s="11">
        <v>82</v>
      </c>
      <c r="O8" s="11">
        <v>47</v>
      </c>
      <c r="P8" s="11">
        <v>2</v>
      </c>
      <c r="Q8" s="11"/>
      <c r="R8" s="11">
        <v>79</v>
      </c>
      <c r="S8" s="11">
        <v>80</v>
      </c>
      <c r="T8" s="11">
        <v>81</v>
      </c>
      <c r="U8" s="11">
        <v>346</v>
      </c>
      <c r="V8" s="11"/>
      <c r="W8" s="11">
        <v>53</v>
      </c>
      <c r="X8" s="11">
        <v>29</v>
      </c>
      <c r="Y8" s="11">
        <v>28</v>
      </c>
      <c r="Z8" s="11">
        <v>47</v>
      </c>
      <c r="AA8" s="11">
        <v>40</v>
      </c>
      <c r="AB8" s="11">
        <v>31</v>
      </c>
      <c r="AC8" s="11">
        <v>42</v>
      </c>
      <c r="AD8" s="11">
        <v>48</v>
      </c>
      <c r="AE8" s="11">
        <v>57</v>
      </c>
      <c r="AF8" s="11">
        <v>177</v>
      </c>
      <c r="AG8" s="11"/>
      <c r="AH8" s="11">
        <v>50</v>
      </c>
      <c r="AI8" s="11">
        <v>26</v>
      </c>
      <c r="AJ8" s="11">
        <v>42</v>
      </c>
      <c r="AK8" s="11">
        <v>114</v>
      </c>
      <c r="AL8" s="11">
        <v>125</v>
      </c>
      <c r="AM8" s="11">
        <v>130</v>
      </c>
      <c r="AN8" s="11">
        <v>71</v>
      </c>
      <c r="AO8" s="11"/>
      <c r="AP8" s="11">
        <v>493</v>
      </c>
      <c r="AQ8" s="11">
        <v>94</v>
      </c>
      <c r="AR8" s="11"/>
      <c r="AS8" s="11">
        <v>148</v>
      </c>
      <c r="AT8" s="11">
        <v>119</v>
      </c>
      <c r="AU8" s="11">
        <v>213</v>
      </c>
      <c r="AV8" s="11"/>
      <c r="AW8" s="11">
        <v>110</v>
      </c>
      <c r="AX8" s="11">
        <v>477</v>
      </c>
      <c r="AY8" s="11"/>
      <c r="AZ8" s="11">
        <v>165</v>
      </c>
      <c r="BA8" s="11">
        <v>422</v>
      </c>
      <c r="BB8" s="11"/>
      <c r="BC8" s="11">
        <v>241</v>
      </c>
      <c r="BD8" s="11">
        <v>346</v>
      </c>
      <c r="BE8" s="11"/>
      <c r="BF8" s="11">
        <v>250</v>
      </c>
      <c r="BG8" s="11">
        <v>337</v>
      </c>
      <c r="BH8" s="11"/>
      <c r="BI8" s="11">
        <v>55</v>
      </c>
      <c r="BJ8" s="11">
        <v>154</v>
      </c>
      <c r="BK8" s="11">
        <v>246</v>
      </c>
      <c r="BL8" s="11">
        <v>128</v>
      </c>
    </row>
    <row r="9" spans="2:64" ht="45" x14ac:dyDescent="0.25">
      <c r="B9" s="18" t="s">
        <v>356</v>
      </c>
      <c r="C9" s="17">
        <v>0.480455341029214</v>
      </c>
      <c r="D9" s="17">
        <v>0.51042415192824997</v>
      </c>
      <c r="E9" s="17">
        <v>0.46456658148658098</v>
      </c>
      <c r="F9" s="17">
        <v>0.54220295872982405</v>
      </c>
      <c r="G9" s="17">
        <v>0.480646937627349</v>
      </c>
      <c r="H9" s="17">
        <v>0.45803658292140897</v>
      </c>
      <c r="I9" s="17">
        <v>0.57273532098593605</v>
      </c>
      <c r="J9" s="17">
        <v>0.33348176744701802</v>
      </c>
      <c r="K9" s="17">
        <v>0.62505959749116202</v>
      </c>
      <c r="L9" s="17">
        <v>0.47587476321525901</v>
      </c>
      <c r="M9" s="17">
        <v>0.44749156787647498</v>
      </c>
      <c r="N9" s="17">
        <v>0.40297813236966901</v>
      </c>
      <c r="O9" s="17">
        <v>0.46556598080383599</v>
      </c>
      <c r="P9" s="17">
        <v>0.456862713144291</v>
      </c>
      <c r="Q9" s="17"/>
      <c r="R9" s="17">
        <v>0.35584959769129998</v>
      </c>
      <c r="S9" s="17">
        <v>0.37988087036668999</v>
      </c>
      <c r="T9" s="17">
        <v>0.496442354794498</v>
      </c>
      <c r="U9" s="17">
        <v>0.52849004013113499</v>
      </c>
      <c r="V9" s="17"/>
      <c r="W9" s="17">
        <v>0.348148706473074</v>
      </c>
      <c r="X9" s="17">
        <v>0.40951244965607803</v>
      </c>
      <c r="Y9" s="17">
        <v>0.43823676351861202</v>
      </c>
      <c r="Z9" s="17">
        <v>0.32384147515295703</v>
      </c>
      <c r="AA9" s="17">
        <v>0.39629758084565903</v>
      </c>
      <c r="AB9" s="17">
        <v>0.70462820564875595</v>
      </c>
      <c r="AC9" s="17">
        <v>0.39573275928833501</v>
      </c>
      <c r="AD9" s="17">
        <v>0.56377158131637295</v>
      </c>
      <c r="AE9" s="17">
        <v>0.63193605305801803</v>
      </c>
      <c r="AF9" s="17">
        <v>0.53423984967802096</v>
      </c>
      <c r="AG9" s="17"/>
      <c r="AH9" s="17">
        <v>0.38536039763635199</v>
      </c>
      <c r="AI9" s="17">
        <v>0.40129876720455399</v>
      </c>
      <c r="AJ9" s="17">
        <v>0.61915083218648004</v>
      </c>
      <c r="AK9" s="17">
        <v>0.37499112834040499</v>
      </c>
      <c r="AL9" s="17">
        <v>0.51472028353995403</v>
      </c>
      <c r="AM9" s="17">
        <v>0.54438943796269701</v>
      </c>
      <c r="AN9" s="17">
        <v>0.55676575299063102</v>
      </c>
      <c r="AO9" s="17"/>
      <c r="AP9" s="17">
        <v>0.52610764402049404</v>
      </c>
      <c r="AQ9" s="17">
        <v>0.240235378986316</v>
      </c>
      <c r="AR9" s="17"/>
      <c r="AS9" s="17">
        <v>0.57078592583847898</v>
      </c>
      <c r="AT9" s="17">
        <v>0.61394647221355603</v>
      </c>
      <c r="AU9" s="17">
        <v>0.45069929046655599</v>
      </c>
      <c r="AV9" s="17"/>
      <c r="AW9" s="17">
        <v>0.60581173461697202</v>
      </c>
      <c r="AX9" s="17">
        <v>0.45169874904009999</v>
      </c>
      <c r="AY9" s="17"/>
      <c r="AZ9" s="17">
        <v>0.51707112286351498</v>
      </c>
      <c r="BA9" s="17">
        <v>0.46612064686772597</v>
      </c>
      <c r="BB9" s="17"/>
      <c r="BC9" s="17">
        <v>0.41134773328233898</v>
      </c>
      <c r="BD9" s="17">
        <v>0.52849004013113499</v>
      </c>
      <c r="BE9" s="17"/>
      <c r="BF9" s="17">
        <v>0.59426864994050899</v>
      </c>
      <c r="BG9" s="17">
        <v>0.39578902134918997</v>
      </c>
      <c r="BH9" s="17"/>
      <c r="BI9" s="17">
        <v>0.29338427110620102</v>
      </c>
      <c r="BJ9" s="17">
        <v>0.34250358168772199</v>
      </c>
      <c r="BK9" s="17">
        <v>0.55052977822916704</v>
      </c>
      <c r="BL9" s="17">
        <v>0.58821221094989695</v>
      </c>
    </row>
    <row r="10" spans="2:64" ht="30" x14ac:dyDescent="0.25">
      <c r="B10" s="18" t="s">
        <v>357</v>
      </c>
      <c r="C10" s="17">
        <v>0.42819491546298599</v>
      </c>
      <c r="D10" s="17">
        <v>0.40879263501694502</v>
      </c>
      <c r="E10" s="17">
        <v>0.47005164802576699</v>
      </c>
      <c r="F10" s="17">
        <v>0.45779704127017601</v>
      </c>
      <c r="G10" s="17">
        <v>0.26465712181418299</v>
      </c>
      <c r="H10" s="17">
        <v>0.428325409962035</v>
      </c>
      <c r="I10" s="17">
        <v>0.391428729057401</v>
      </c>
      <c r="J10" s="17">
        <v>0.62859564867213302</v>
      </c>
      <c r="K10" s="17">
        <v>0.37494040250883798</v>
      </c>
      <c r="L10" s="17">
        <v>0.43306536376295501</v>
      </c>
      <c r="M10" s="17">
        <v>0.40476706522283701</v>
      </c>
      <c r="N10" s="17">
        <v>0.49245489914557</v>
      </c>
      <c r="O10" s="17">
        <v>0.412701015200095</v>
      </c>
      <c r="P10" s="17">
        <v>0.54313728685570895</v>
      </c>
      <c r="Q10" s="17"/>
      <c r="R10" s="17">
        <v>0.46155051460165503</v>
      </c>
      <c r="S10" s="17">
        <v>0.51063180769332395</v>
      </c>
      <c r="T10" s="17">
        <v>0.43331646245515099</v>
      </c>
      <c r="U10" s="17">
        <v>0.40025892186051498</v>
      </c>
      <c r="V10" s="17"/>
      <c r="W10" s="17">
        <v>0.44814795538843799</v>
      </c>
      <c r="X10" s="17">
        <v>0.44622955142190102</v>
      </c>
      <c r="Y10" s="17">
        <v>0.43103398732669201</v>
      </c>
      <c r="Z10" s="17">
        <v>0.561262861785636</v>
      </c>
      <c r="AA10" s="17">
        <v>0.57221684738049405</v>
      </c>
      <c r="AB10" s="17">
        <v>0.23552544670563</v>
      </c>
      <c r="AC10" s="17">
        <v>0.47478376607735201</v>
      </c>
      <c r="AD10" s="17">
        <v>0.40934727271815102</v>
      </c>
      <c r="AE10" s="17">
        <v>0.32684157094272398</v>
      </c>
      <c r="AF10" s="17">
        <v>0.40308851968263398</v>
      </c>
      <c r="AG10" s="17"/>
      <c r="AH10" s="17">
        <v>0.40984856048164803</v>
      </c>
      <c r="AI10" s="17">
        <v>0.54910757369915997</v>
      </c>
      <c r="AJ10" s="17">
        <v>0.30823982091225399</v>
      </c>
      <c r="AK10" s="17">
        <v>0.53058898928663001</v>
      </c>
      <c r="AL10" s="17">
        <v>0.41407878864505299</v>
      </c>
      <c r="AM10" s="17">
        <v>0.39000413389746202</v>
      </c>
      <c r="AN10" s="17">
        <v>0.39021286221787499</v>
      </c>
      <c r="AO10" s="17"/>
      <c r="AP10" s="17">
        <v>0.418901479585645</v>
      </c>
      <c r="AQ10" s="17">
        <v>0.47709647502131602</v>
      </c>
      <c r="AR10" s="17"/>
      <c r="AS10" s="17">
        <v>0.37603683841026903</v>
      </c>
      <c r="AT10" s="17">
        <v>0.36609836710489202</v>
      </c>
      <c r="AU10" s="17">
        <v>0.48675074055329498</v>
      </c>
      <c r="AV10" s="17"/>
      <c r="AW10" s="17">
        <v>0.37551530376673398</v>
      </c>
      <c r="AX10" s="17">
        <v>0.44027954917282203</v>
      </c>
      <c r="AY10" s="17"/>
      <c r="AZ10" s="17">
        <v>0.35997530848399301</v>
      </c>
      <c r="BA10" s="17">
        <v>0.45490217536217697</v>
      </c>
      <c r="BB10" s="17"/>
      <c r="BC10" s="17">
        <v>0.46838647956131402</v>
      </c>
      <c r="BD10" s="17">
        <v>0.40025892186051498</v>
      </c>
      <c r="BE10" s="17"/>
      <c r="BF10" s="17">
        <v>0.34685164218656001</v>
      </c>
      <c r="BG10" s="17">
        <v>0.48870660469266203</v>
      </c>
      <c r="BH10" s="17"/>
      <c r="BI10" s="17">
        <v>0.42185535885840397</v>
      </c>
      <c r="BJ10" s="17">
        <v>0.51649938159843101</v>
      </c>
      <c r="BK10" s="17">
        <v>0.40002783967445699</v>
      </c>
      <c r="BL10" s="17">
        <v>0.38088091510264799</v>
      </c>
    </row>
    <row r="11" spans="2:64" x14ac:dyDescent="0.25">
      <c r="B11" s="18" t="s">
        <v>358</v>
      </c>
      <c r="C11" s="17">
        <v>6.1417741080749003E-2</v>
      </c>
      <c r="D11" s="17">
        <v>5.1659965264624103E-2</v>
      </c>
      <c r="E11" s="17">
        <v>0</v>
      </c>
      <c r="F11" s="17">
        <v>0</v>
      </c>
      <c r="G11" s="17">
        <v>9.6864224421477393E-2</v>
      </c>
      <c r="H11" s="17">
        <v>9.9737979705127197E-2</v>
      </c>
      <c r="I11" s="17">
        <v>1.6372109325303998E-2</v>
      </c>
      <c r="J11" s="17">
        <v>3.7922583880848203E-2</v>
      </c>
      <c r="K11" s="17">
        <v>0</v>
      </c>
      <c r="L11" s="17">
        <v>6.9323772304817302E-2</v>
      </c>
      <c r="M11" s="17">
        <v>0.14774136690068801</v>
      </c>
      <c r="N11" s="17">
        <v>6.6116403180579403E-2</v>
      </c>
      <c r="O11" s="17">
        <v>7.8007178938358096E-2</v>
      </c>
      <c r="P11" s="17">
        <v>0</v>
      </c>
      <c r="Q11" s="17"/>
      <c r="R11" s="17">
        <v>0.127881531069234</v>
      </c>
      <c r="S11" s="17">
        <v>0.109487321939986</v>
      </c>
      <c r="T11" s="17">
        <v>6.2453601341343097E-2</v>
      </c>
      <c r="U11" s="17">
        <v>3.48442566618547E-2</v>
      </c>
      <c r="V11" s="17"/>
      <c r="W11" s="17">
        <v>0.12272580020050899</v>
      </c>
      <c r="X11" s="17">
        <v>0.14425799892202101</v>
      </c>
      <c r="Y11" s="17">
        <v>0.130729249154696</v>
      </c>
      <c r="Z11" s="17">
        <v>8.7007917586760394E-2</v>
      </c>
      <c r="AA11" s="17">
        <v>3.1485571773846803E-2</v>
      </c>
      <c r="AB11" s="17">
        <v>5.9846347645613501E-2</v>
      </c>
      <c r="AC11" s="17">
        <v>5.0344901674406098E-2</v>
      </c>
      <c r="AD11" s="17">
        <v>2.6881145965476201E-2</v>
      </c>
      <c r="AE11" s="17">
        <v>3.0107717026355198E-2</v>
      </c>
      <c r="AF11" s="17">
        <v>3.4567364679600698E-2</v>
      </c>
      <c r="AG11" s="17"/>
      <c r="AH11" s="17">
        <v>0.18372517038026301</v>
      </c>
      <c r="AI11" s="17">
        <v>0</v>
      </c>
      <c r="AJ11" s="17">
        <v>7.2609346901265498E-2</v>
      </c>
      <c r="AK11" s="17">
        <v>5.7849928218350902E-2</v>
      </c>
      <c r="AL11" s="17">
        <v>3.76219609110824E-2</v>
      </c>
      <c r="AM11" s="17">
        <v>4.2920631501337202E-2</v>
      </c>
      <c r="AN11" s="17">
        <v>3.9197043717314702E-2</v>
      </c>
      <c r="AO11" s="17"/>
      <c r="AP11" s="17">
        <v>4.51052963784759E-2</v>
      </c>
      <c r="AQ11" s="17">
        <v>0.14725294742193501</v>
      </c>
      <c r="AR11" s="17"/>
      <c r="AS11" s="17">
        <v>3.9507608756159801E-2</v>
      </c>
      <c r="AT11" s="17">
        <v>1.9955160681552099E-2</v>
      </c>
      <c r="AU11" s="17">
        <v>5.3446233171952601E-2</v>
      </c>
      <c r="AV11" s="17"/>
      <c r="AW11" s="17">
        <v>1.86729616162934E-2</v>
      </c>
      <c r="AX11" s="17">
        <v>7.1223337329523295E-2</v>
      </c>
      <c r="AY11" s="17"/>
      <c r="AZ11" s="17">
        <v>7.7294302770101894E-2</v>
      </c>
      <c r="BA11" s="17">
        <v>5.5202233866325001E-2</v>
      </c>
      <c r="BB11" s="17"/>
      <c r="BC11" s="17">
        <v>9.9649060773042003E-2</v>
      </c>
      <c r="BD11" s="17">
        <v>3.48442566618547E-2</v>
      </c>
      <c r="BE11" s="17"/>
      <c r="BF11" s="17">
        <v>4.00107803218748E-2</v>
      </c>
      <c r="BG11" s="17">
        <v>7.7342491888241605E-2</v>
      </c>
      <c r="BH11" s="17"/>
      <c r="BI11" s="17">
        <v>0.181668295792422</v>
      </c>
      <c r="BJ11" s="17">
        <v>8.5200636900093496E-2</v>
      </c>
      <c r="BK11" s="17">
        <v>4.1453895453346302E-2</v>
      </c>
      <c r="BL11" s="17">
        <v>2.0764672462604598E-2</v>
      </c>
    </row>
    <row r="12" spans="2:64" x14ac:dyDescent="0.25">
      <c r="B12" s="18" t="s">
        <v>359</v>
      </c>
      <c r="C12" s="17">
        <v>8.4539759795493E-3</v>
      </c>
      <c r="D12" s="17">
        <v>1.8662337468547899E-2</v>
      </c>
      <c r="E12" s="17">
        <v>0</v>
      </c>
      <c r="F12" s="17">
        <v>0</v>
      </c>
      <c r="G12" s="17">
        <v>0</v>
      </c>
      <c r="H12" s="17">
        <v>1.39000274114289E-2</v>
      </c>
      <c r="I12" s="17">
        <v>0</v>
      </c>
      <c r="J12" s="17">
        <v>0</v>
      </c>
      <c r="K12" s="17">
        <v>0</v>
      </c>
      <c r="L12" s="17">
        <v>0</v>
      </c>
      <c r="M12" s="17">
        <v>0</v>
      </c>
      <c r="N12" s="17">
        <v>1.43386241247204E-2</v>
      </c>
      <c r="O12" s="17">
        <v>0</v>
      </c>
      <c r="P12" s="17">
        <v>0</v>
      </c>
      <c r="Q12" s="17"/>
      <c r="R12" s="17">
        <v>5.4718356637810897E-2</v>
      </c>
      <c r="S12" s="17">
        <v>0</v>
      </c>
      <c r="T12" s="17">
        <v>7.7875814090083003E-3</v>
      </c>
      <c r="U12" s="17">
        <v>0</v>
      </c>
      <c r="V12" s="17"/>
      <c r="W12" s="17">
        <v>8.0977537937979002E-2</v>
      </c>
      <c r="X12" s="17">
        <v>0</v>
      </c>
      <c r="Y12" s="17">
        <v>0</v>
      </c>
      <c r="Z12" s="17">
        <v>0</v>
      </c>
      <c r="AA12" s="17">
        <v>0</v>
      </c>
      <c r="AB12" s="17">
        <v>0</v>
      </c>
      <c r="AC12" s="17">
        <v>0</v>
      </c>
      <c r="AD12" s="17">
        <v>0</v>
      </c>
      <c r="AE12" s="17">
        <v>1.1114658972902701E-2</v>
      </c>
      <c r="AF12" s="17">
        <v>0</v>
      </c>
      <c r="AG12" s="17"/>
      <c r="AH12" s="17">
        <v>2.1065871501737301E-2</v>
      </c>
      <c r="AI12" s="17">
        <v>0</v>
      </c>
      <c r="AJ12" s="17">
        <v>0</v>
      </c>
      <c r="AK12" s="17">
        <v>2.5130613590629701E-2</v>
      </c>
      <c r="AL12" s="17">
        <v>0</v>
      </c>
      <c r="AM12" s="17">
        <v>8.0699789646027E-3</v>
      </c>
      <c r="AN12" s="17">
        <v>0</v>
      </c>
      <c r="AO12" s="17"/>
      <c r="AP12" s="17">
        <v>2.13203035142714E-3</v>
      </c>
      <c r="AQ12" s="17">
        <v>4.1719713725897903E-2</v>
      </c>
      <c r="AR12" s="17"/>
      <c r="AS12" s="17">
        <v>0</v>
      </c>
      <c r="AT12" s="17">
        <v>0</v>
      </c>
      <c r="AU12" s="17">
        <v>4.9455218879726802E-3</v>
      </c>
      <c r="AV12" s="17"/>
      <c r="AW12" s="17">
        <v>0</v>
      </c>
      <c r="AX12" s="17">
        <v>1.03933069619732E-2</v>
      </c>
      <c r="AY12" s="17"/>
      <c r="AZ12" s="17">
        <v>1.9847251716739699E-2</v>
      </c>
      <c r="BA12" s="17">
        <v>3.9936281456780997E-3</v>
      </c>
      <c r="BB12" s="17"/>
      <c r="BC12" s="17">
        <v>2.06167263833055E-2</v>
      </c>
      <c r="BD12" s="17">
        <v>0</v>
      </c>
      <c r="BE12" s="17"/>
      <c r="BF12" s="17">
        <v>4.19986867604372E-3</v>
      </c>
      <c r="BG12" s="17">
        <v>1.16186287987767E-2</v>
      </c>
      <c r="BH12" s="17"/>
      <c r="BI12" s="17">
        <v>1.9094884854407902E-2</v>
      </c>
      <c r="BJ12" s="17">
        <v>1.8502928151541701E-2</v>
      </c>
      <c r="BK12" s="17">
        <v>4.2670856812023501E-3</v>
      </c>
      <c r="BL12" s="17">
        <v>0</v>
      </c>
    </row>
    <row r="13" spans="2:64" x14ac:dyDescent="0.25">
      <c r="B13" s="18" t="s">
        <v>109</v>
      </c>
      <c r="C13" s="19">
        <v>2.1478026447502001E-2</v>
      </c>
      <c r="D13" s="19">
        <v>1.0460910321632299E-2</v>
      </c>
      <c r="E13" s="19">
        <v>6.5381770487651703E-2</v>
      </c>
      <c r="F13" s="19">
        <v>0</v>
      </c>
      <c r="G13" s="19">
        <v>0.15783171613699101</v>
      </c>
      <c r="H13" s="19">
        <v>0</v>
      </c>
      <c r="I13" s="19">
        <v>1.9463840631358701E-2</v>
      </c>
      <c r="J13" s="19">
        <v>0</v>
      </c>
      <c r="K13" s="19">
        <v>0</v>
      </c>
      <c r="L13" s="19">
        <v>2.1736100716968298E-2</v>
      </c>
      <c r="M13" s="19">
        <v>0</v>
      </c>
      <c r="N13" s="19">
        <v>2.4111941179461201E-2</v>
      </c>
      <c r="O13" s="19">
        <v>4.3725825057710901E-2</v>
      </c>
      <c r="P13" s="19">
        <v>0</v>
      </c>
      <c r="Q13" s="19"/>
      <c r="R13" s="19">
        <v>0</v>
      </c>
      <c r="S13" s="19">
        <v>0</v>
      </c>
      <c r="T13" s="19">
        <v>0</v>
      </c>
      <c r="U13" s="19">
        <v>3.64067813464952E-2</v>
      </c>
      <c r="V13" s="19"/>
      <c r="W13" s="19">
        <v>0</v>
      </c>
      <c r="X13" s="19">
        <v>0</v>
      </c>
      <c r="Y13" s="19">
        <v>0</v>
      </c>
      <c r="Z13" s="19">
        <v>2.7887745474646401E-2</v>
      </c>
      <c r="AA13" s="19">
        <v>0</v>
      </c>
      <c r="AB13" s="19">
        <v>0</v>
      </c>
      <c r="AC13" s="19">
        <v>7.9138572959907005E-2</v>
      </c>
      <c r="AD13" s="19">
        <v>0</v>
      </c>
      <c r="AE13" s="19">
        <v>0</v>
      </c>
      <c r="AF13" s="19">
        <v>2.8104265959744499E-2</v>
      </c>
      <c r="AG13" s="19"/>
      <c r="AH13" s="19">
        <v>0</v>
      </c>
      <c r="AI13" s="19">
        <v>4.9593659096285901E-2</v>
      </c>
      <c r="AJ13" s="19">
        <v>0</v>
      </c>
      <c r="AK13" s="19">
        <v>1.14393405639841E-2</v>
      </c>
      <c r="AL13" s="19">
        <v>3.3578966903909997E-2</v>
      </c>
      <c r="AM13" s="19">
        <v>1.46158176739009E-2</v>
      </c>
      <c r="AN13" s="19">
        <v>1.38243410741796E-2</v>
      </c>
      <c r="AO13" s="19"/>
      <c r="AP13" s="19">
        <v>7.7535496639583E-3</v>
      </c>
      <c r="AQ13" s="19">
        <v>9.3695484844534799E-2</v>
      </c>
      <c r="AR13" s="19"/>
      <c r="AS13" s="19">
        <v>1.3669626995093101E-2</v>
      </c>
      <c r="AT13" s="19">
        <v>0</v>
      </c>
      <c r="AU13" s="19">
        <v>4.1582139202236898E-3</v>
      </c>
      <c r="AV13" s="19"/>
      <c r="AW13" s="19">
        <v>0</v>
      </c>
      <c r="AX13" s="19">
        <v>2.6405057495581901E-2</v>
      </c>
      <c r="AY13" s="19"/>
      <c r="AZ13" s="19">
        <v>2.5812014165649499E-2</v>
      </c>
      <c r="BA13" s="19">
        <v>1.9781315758094099E-2</v>
      </c>
      <c r="BB13" s="19"/>
      <c r="BC13" s="19">
        <v>0</v>
      </c>
      <c r="BD13" s="19">
        <v>3.64067813464952E-2</v>
      </c>
      <c r="BE13" s="19"/>
      <c r="BF13" s="19">
        <v>1.46690588750124E-2</v>
      </c>
      <c r="BG13" s="19">
        <v>2.6543253271129798E-2</v>
      </c>
      <c r="BH13" s="19"/>
      <c r="BI13" s="19">
        <v>8.3997189388564694E-2</v>
      </c>
      <c r="BJ13" s="19">
        <v>3.7293471662211801E-2</v>
      </c>
      <c r="BK13" s="19">
        <v>3.72140096182741E-3</v>
      </c>
      <c r="BL13" s="19">
        <v>1.0142201484850601E-2</v>
      </c>
    </row>
    <row r="14" spans="2:64" x14ac:dyDescent="0.25">
      <c r="B14" s="16" t="s">
        <v>715</v>
      </c>
    </row>
    <row r="15" spans="2:64" x14ac:dyDescent="0.25">
      <c r="B15" t="s">
        <v>83</v>
      </c>
    </row>
    <row r="16" spans="2:64" x14ac:dyDescent="0.25">
      <c r="B16" t="s">
        <v>84</v>
      </c>
    </row>
    <row r="18" spans="2:2" x14ac:dyDescent="0.2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L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384</v>
      </c>
      <c r="D7" s="10">
        <v>122</v>
      </c>
      <c r="E7" s="10">
        <v>10</v>
      </c>
      <c r="F7" s="10">
        <v>10</v>
      </c>
      <c r="G7" s="10">
        <v>8</v>
      </c>
      <c r="H7" s="10">
        <v>36</v>
      </c>
      <c r="I7" s="10">
        <v>40</v>
      </c>
      <c r="J7" s="10">
        <v>17</v>
      </c>
      <c r="K7" s="10">
        <v>11</v>
      </c>
      <c r="L7" s="10">
        <v>17</v>
      </c>
      <c r="M7" s="10">
        <v>25</v>
      </c>
      <c r="N7" s="10">
        <v>53</v>
      </c>
      <c r="O7" s="10">
        <v>34</v>
      </c>
      <c r="P7" s="10">
        <v>1</v>
      </c>
      <c r="Q7" s="10"/>
      <c r="R7" s="10">
        <v>26</v>
      </c>
      <c r="S7" s="10">
        <v>33</v>
      </c>
      <c r="T7" s="10">
        <v>62</v>
      </c>
      <c r="U7" s="10">
        <v>263</v>
      </c>
      <c r="V7" s="10"/>
      <c r="W7" s="10">
        <v>20</v>
      </c>
      <c r="X7" s="10">
        <v>12</v>
      </c>
      <c r="Y7" s="10">
        <v>13</v>
      </c>
      <c r="Z7" s="10">
        <v>31</v>
      </c>
      <c r="AA7" s="10">
        <v>25</v>
      </c>
      <c r="AB7" s="10">
        <v>21</v>
      </c>
      <c r="AC7" s="10">
        <v>28</v>
      </c>
      <c r="AD7" s="10">
        <v>32</v>
      </c>
      <c r="AE7" s="10">
        <v>44</v>
      </c>
      <c r="AF7" s="10">
        <v>140</v>
      </c>
      <c r="AG7" s="10"/>
      <c r="AH7" s="10">
        <v>21</v>
      </c>
      <c r="AI7" s="10">
        <v>19</v>
      </c>
      <c r="AJ7" s="10">
        <v>40</v>
      </c>
      <c r="AK7" s="10">
        <v>60</v>
      </c>
      <c r="AL7" s="10">
        <v>87</v>
      </c>
      <c r="AM7" s="10">
        <v>92</v>
      </c>
      <c r="AN7" s="10">
        <v>48</v>
      </c>
      <c r="AO7" s="10"/>
      <c r="AP7" s="10">
        <v>331</v>
      </c>
      <c r="AQ7" s="10">
        <v>53</v>
      </c>
      <c r="AR7" s="10"/>
      <c r="AS7" s="10">
        <v>108</v>
      </c>
      <c r="AT7" s="10">
        <v>96</v>
      </c>
      <c r="AU7" s="10">
        <v>122</v>
      </c>
      <c r="AV7" s="10"/>
      <c r="AW7" s="10">
        <v>100</v>
      </c>
      <c r="AX7" s="10">
        <v>284</v>
      </c>
      <c r="AY7" s="10"/>
      <c r="AZ7" s="10">
        <v>110</v>
      </c>
      <c r="BA7" s="10">
        <v>274</v>
      </c>
      <c r="BB7" s="10"/>
      <c r="BC7" s="10">
        <v>121</v>
      </c>
      <c r="BD7" s="10">
        <v>263</v>
      </c>
      <c r="BE7" s="10"/>
      <c r="BF7" s="10">
        <v>199</v>
      </c>
      <c r="BG7" s="10">
        <v>185</v>
      </c>
      <c r="BH7" s="10"/>
      <c r="BI7" s="10">
        <v>18</v>
      </c>
      <c r="BJ7" s="10">
        <v>69</v>
      </c>
      <c r="BK7" s="10">
        <v>174</v>
      </c>
      <c r="BL7" s="10">
        <v>121</v>
      </c>
    </row>
    <row r="8" spans="2:64" ht="30" customHeight="1" x14ac:dyDescent="0.25">
      <c r="B8" s="11" t="s">
        <v>31</v>
      </c>
      <c r="C8" s="11">
        <v>364</v>
      </c>
      <c r="D8" s="11">
        <v>109</v>
      </c>
      <c r="E8" s="11">
        <v>10</v>
      </c>
      <c r="F8" s="11">
        <v>10</v>
      </c>
      <c r="G8" s="11">
        <v>10</v>
      </c>
      <c r="H8" s="11">
        <v>29</v>
      </c>
      <c r="I8" s="11">
        <v>37</v>
      </c>
      <c r="J8" s="11">
        <v>16</v>
      </c>
      <c r="K8" s="11">
        <v>12</v>
      </c>
      <c r="L8" s="11">
        <v>16</v>
      </c>
      <c r="M8" s="11">
        <v>26</v>
      </c>
      <c r="N8" s="11">
        <v>51</v>
      </c>
      <c r="O8" s="11">
        <v>36</v>
      </c>
      <c r="P8" s="11">
        <v>1</v>
      </c>
      <c r="Q8" s="11"/>
      <c r="R8" s="11">
        <v>28</v>
      </c>
      <c r="S8" s="11">
        <v>42</v>
      </c>
      <c r="T8" s="11">
        <v>50</v>
      </c>
      <c r="U8" s="11">
        <v>244</v>
      </c>
      <c r="V8" s="11"/>
      <c r="W8" s="11">
        <v>21</v>
      </c>
      <c r="X8" s="11">
        <v>12</v>
      </c>
      <c r="Y8" s="11">
        <v>12</v>
      </c>
      <c r="Z8" s="11">
        <v>29</v>
      </c>
      <c r="AA8" s="11">
        <v>24</v>
      </c>
      <c r="AB8" s="11">
        <v>20</v>
      </c>
      <c r="AC8" s="11">
        <v>28</v>
      </c>
      <c r="AD8" s="11">
        <v>29</v>
      </c>
      <c r="AE8" s="11">
        <v>40</v>
      </c>
      <c r="AF8" s="11">
        <v>128</v>
      </c>
      <c r="AG8" s="11"/>
      <c r="AH8" s="11">
        <v>22</v>
      </c>
      <c r="AI8" s="11">
        <v>19</v>
      </c>
      <c r="AJ8" s="11">
        <v>37</v>
      </c>
      <c r="AK8" s="11">
        <v>57</v>
      </c>
      <c r="AL8" s="11">
        <v>82</v>
      </c>
      <c r="AM8" s="11">
        <v>86</v>
      </c>
      <c r="AN8" s="11">
        <v>45</v>
      </c>
      <c r="AO8" s="11"/>
      <c r="AP8" s="11">
        <v>312</v>
      </c>
      <c r="AQ8" s="11">
        <v>51</v>
      </c>
      <c r="AR8" s="11"/>
      <c r="AS8" s="11">
        <v>102</v>
      </c>
      <c r="AT8" s="11">
        <v>89</v>
      </c>
      <c r="AU8" s="11">
        <v>117</v>
      </c>
      <c r="AV8" s="11"/>
      <c r="AW8" s="11">
        <v>93</v>
      </c>
      <c r="AX8" s="11">
        <v>271</v>
      </c>
      <c r="AY8" s="11"/>
      <c r="AZ8" s="11">
        <v>106</v>
      </c>
      <c r="BA8" s="11">
        <v>257</v>
      </c>
      <c r="BB8" s="11"/>
      <c r="BC8" s="11">
        <v>120</v>
      </c>
      <c r="BD8" s="11">
        <v>244</v>
      </c>
      <c r="BE8" s="11"/>
      <c r="BF8" s="11">
        <v>186</v>
      </c>
      <c r="BG8" s="11">
        <v>177</v>
      </c>
      <c r="BH8" s="11"/>
      <c r="BI8" s="11">
        <v>16</v>
      </c>
      <c r="BJ8" s="11">
        <v>68</v>
      </c>
      <c r="BK8" s="11">
        <v>162</v>
      </c>
      <c r="BL8" s="11">
        <v>115</v>
      </c>
    </row>
    <row r="9" spans="2:64" ht="45" x14ac:dyDescent="0.25">
      <c r="B9" s="18" t="s">
        <v>356</v>
      </c>
      <c r="C9" s="17">
        <v>0.45805074327149597</v>
      </c>
      <c r="D9" s="17">
        <v>0.42652196037662399</v>
      </c>
      <c r="E9" s="17">
        <v>0.42311959626734402</v>
      </c>
      <c r="F9" s="17">
        <v>0.72143159339312501</v>
      </c>
      <c r="G9" s="17">
        <v>0.37763915738391801</v>
      </c>
      <c r="H9" s="17">
        <v>0.46504476600328198</v>
      </c>
      <c r="I9" s="17">
        <v>0.41036819254852003</v>
      </c>
      <c r="J9" s="17">
        <v>0.58692297926961401</v>
      </c>
      <c r="K9" s="17">
        <v>0.56663267236660497</v>
      </c>
      <c r="L9" s="17">
        <v>0.64714451112623195</v>
      </c>
      <c r="M9" s="17">
        <v>0.34506710174742999</v>
      </c>
      <c r="N9" s="17">
        <v>0.48031839645149199</v>
      </c>
      <c r="O9" s="17">
        <v>0.44484296302784399</v>
      </c>
      <c r="P9" s="17">
        <v>0</v>
      </c>
      <c r="Q9" s="17"/>
      <c r="R9" s="17">
        <v>0.52041880405058805</v>
      </c>
      <c r="S9" s="17">
        <v>0.49615922945228202</v>
      </c>
      <c r="T9" s="17">
        <v>0.432576810664966</v>
      </c>
      <c r="U9" s="17">
        <v>0.44954843432896502</v>
      </c>
      <c r="V9" s="17"/>
      <c r="W9" s="17">
        <v>0.58218046760410203</v>
      </c>
      <c r="X9" s="17">
        <v>0.45656869130222499</v>
      </c>
      <c r="Y9" s="17">
        <v>0.25476452849375503</v>
      </c>
      <c r="Z9" s="17">
        <v>0.48178718299272699</v>
      </c>
      <c r="AA9" s="17">
        <v>0.47513604183487101</v>
      </c>
      <c r="AB9" s="17">
        <v>0.45419427087682201</v>
      </c>
      <c r="AC9" s="17">
        <v>0.52087251142702296</v>
      </c>
      <c r="AD9" s="17">
        <v>0.49936053291292598</v>
      </c>
      <c r="AE9" s="17">
        <v>0.51066646590215403</v>
      </c>
      <c r="AF9" s="17">
        <v>0.43466473756558899</v>
      </c>
      <c r="AG9" s="17"/>
      <c r="AH9" s="17">
        <v>0.394867572899327</v>
      </c>
      <c r="AI9" s="17">
        <v>0.43730324021274602</v>
      </c>
      <c r="AJ9" s="17">
        <v>0.48721949217653698</v>
      </c>
      <c r="AK9" s="17">
        <v>0.409529079186573</v>
      </c>
      <c r="AL9" s="17">
        <v>0.443631782025246</v>
      </c>
      <c r="AM9" s="17">
        <v>0.51032057302632405</v>
      </c>
      <c r="AN9" s="17">
        <v>0.51499753373060797</v>
      </c>
      <c r="AO9" s="17"/>
      <c r="AP9" s="17">
        <v>0.47205038715754699</v>
      </c>
      <c r="AQ9" s="17">
        <v>0.37271404202295599</v>
      </c>
      <c r="AR9" s="17"/>
      <c r="AS9" s="17">
        <v>0.42554578111844499</v>
      </c>
      <c r="AT9" s="17">
        <v>0.54347100415064797</v>
      </c>
      <c r="AU9" s="17">
        <v>0.460304350262004</v>
      </c>
      <c r="AV9" s="17"/>
      <c r="AW9" s="17">
        <v>0.48437514364933298</v>
      </c>
      <c r="AX9" s="17">
        <v>0.44901819412483301</v>
      </c>
      <c r="AY9" s="17"/>
      <c r="AZ9" s="17">
        <v>0.52188030124401197</v>
      </c>
      <c r="BA9" s="17">
        <v>0.43170163522587301</v>
      </c>
      <c r="BB9" s="17"/>
      <c r="BC9" s="17">
        <v>0.47530764368130302</v>
      </c>
      <c r="BD9" s="17">
        <v>0.44954843432896502</v>
      </c>
      <c r="BE9" s="17"/>
      <c r="BF9" s="17">
        <v>0.57000959953786601</v>
      </c>
      <c r="BG9" s="17">
        <v>0.34046036149519199</v>
      </c>
      <c r="BH9" s="17"/>
      <c r="BI9" s="17">
        <v>0.36835979306974598</v>
      </c>
      <c r="BJ9" s="17">
        <v>0.26266240829107101</v>
      </c>
      <c r="BK9" s="17">
        <v>0.46189280944418198</v>
      </c>
      <c r="BL9" s="17">
        <v>0.57284202201323597</v>
      </c>
    </row>
    <row r="10" spans="2:64" ht="30" x14ac:dyDescent="0.25">
      <c r="B10" s="18" t="s">
        <v>357</v>
      </c>
      <c r="C10" s="17">
        <v>0.46108069023687698</v>
      </c>
      <c r="D10" s="17">
        <v>0.51155981641229298</v>
      </c>
      <c r="E10" s="17">
        <v>0.57688040373265603</v>
      </c>
      <c r="F10" s="17">
        <v>0.27856840660687499</v>
      </c>
      <c r="G10" s="17">
        <v>0.62236084261608204</v>
      </c>
      <c r="H10" s="17">
        <v>0.39308496491897299</v>
      </c>
      <c r="I10" s="17">
        <v>0.53969901026975897</v>
      </c>
      <c r="J10" s="17">
        <v>0.41307702073038599</v>
      </c>
      <c r="K10" s="17">
        <v>0.269583648457139</v>
      </c>
      <c r="L10" s="17">
        <v>0.181225535656139</v>
      </c>
      <c r="M10" s="17">
        <v>0.48545988470814599</v>
      </c>
      <c r="N10" s="17">
        <v>0.432693754149232</v>
      </c>
      <c r="O10" s="17">
        <v>0.46967865696695099</v>
      </c>
      <c r="P10" s="17">
        <v>1</v>
      </c>
      <c r="Q10" s="17"/>
      <c r="R10" s="17">
        <v>0.28996423752904799</v>
      </c>
      <c r="S10" s="17">
        <v>0.415770144213578</v>
      </c>
      <c r="T10" s="17">
        <v>0.43971357269255701</v>
      </c>
      <c r="U10" s="17">
        <v>0.49296335949234799</v>
      </c>
      <c r="V10" s="17"/>
      <c r="W10" s="17">
        <v>0.37600346192310702</v>
      </c>
      <c r="X10" s="17">
        <v>0.33837415390966302</v>
      </c>
      <c r="Y10" s="17">
        <v>0.57945559791367995</v>
      </c>
      <c r="Z10" s="17">
        <v>0.38774876833714</v>
      </c>
      <c r="AA10" s="17">
        <v>0.38647913829160602</v>
      </c>
      <c r="AB10" s="17">
        <v>0.45441162396499601</v>
      </c>
      <c r="AC10" s="17">
        <v>0.36654983884542502</v>
      </c>
      <c r="AD10" s="17">
        <v>0.40510558598059698</v>
      </c>
      <c r="AE10" s="17">
        <v>0.44668692730720999</v>
      </c>
      <c r="AF10" s="17">
        <v>0.52349808759119698</v>
      </c>
      <c r="AG10" s="17"/>
      <c r="AH10" s="17">
        <v>0.55232729876433795</v>
      </c>
      <c r="AI10" s="17">
        <v>0.51796320985779098</v>
      </c>
      <c r="AJ10" s="17">
        <v>0.36158885065190699</v>
      </c>
      <c r="AK10" s="17">
        <v>0.46003195748842002</v>
      </c>
      <c r="AL10" s="17">
        <v>0.48499890164614601</v>
      </c>
      <c r="AM10" s="17">
        <v>0.43284166060225099</v>
      </c>
      <c r="AN10" s="17">
        <v>0.441382125847193</v>
      </c>
      <c r="AO10" s="17"/>
      <c r="AP10" s="17">
        <v>0.45129315918179502</v>
      </c>
      <c r="AQ10" s="17">
        <v>0.52074189450797703</v>
      </c>
      <c r="AR10" s="17"/>
      <c r="AS10" s="17">
        <v>0.468654067889754</v>
      </c>
      <c r="AT10" s="17">
        <v>0.411999543288943</v>
      </c>
      <c r="AU10" s="17">
        <v>0.46129277685648701</v>
      </c>
      <c r="AV10" s="17"/>
      <c r="AW10" s="17">
        <v>0.43049920483620102</v>
      </c>
      <c r="AX10" s="17">
        <v>0.47157394994630403</v>
      </c>
      <c r="AY10" s="17"/>
      <c r="AZ10" s="17">
        <v>0.43811334870169999</v>
      </c>
      <c r="BA10" s="17">
        <v>0.470561704720663</v>
      </c>
      <c r="BB10" s="17"/>
      <c r="BC10" s="17">
        <v>0.39636932161226202</v>
      </c>
      <c r="BD10" s="17">
        <v>0.49296335949234799</v>
      </c>
      <c r="BE10" s="17"/>
      <c r="BF10" s="17">
        <v>0.382670191694019</v>
      </c>
      <c r="BG10" s="17">
        <v>0.54343523338251498</v>
      </c>
      <c r="BH10" s="17"/>
      <c r="BI10" s="17">
        <v>0.47394410001177401</v>
      </c>
      <c r="BJ10" s="17">
        <v>0.47876306656803602</v>
      </c>
      <c r="BK10" s="17">
        <v>0.487667480195631</v>
      </c>
      <c r="BL10" s="17">
        <v>0.41859468286408602</v>
      </c>
    </row>
    <row r="11" spans="2:64" x14ac:dyDescent="0.25">
      <c r="B11" s="18" t="s">
        <v>358</v>
      </c>
      <c r="C11" s="17">
        <v>6.50865597221571E-2</v>
      </c>
      <c r="D11" s="17">
        <v>2.78430454587619E-2</v>
      </c>
      <c r="E11" s="17">
        <v>0</v>
      </c>
      <c r="F11" s="17">
        <v>0</v>
      </c>
      <c r="G11" s="17">
        <v>0</v>
      </c>
      <c r="H11" s="17">
        <v>0.110930919316275</v>
      </c>
      <c r="I11" s="17">
        <v>4.9932797181721403E-2</v>
      </c>
      <c r="J11" s="17">
        <v>0</v>
      </c>
      <c r="K11" s="17">
        <v>0.163783679176256</v>
      </c>
      <c r="L11" s="17">
        <v>0.17162995321763</v>
      </c>
      <c r="M11" s="17">
        <v>0.126060958225892</v>
      </c>
      <c r="N11" s="17">
        <v>8.6987849399276104E-2</v>
      </c>
      <c r="O11" s="17">
        <v>8.5478380005205204E-2</v>
      </c>
      <c r="P11" s="17">
        <v>0</v>
      </c>
      <c r="Q11" s="17"/>
      <c r="R11" s="17">
        <v>7.9542797405588506E-2</v>
      </c>
      <c r="S11" s="17">
        <v>8.8070626334140298E-2</v>
      </c>
      <c r="T11" s="17">
        <v>0.12770961664247699</v>
      </c>
      <c r="U11" s="17">
        <v>4.6598688766158199E-2</v>
      </c>
      <c r="V11" s="17"/>
      <c r="W11" s="17">
        <v>0</v>
      </c>
      <c r="X11" s="17">
        <v>0.119325162350118</v>
      </c>
      <c r="Y11" s="17">
        <v>0.16577987359256499</v>
      </c>
      <c r="Z11" s="17">
        <v>0.130464048670133</v>
      </c>
      <c r="AA11" s="17">
        <v>0.138384819873523</v>
      </c>
      <c r="AB11" s="17">
        <v>4.82186793413375E-2</v>
      </c>
      <c r="AC11" s="17">
        <v>0.11257764972755201</v>
      </c>
      <c r="AD11" s="17">
        <v>9.5533881106476995E-2</v>
      </c>
      <c r="AE11" s="17">
        <v>4.2646606790635602E-2</v>
      </c>
      <c r="AF11" s="17">
        <v>2.8074762610570798E-2</v>
      </c>
      <c r="AG11" s="17"/>
      <c r="AH11" s="17">
        <v>5.2805128336335397E-2</v>
      </c>
      <c r="AI11" s="17">
        <v>4.4733549929462602E-2</v>
      </c>
      <c r="AJ11" s="17">
        <v>0.12722415030823001</v>
      </c>
      <c r="AK11" s="17">
        <v>9.2078242803761395E-2</v>
      </c>
      <c r="AL11" s="17">
        <v>7.1369316328607602E-2</v>
      </c>
      <c r="AM11" s="17">
        <v>4.6465723834802602E-2</v>
      </c>
      <c r="AN11" s="17">
        <v>2.3894382599791798E-2</v>
      </c>
      <c r="AO11" s="17"/>
      <c r="AP11" s="17">
        <v>6.4517551500818907E-2</v>
      </c>
      <c r="AQ11" s="17">
        <v>6.85550254193939E-2</v>
      </c>
      <c r="AR11" s="17"/>
      <c r="AS11" s="17">
        <v>9.7168303337440698E-2</v>
      </c>
      <c r="AT11" s="17">
        <v>3.4549497892728501E-2</v>
      </c>
      <c r="AU11" s="17">
        <v>6.1088040441548801E-2</v>
      </c>
      <c r="AV11" s="17"/>
      <c r="AW11" s="17">
        <v>6.6088056059238495E-2</v>
      </c>
      <c r="AX11" s="17">
        <v>6.4742921699825998E-2</v>
      </c>
      <c r="AY11" s="17"/>
      <c r="AZ11" s="17">
        <v>4.0006350054287897E-2</v>
      </c>
      <c r="BA11" s="17">
        <v>7.5439774993209197E-2</v>
      </c>
      <c r="BB11" s="17"/>
      <c r="BC11" s="17">
        <v>0.10261087812008</v>
      </c>
      <c r="BD11" s="17">
        <v>4.6598688766158199E-2</v>
      </c>
      <c r="BE11" s="17"/>
      <c r="BF11" s="17">
        <v>3.6927362190665301E-2</v>
      </c>
      <c r="BG11" s="17">
        <v>9.4662163641908006E-2</v>
      </c>
      <c r="BH11" s="17"/>
      <c r="BI11" s="17">
        <v>0.15769610691847999</v>
      </c>
      <c r="BJ11" s="17">
        <v>0.187697696999336</v>
      </c>
      <c r="BK11" s="17">
        <v>4.4906470341433101E-2</v>
      </c>
      <c r="BL11" s="17">
        <v>8.5632951226772697E-3</v>
      </c>
    </row>
    <row r="12" spans="2:64" x14ac:dyDescent="0.25">
      <c r="B12" s="18" t="s">
        <v>359</v>
      </c>
      <c r="C12" s="17">
        <v>5.3538612030518797E-3</v>
      </c>
      <c r="D12" s="17">
        <v>9.6738205684871407E-3</v>
      </c>
      <c r="E12" s="17">
        <v>0</v>
      </c>
      <c r="F12" s="17">
        <v>0</v>
      </c>
      <c r="G12" s="17">
        <v>0</v>
      </c>
      <c r="H12" s="17">
        <v>3.0939349761470301E-2</v>
      </c>
      <c r="I12" s="17">
        <v>0</v>
      </c>
      <c r="J12" s="17">
        <v>0</v>
      </c>
      <c r="K12" s="17">
        <v>0</v>
      </c>
      <c r="L12" s="17">
        <v>0</v>
      </c>
      <c r="M12" s="17">
        <v>0</v>
      </c>
      <c r="N12" s="17">
        <v>0</v>
      </c>
      <c r="O12" s="17">
        <v>0</v>
      </c>
      <c r="P12" s="17">
        <v>0</v>
      </c>
      <c r="Q12" s="17"/>
      <c r="R12" s="17">
        <v>6.9439987649132798E-2</v>
      </c>
      <c r="S12" s="17">
        <v>0</v>
      </c>
      <c r="T12" s="17">
        <v>0</v>
      </c>
      <c r="U12" s="17">
        <v>0</v>
      </c>
      <c r="V12" s="17"/>
      <c r="W12" s="17">
        <v>4.1816070472790401E-2</v>
      </c>
      <c r="X12" s="17">
        <v>8.5731992437994606E-2</v>
      </c>
      <c r="Y12" s="17">
        <v>0</v>
      </c>
      <c r="Z12" s="17">
        <v>0</v>
      </c>
      <c r="AA12" s="17">
        <v>0</v>
      </c>
      <c r="AB12" s="17">
        <v>0</v>
      </c>
      <c r="AC12" s="17">
        <v>0</v>
      </c>
      <c r="AD12" s="17">
        <v>0</v>
      </c>
      <c r="AE12" s="17">
        <v>0</v>
      </c>
      <c r="AF12" s="17">
        <v>0</v>
      </c>
      <c r="AG12" s="17"/>
      <c r="AH12" s="17">
        <v>0</v>
      </c>
      <c r="AI12" s="17">
        <v>0</v>
      </c>
      <c r="AJ12" s="17">
        <v>0</v>
      </c>
      <c r="AK12" s="17">
        <v>1.8413942786363199E-2</v>
      </c>
      <c r="AL12" s="17">
        <v>0</v>
      </c>
      <c r="AM12" s="17">
        <v>1.0372042536622E-2</v>
      </c>
      <c r="AN12" s="17">
        <v>0</v>
      </c>
      <c r="AO12" s="17"/>
      <c r="AP12" s="17">
        <v>0</v>
      </c>
      <c r="AQ12" s="17">
        <v>3.79890380496734E-2</v>
      </c>
      <c r="AR12" s="17"/>
      <c r="AS12" s="17">
        <v>0</v>
      </c>
      <c r="AT12" s="17">
        <v>0</v>
      </c>
      <c r="AU12" s="17">
        <v>0</v>
      </c>
      <c r="AV12" s="17"/>
      <c r="AW12" s="17">
        <v>0</v>
      </c>
      <c r="AX12" s="17">
        <v>7.1909026454732503E-3</v>
      </c>
      <c r="AY12" s="17"/>
      <c r="AZ12" s="17">
        <v>0</v>
      </c>
      <c r="BA12" s="17">
        <v>7.5639574622367598E-3</v>
      </c>
      <c r="BB12" s="17"/>
      <c r="BC12" s="17">
        <v>1.6220444646854001E-2</v>
      </c>
      <c r="BD12" s="17">
        <v>0</v>
      </c>
      <c r="BE12" s="17"/>
      <c r="BF12" s="17">
        <v>5.6458196184519397E-3</v>
      </c>
      <c r="BG12" s="17">
        <v>5.0472172922922196E-3</v>
      </c>
      <c r="BH12" s="17"/>
      <c r="BI12" s="17">
        <v>0</v>
      </c>
      <c r="BJ12" s="17">
        <v>1.5389088360626401E-2</v>
      </c>
      <c r="BK12" s="17">
        <v>5.5332400187535699E-3</v>
      </c>
      <c r="BL12" s="17">
        <v>0</v>
      </c>
    </row>
    <row r="13" spans="2:64" x14ac:dyDescent="0.25">
      <c r="B13" s="18" t="s">
        <v>109</v>
      </c>
      <c r="C13" s="19">
        <v>1.04281455664178E-2</v>
      </c>
      <c r="D13" s="19">
        <v>2.4401357183833499E-2</v>
      </c>
      <c r="E13" s="19">
        <v>0</v>
      </c>
      <c r="F13" s="19">
        <v>0</v>
      </c>
      <c r="G13" s="19">
        <v>0</v>
      </c>
      <c r="H13" s="19">
        <v>0</v>
      </c>
      <c r="I13" s="19">
        <v>0</v>
      </c>
      <c r="J13" s="19">
        <v>0</v>
      </c>
      <c r="K13" s="19">
        <v>0</v>
      </c>
      <c r="L13" s="19">
        <v>0</v>
      </c>
      <c r="M13" s="19">
        <v>4.3412055318532497E-2</v>
      </c>
      <c r="N13" s="19">
        <v>0</v>
      </c>
      <c r="O13" s="19">
        <v>0</v>
      </c>
      <c r="P13" s="19">
        <v>0</v>
      </c>
      <c r="Q13" s="19"/>
      <c r="R13" s="19">
        <v>4.0634173365641998E-2</v>
      </c>
      <c r="S13" s="19">
        <v>0</v>
      </c>
      <c r="T13" s="19">
        <v>0</v>
      </c>
      <c r="U13" s="19">
        <v>1.0889517412528599E-2</v>
      </c>
      <c r="V13" s="19"/>
      <c r="W13" s="19">
        <v>0</v>
      </c>
      <c r="X13" s="19">
        <v>0</v>
      </c>
      <c r="Y13" s="19">
        <v>0</v>
      </c>
      <c r="Z13" s="19">
        <v>0</v>
      </c>
      <c r="AA13" s="19">
        <v>0</v>
      </c>
      <c r="AB13" s="19">
        <v>4.3175425816844602E-2</v>
      </c>
      <c r="AC13" s="19">
        <v>0</v>
      </c>
      <c r="AD13" s="19">
        <v>0</v>
      </c>
      <c r="AE13" s="19">
        <v>0</v>
      </c>
      <c r="AF13" s="19">
        <v>1.3762412232643699E-2</v>
      </c>
      <c r="AG13" s="19"/>
      <c r="AH13" s="19">
        <v>0</v>
      </c>
      <c r="AI13" s="19">
        <v>0</v>
      </c>
      <c r="AJ13" s="19">
        <v>2.3967506863326E-2</v>
      </c>
      <c r="AK13" s="19">
        <v>1.99467777348823E-2</v>
      </c>
      <c r="AL13" s="19">
        <v>0</v>
      </c>
      <c r="AM13" s="19">
        <v>0</v>
      </c>
      <c r="AN13" s="19">
        <v>1.9725957822406898E-2</v>
      </c>
      <c r="AO13" s="19"/>
      <c r="AP13" s="19">
        <v>1.2138902159839E-2</v>
      </c>
      <c r="AQ13" s="19">
        <v>0</v>
      </c>
      <c r="AR13" s="19"/>
      <c r="AS13" s="19">
        <v>8.6318476543605603E-3</v>
      </c>
      <c r="AT13" s="19">
        <v>9.97995466768049E-3</v>
      </c>
      <c r="AU13" s="19">
        <v>1.73148324399609E-2</v>
      </c>
      <c r="AV13" s="19"/>
      <c r="AW13" s="19">
        <v>1.90375954552276E-2</v>
      </c>
      <c r="AX13" s="19">
        <v>7.4740315835641301E-3</v>
      </c>
      <c r="AY13" s="19"/>
      <c r="AZ13" s="19">
        <v>0</v>
      </c>
      <c r="BA13" s="19">
        <v>1.4732927598017399E-2</v>
      </c>
      <c r="BB13" s="19"/>
      <c r="BC13" s="19">
        <v>9.4917119395008607E-3</v>
      </c>
      <c r="BD13" s="19">
        <v>1.0889517412528599E-2</v>
      </c>
      <c r="BE13" s="19"/>
      <c r="BF13" s="19">
        <v>4.7470269589975599E-3</v>
      </c>
      <c r="BG13" s="19">
        <v>1.6395024188093101E-2</v>
      </c>
      <c r="BH13" s="19"/>
      <c r="BI13" s="19">
        <v>0</v>
      </c>
      <c r="BJ13" s="19">
        <v>5.54877397809308E-2</v>
      </c>
      <c r="BK13" s="19">
        <v>0</v>
      </c>
      <c r="BL13" s="19">
        <v>0</v>
      </c>
    </row>
    <row r="14" spans="2:64" x14ac:dyDescent="0.25">
      <c r="B14" s="16" t="s">
        <v>716</v>
      </c>
    </row>
    <row r="15" spans="2:64" x14ac:dyDescent="0.25">
      <c r="B15" t="s">
        <v>83</v>
      </c>
    </row>
    <row r="16" spans="2:64" x14ac:dyDescent="0.25">
      <c r="B16" t="s">
        <v>84</v>
      </c>
    </row>
    <row r="18" spans="2:2" x14ac:dyDescent="0.2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L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314</v>
      </c>
      <c r="D7" s="10">
        <v>106</v>
      </c>
      <c r="E7" s="10">
        <v>6</v>
      </c>
      <c r="F7" s="10">
        <v>12</v>
      </c>
      <c r="G7" s="10">
        <v>10</v>
      </c>
      <c r="H7" s="10">
        <v>32</v>
      </c>
      <c r="I7" s="10">
        <v>32</v>
      </c>
      <c r="J7" s="10">
        <v>15</v>
      </c>
      <c r="K7" s="10">
        <v>6</v>
      </c>
      <c r="L7" s="10">
        <v>18</v>
      </c>
      <c r="M7" s="10">
        <v>18</v>
      </c>
      <c r="N7" s="10">
        <v>33</v>
      </c>
      <c r="O7" s="10">
        <v>25</v>
      </c>
      <c r="P7" s="10">
        <v>1</v>
      </c>
      <c r="Q7" s="10"/>
      <c r="R7" s="10">
        <v>20</v>
      </c>
      <c r="S7" s="10">
        <v>35</v>
      </c>
      <c r="T7" s="10">
        <v>52</v>
      </c>
      <c r="U7" s="10">
        <v>207</v>
      </c>
      <c r="V7" s="10"/>
      <c r="W7" s="10">
        <v>22</v>
      </c>
      <c r="X7" s="10">
        <v>10</v>
      </c>
      <c r="Y7" s="10">
        <v>14</v>
      </c>
      <c r="Z7" s="10">
        <v>25</v>
      </c>
      <c r="AA7" s="10">
        <v>22</v>
      </c>
      <c r="AB7" s="10">
        <v>20</v>
      </c>
      <c r="AC7" s="10">
        <v>25</v>
      </c>
      <c r="AD7" s="10">
        <v>26</v>
      </c>
      <c r="AE7" s="10">
        <v>36</v>
      </c>
      <c r="AF7" s="10">
        <v>101</v>
      </c>
      <c r="AG7" s="10"/>
      <c r="AH7" s="10">
        <v>20</v>
      </c>
      <c r="AI7" s="10">
        <v>14</v>
      </c>
      <c r="AJ7" s="10">
        <v>29</v>
      </c>
      <c r="AK7" s="10">
        <v>52</v>
      </c>
      <c r="AL7" s="10">
        <v>69</v>
      </c>
      <c r="AM7" s="10">
        <v>84</v>
      </c>
      <c r="AN7" s="10">
        <v>38</v>
      </c>
      <c r="AO7" s="10"/>
      <c r="AP7" s="10">
        <v>281</v>
      </c>
      <c r="AQ7" s="10">
        <v>33</v>
      </c>
      <c r="AR7" s="10"/>
      <c r="AS7" s="10">
        <v>84</v>
      </c>
      <c r="AT7" s="10">
        <v>83</v>
      </c>
      <c r="AU7" s="10">
        <v>111</v>
      </c>
      <c r="AV7" s="10"/>
      <c r="AW7" s="10">
        <v>89</v>
      </c>
      <c r="AX7" s="10">
        <v>225</v>
      </c>
      <c r="AY7" s="10"/>
      <c r="AZ7" s="10">
        <v>92</v>
      </c>
      <c r="BA7" s="10">
        <v>222</v>
      </c>
      <c r="BB7" s="10"/>
      <c r="BC7" s="10">
        <v>107</v>
      </c>
      <c r="BD7" s="10">
        <v>207</v>
      </c>
      <c r="BE7" s="10"/>
      <c r="BF7" s="10">
        <v>172</v>
      </c>
      <c r="BG7" s="10">
        <v>142</v>
      </c>
      <c r="BH7" s="10"/>
      <c r="BI7" s="10">
        <v>21</v>
      </c>
      <c r="BJ7" s="10">
        <v>45</v>
      </c>
      <c r="BK7" s="10">
        <v>141</v>
      </c>
      <c r="BL7" s="10">
        <v>104</v>
      </c>
    </row>
    <row r="8" spans="2:64" ht="30" customHeight="1" x14ac:dyDescent="0.25">
      <c r="B8" s="11" t="s">
        <v>31</v>
      </c>
      <c r="C8" s="11">
        <v>300</v>
      </c>
      <c r="D8" s="11">
        <v>96</v>
      </c>
      <c r="E8" s="11">
        <v>6</v>
      </c>
      <c r="F8" s="11">
        <v>13</v>
      </c>
      <c r="G8" s="11">
        <v>14</v>
      </c>
      <c r="H8" s="11">
        <v>26</v>
      </c>
      <c r="I8" s="11">
        <v>30</v>
      </c>
      <c r="J8" s="11">
        <v>13</v>
      </c>
      <c r="K8" s="11">
        <v>6</v>
      </c>
      <c r="L8" s="11">
        <v>18</v>
      </c>
      <c r="M8" s="11">
        <v>19</v>
      </c>
      <c r="N8" s="11">
        <v>32</v>
      </c>
      <c r="O8" s="11">
        <v>27</v>
      </c>
      <c r="P8" s="11">
        <v>1</v>
      </c>
      <c r="Q8" s="11"/>
      <c r="R8" s="11">
        <v>22</v>
      </c>
      <c r="S8" s="11">
        <v>46</v>
      </c>
      <c r="T8" s="11">
        <v>42</v>
      </c>
      <c r="U8" s="11">
        <v>191</v>
      </c>
      <c r="V8" s="11"/>
      <c r="W8" s="11">
        <v>25</v>
      </c>
      <c r="X8" s="11">
        <v>10</v>
      </c>
      <c r="Y8" s="11">
        <v>13</v>
      </c>
      <c r="Z8" s="11">
        <v>25</v>
      </c>
      <c r="AA8" s="11">
        <v>22</v>
      </c>
      <c r="AB8" s="11">
        <v>20</v>
      </c>
      <c r="AC8" s="11">
        <v>24</v>
      </c>
      <c r="AD8" s="11">
        <v>24</v>
      </c>
      <c r="AE8" s="11">
        <v>32</v>
      </c>
      <c r="AF8" s="11">
        <v>93</v>
      </c>
      <c r="AG8" s="11"/>
      <c r="AH8" s="11">
        <v>21</v>
      </c>
      <c r="AI8" s="11">
        <v>14</v>
      </c>
      <c r="AJ8" s="11">
        <v>27</v>
      </c>
      <c r="AK8" s="11">
        <v>51</v>
      </c>
      <c r="AL8" s="11">
        <v>64</v>
      </c>
      <c r="AM8" s="11">
        <v>79</v>
      </c>
      <c r="AN8" s="11">
        <v>36</v>
      </c>
      <c r="AO8" s="11"/>
      <c r="AP8" s="11">
        <v>268</v>
      </c>
      <c r="AQ8" s="11">
        <v>32</v>
      </c>
      <c r="AR8" s="11"/>
      <c r="AS8" s="11">
        <v>80</v>
      </c>
      <c r="AT8" s="11">
        <v>77</v>
      </c>
      <c r="AU8" s="11">
        <v>107</v>
      </c>
      <c r="AV8" s="11"/>
      <c r="AW8" s="11">
        <v>83</v>
      </c>
      <c r="AX8" s="11">
        <v>217</v>
      </c>
      <c r="AY8" s="11"/>
      <c r="AZ8" s="11">
        <v>92</v>
      </c>
      <c r="BA8" s="11">
        <v>208</v>
      </c>
      <c r="BB8" s="11"/>
      <c r="BC8" s="11">
        <v>109</v>
      </c>
      <c r="BD8" s="11">
        <v>191</v>
      </c>
      <c r="BE8" s="11"/>
      <c r="BF8" s="11">
        <v>162</v>
      </c>
      <c r="BG8" s="11">
        <v>138</v>
      </c>
      <c r="BH8" s="11"/>
      <c r="BI8" s="11">
        <v>21</v>
      </c>
      <c r="BJ8" s="11">
        <v>45</v>
      </c>
      <c r="BK8" s="11">
        <v>133</v>
      </c>
      <c r="BL8" s="11">
        <v>99</v>
      </c>
    </row>
    <row r="9" spans="2:64" ht="45" x14ac:dyDescent="0.25">
      <c r="B9" s="18" t="s">
        <v>356</v>
      </c>
      <c r="C9" s="17">
        <v>0.43877240343171298</v>
      </c>
      <c r="D9" s="17">
        <v>0.38831477602349002</v>
      </c>
      <c r="E9" s="17">
        <v>0.22718214867473199</v>
      </c>
      <c r="F9" s="17">
        <v>0.425288433210048</v>
      </c>
      <c r="G9" s="17">
        <v>0.61556213564554896</v>
      </c>
      <c r="H9" s="17">
        <v>0.477882936530171</v>
      </c>
      <c r="I9" s="17">
        <v>0.47388600189190599</v>
      </c>
      <c r="J9" s="17">
        <v>0.27777902192787801</v>
      </c>
      <c r="K9" s="17">
        <v>0.42435429962122101</v>
      </c>
      <c r="L9" s="17">
        <v>0.505547084265491</v>
      </c>
      <c r="M9" s="17">
        <v>0.36257639784367002</v>
      </c>
      <c r="N9" s="17">
        <v>0.56385030085655996</v>
      </c>
      <c r="O9" s="17">
        <v>0.428661573102531</v>
      </c>
      <c r="P9" s="17">
        <v>1</v>
      </c>
      <c r="Q9" s="17"/>
      <c r="R9" s="17">
        <v>0.39000049766202799</v>
      </c>
      <c r="S9" s="17">
        <v>0.31984330509487602</v>
      </c>
      <c r="T9" s="17">
        <v>0.396612193256975</v>
      </c>
      <c r="U9" s="17">
        <v>0.48211868228976801</v>
      </c>
      <c r="V9" s="17"/>
      <c r="W9" s="17">
        <v>0.39149137756496499</v>
      </c>
      <c r="X9" s="17">
        <v>0.31846438245904801</v>
      </c>
      <c r="Y9" s="17">
        <v>0.668018387495666</v>
      </c>
      <c r="Z9" s="17">
        <v>0.21112583287464101</v>
      </c>
      <c r="AA9" s="17">
        <v>0.33242260154165998</v>
      </c>
      <c r="AB9" s="17">
        <v>0.32808146072772298</v>
      </c>
      <c r="AC9" s="17">
        <v>0.43924463702279298</v>
      </c>
      <c r="AD9" s="17">
        <v>0.55206470626526505</v>
      </c>
      <c r="AE9" s="17">
        <v>0.50242839535796302</v>
      </c>
      <c r="AF9" s="17">
        <v>0.50427519374297203</v>
      </c>
      <c r="AG9" s="17"/>
      <c r="AH9" s="17">
        <v>0.59966649124756199</v>
      </c>
      <c r="AI9" s="17">
        <v>0.44908241168315999</v>
      </c>
      <c r="AJ9" s="17">
        <v>0.35954890338366602</v>
      </c>
      <c r="AK9" s="17">
        <v>0.41411564905790099</v>
      </c>
      <c r="AL9" s="17">
        <v>0.43504029197990002</v>
      </c>
      <c r="AM9" s="17">
        <v>0.43151430134372498</v>
      </c>
      <c r="AN9" s="17">
        <v>0.41787756236371598</v>
      </c>
      <c r="AO9" s="17"/>
      <c r="AP9" s="17">
        <v>0.44955836626275297</v>
      </c>
      <c r="AQ9" s="17">
        <v>0.349099116352037</v>
      </c>
      <c r="AR9" s="17"/>
      <c r="AS9" s="17">
        <v>0.45927977209784099</v>
      </c>
      <c r="AT9" s="17">
        <v>0.51254746490782299</v>
      </c>
      <c r="AU9" s="17">
        <v>0.40981638729069497</v>
      </c>
      <c r="AV9" s="17"/>
      <c r="AW9" s="17">
        <v>0.47707116083032097</v>
      </c>
      <c r="AX9" s="17">
        <v>0.424061037911237</v>
      </c>
      <c r="AY9" s="17"/>
      <c r="AZ9" s="17">
        <v>0.48650363761996901</v>
      </c>
      <c r="BA9" s="17">
        <v>0.417638811987735</v>
      </c>
      <c r="BB9" s="17"/>
      <c r="BC9" s="17">
        <v>0.36327694316204401</v>
      </c>
      <c r="BD9" s="17">
        <v>0.48211868228976801</v>
      </c>
      <c r="BE9" s="17"/>
      <c r="BF9" s="17">
        <v>0.54740102730240003</v>
      </c>
      <c r="BG9" s="17">
        <v>0.31071572338476899</v>
      </c>
      <c r="BH9" s="17"/>
      <c r="BI9" s="17">
        <v>0.32342933039591298</v>
      </c>
      <c r="BJ9" s="17">
        <v>0.244821878958881</v>
      </c>
      <c r="BK9" s="17">
        <v>0.41958905162739801</v>
      </c>
      <c r="BL9" s="17">
        <v>0.56997298995733703</v>
      </c>
    </row>
    <row r="10" spans="2:64" ht="30" x14ac:dyDescent="0.25">
      <c r="B10" s="18" t="s">
        <v>357</v>
      </c>
      <c r="C10" s="17">
        <v>0.42435656127091997</v>
      </c>
      <c r="D10" s="17">
        <v>0.49368677287969698</v>
      </c>
      <c r="E10" s="17">
        <v>0.77281785132526803</v>
      </c>
      <c r="F10" s="17">
        <v>0.38574905823657102</v>
      </c>
      <c r="G10" s="17">
        <v>0.27099602229498398</v>
      </c>
      <c r="H10" s="17">
        <v>0.31580902040566899</v>
      </c>
      <c r="I10" s="17">
        <v>0.49506859721781499</v>
      </c>
      <c r="J10" s="17">
        <v>0.42752134509233403</v>
      </c>
      <c r="K10" s="17">
        <v>0.57564570037877905</v>
      </c>
      <c r="L10" s="17">
        <v>0.32041253740071002</v>
      </c>
      <c r="M10" s="17">
        <v>0.42210679147951402</v>
      </c>
      <c r="N10" s="17">
        <v>0.26984386241784802</v>
      </c>
      <c r="O10" s="17">
        <v>0.45554075229667801</v>
      </c>
      <c r="P10" s="17">
        <v>0</v>
      </c>
      <c r="Q10" s="17"/>
      <c r="R10" s="17">
        <v>0.48799474452249703</v>
      </c>
      <c r="S10" s="17">
        <v>0.39651932167096798</v>
      </c>
      <c r="T10" s="17">
        <v>0.44138131786124202</v>
      </c>
      <c r="U10" s="17">
        <v>0.41986922936611898</v>
      </c>
      <c r="V10" s="17"/>
      <c r="W10" s="17">
        <v>0.34699371704738702</v>
      </c>
      <c r="X10" s="17">
        <v>0.37835117902818899</v>
      </c>
      <c r="Y10" s="17">
        <v>0.26767536075259801</v>
      </c>
      <c r="Z10" s="17">
        <v>0.72785530833027601</v>
      </c>
      <c r="AA10" s="17">
        <v>0.448611705986867</v>
      </c>
      <c r="AB10" s="17">
        <v>0.50266217215633002</v>
      </c>
      <c r="AC10" s="17">
        <v>0.31171797958498199</v>
      </c>
      <c r="AD10" s="17">
        <v>0.33708477143823201</v>
      </c>
      <c r="AE10" s="17">
        <v>0.47035121482822601</v>
      </c>
      <c r="AF10" s="17">
        <v>0.39118611160814298</v>
      </c>
      <c r="AG10" s="17"/>
      <c r="AH10" s="17">
        <v>0.23561726488666099</v>
      </c>
      <c r="AI10" s="17">
        <v>0.36457708955386497</v>
      </c>
      <c r="AJ10" s="17">
        <v>0.45856209295725398</v>
      </c>
      <c r="AK10" s="17">
        <v>0.41581566356518601</v>
      </c>
      <c r="AL10" s="17">
        <v>0.54075160808252098</v>
      </c>
      <c r="AM10" s="17">
        <v>0.38999374296036998</v>
      </c>
      <c r="AN10" s="17">
        <v>0.47128346425969497</v>
      </c>
      <c r="AO10" s="17"/>
      <c r="AP10" s="17">
        <v>0.42966387255634197</v>
      </c>
      <c r="AQ10" s="17">
        <v>0.38023216959869699</v>
      </c>
      <c r="AR10" s="17"/>
      <c r="AS10" s="17">
        <v>0.42842581506989003</v>
      </c>
      <c r="AT10" s="17">
        <v>0.34411313557053702</v>
      </c>
      <c r="AU10" s="17">
        <v>0.48909128039135202</v>
      </c>
      <c r="AV10" s="17"/>
      <c r="AW10" s="17">
        <v>0.40793813432754999</v>
      </c>
      <c r="AX10" s="17">
        <v>0.43066322750348901</v>
      </c>
      <c r="AY10" s="17"/>
      <c r="AZ10" s="17">
        <v>0.37722492754646197</v>
      </c>
      <c r="BA10" s="17">
        <v>0.44522467222927897</v>
      </c>
      <c r="BB10" s="17"/>
      <c r="BC10" s="17">
        <v>0.432172069232864</v>
      </c>
      <c r="BD10" s="17">
        <v>0.41986922936611898</v>
      </c>
      <c r="BE10" s="17"/>
      <c r="BF10" s="17">
        <v>0.36623516999455902</v>
      </c>
      <c r="BG10" s="17">
        <v>0.49287287070535002</v>
      </c>
      <c r="BH10" s="17"/>
      <c r="BI10" s="17">
        <v>0.305992344912624</v>
      </c>
      <c r="BJ10" s="17">
        <v>0.461408504431017</v>
      </c>
      <c r="BK10" s="17">
        <v>0.46935179739572702</v>
      </c>
      <c r="BL10" s="17">
        <v>0.37448757455682802</v>
      </c>
    </row>
    <row r="11" spans="2:64" x14ac:dyDescent="0.25">
      <c r="B11" s="18" t="s">
        <v>358</v>
      </c>
      <c r="C11" s="17">
        <v>9.9233740742175502E-2</v>
      </c>
      <c r="D11" s="17">
        <v>9.0316082830315295E-2</v>
      </c>
      <c r="E11" s="17">
        <v>0</v>
      </c>
      <c r="F11" s="17">
        <v>0.18896250855338101</v>
      </c>
      <c r="G11" s="17">
        <v>0.113441842059468</v>
      </c>
      <c r="H11" s="17">
        <v>0.148237636543681</v>
      </c>
      <c r="I11" s="17">
        <v>3.1045400890279198E-2</v>
      </c>
      <c r="J11" s="17">
        <v>0.29469963297978802</v>
      </c>
      <c r="K11" s="17">
        <v>0</v>
      </c>
      <c r="L11" s="17">
        <v>6.4901505288950403E-2</v>
      </c>
      <c r="M11" s="17">
        <v>7.17722702256052E-2</v>
      </c>
      <c r="N11" s="17">
        <v>0.122229987693536</v>
      </c>
      <c r="O11" s="17">
        <v>7.7198449733861002E-2</v>
      </c>
      <c r="P11" s="17">
        <v>0</v>
      </c>
      <c r="Q11" s="17"/>
      <c r="R11" s="17">
        <v>0.122004757815476</v>
      </c>
      <c r="S11" s="17">
        <v>0.19302719179954</v>
      </c>
      <c r="T11" s="17">
        <v>0.16200648888178301</v>
      </c>
      <c r="U11" s="17">
        <v>6.0443879939802297E-2</v>
      </c>
      <c r="V11" s="17"/>
      <c r="W11" s="17">
        <v>0.205931739661145</v>
      </c>
      <c r="X11" s="17">
        <v>0.303184438512763</v>
      </c>
      <c r="Y11" s="17">
        <v>6.4306251751736598E-2</v>
      </c>
      <c r="Z11" s="17">
        <v>3.0329043501294398E-2</v>
      </c>
      <c r="AA11" s="17">
        <v>0.11008790678559301</v>
      </c>
      <c r="AB11" s="17">
        <v>0.100697967174272</v>
      </c>
      <c r="AC11" s="17">
        <v>0.249037383392224</v>
      </c>
      <c r="AD11" s="17">
        <v>0.110850522296503</v>
      </c>
      <c r="AE11" s="17">
        <v>0</v>
      </c>
      <c r="AF11" s="17">
        <v>6.6754104360172206E-2</v>
      </c>
      <c r="AG11" s="17"/>
      <c r="AH11" s="17">
        <v>0.16471624386577699</v>
      </c>
      <c r="AI11" s="17">
        <v>0.122946636132308</v>
      </c>
      <c r="AJ11" s="17">
        <v>0.11155250034173</v>
      </c>
      <c r="AK11" s="17">
        <v>9.6660047070019905E-2</v>
      </c>
      <c r="AL11" s="17">
        <v>2.4208099937579899E-2</v>
      </c>
      <c r="AM11" s="17">
        <v>0.12958928370633099</v>
      </c>
      <c r="AN11" s="17">
        <v>8.6605840737482995E-2</v>
      </c>
      <c r="AO11" s="17"/>
      <c r="AP11" s="17">
        <v>9.6492111722301696E-2</v>
      </c>
      <c r="AQ11" s="17">
        <v>0.122027337384062</v>
      </c>
      <c r="AR11" s="17"/>
      <c r="AS11" s="17">
        <v>0.102904360322534</v>
      </c>
      <c r="AT11" s="17">
        <v>9.93031875541458E-2</v>
      </c>
      <c r="AU11" s="17">
        <v>7.9216439263022298E-2</v>
      </c>
      <c r="AV11" s="17"/>
      <c r="AW11" s="17">
        <v>8.6291200559591302E-2</v>
      </c>
      <c r="AX11" s="17">
        <v>0.104205245102167</v>
      </c>
      <c r="AY11" s="17"/>
      <c r="AZ11" s="17">
        <v>9.5529070583129996E-2</v>
      </c>
      <c r="BA11" s="17">
        <v>0.10087402905458701</v>
      </c>
      <c r="BB11" s="17"/>
      <c r="BC11" s="17">
        <v>0.16679336690204299</v>
      </c>
      <c r="BD11" s="17">
        <v>6.0443879939802297E-2</v>
      </c>
      <c r="BE11" s="17"/>
      <c r="BF11" s="17">
        <v>6.3232723553237405E-2</v>
      </c>
      <c r="BG11" s="17">
        <v>0.14167348245349801</v>
      </c>
      <c r="BH11" s="17"/>
      <c r="BI11" s="17">
        <v>0.30452244546659901</v>
      </c>
      <c r="BJ11" s="17">
        <v>0.21208308682903901</v>
      </c>
      <c r="BK11" s="17">
        <v>6.3922255387663302E-2</v>
      </c>
      <c r="BL11" s="17">
        <v>5.5539435485835002E-2</v>
      </c>
    </row>
    <row r="12" spans="2:64" x14ac:dyDescent="0.25">
      <c r="B12" s="18" t="s">
        <v>359</v>
      </c>
      <c r="C12" s="17">
        <v>1.85438062080534E-2</v>
      </c>
      <c r="D12" s="17">
        <v>2.7682368266497399E-2</v>
      </c>
      <c r="E12" s="17">
        <v>0</v>
      </c>
      <c r="F12" s="17">
        <v>0</v>
      </c>
      <c r="G12" s="17">
        <v>0</v>
      </c>
      <c r="H12" s="17">
        <v>5.8070406520478603E-2</v>
      </c>
      <c r="I12" s="17">
        <v>0</v>
      </c>
      <c r="J12" s="17">
        <v>0</v>
      </c>
      <c r="K12" s="17">
        <v>0</v>
      </c>
      <c r="L12" s="17">
        <v>0</v>
      </c>
      <c r="M12" s="17">
        <v>0</v>
      </c>
      <c r="N12" s="17">
        <v>4.4075849032056601E-2</v>
      </c>
      <c r="O12" s="17">
        <v>0</v>
      </c>
      <c r="P12" s="17">
        <v>0</v>
      </c>
      <c r="Q12" s="17"/>
      <c r="R12" s="17">
        <v>0</v>
      </c>
      <c r="S12" s="17">
        <v>3.08209348782011E-2</v>
      </c>
      <c r="T12" s="17">
        <v>0</v>
      </c>
      <c r="U12" s="17">
        <v>2.1816848489935502E-2</v>
      </c>
      <c r="V12" s="17"/>
      <c r="W12" s="17">
        <v>5.5583165726503E-2</v>
      </c>
      <c r="X12" s="17">
        <v>0</v>
      </c>
      <c r="Y12" s="17">
        <v>0</v>
      </c>
      <c r="Z12" s="17">
        <v>3.0689815293788E-2</v>
      </c>
      <c r="AA12" s="17">
        <v>0</v>
      </c>
      <c r="AB12" s="17">
        <v>0</v>
      </c>
      <c r="AC12" s="17">
        <v>0</v>
      </c>
      <c r="AD12" s="17">
        <v>0</v>
      </c>
      <c r="AE12" s="17">
        <v>2.7220389813810499E-2</v>
      </c>
      <c r="AF12" s="17">
        <v>2.71881555855116E-2</v>
      </c>
      <c r="AG12" s="17"/>
      <c r="AH12" s="17">
        <v>0</v>
      </c>
      <c r="AI12" s="17">
        <v>6.3393862630668193E-2</v>
      </c>
      <c r="AJ12" s="17">
        <v>3.2375233502030698E-2</v>
      </c>
      <c r="AK12" s="17">
        <v>2.7503080935627401E-2</v>
      </c>
      <c r="AL12" s="17">
        <v>0</v>
      </c>
      <c r="AM12" s="17">
        <v>1.9114872321319198E-2</v>
      </c>
      <c r="AN12" s="17">
        <v>2.4233132639106099E-2</v>
      </c>
      <c r="AO12" s="17"/>
      <c r="AP12" s="17">
        <v>1.55263973253294E-2</v>
      </c>
      <c r="AQ12" s="17">
        <v>4.36302057456616E-2</v>
      </c>
      <c r="AR12" s="17"/>
      <c r="AS12" s="17">
        <v>9.3900525097339194E-3</v>
      </c>
      <c r="AT12" s="17">
        <v>4.4036211967494299E-2</v>
      </c>
      <c r="AU12" s="17">
        <v>0</v>
      </c>
      <c r="AV12" s="17"/>
      <c r="AW12" s="17">
        <v>2.86995042825379E-2</v>
      </c>
      <c r="AX12" s="17">
        <v>1.4642787046142599E-2</v>
      </c>
      <c r="AY12" s="17"/>
      <c r="AZ12" s="17">
        <v>1.52644230543448E-2</v>
      </c>
      <c r="BA12" s="17">
        <v>1.9995793464142202E-2</v>
      </c>
      <c r="BB12" s="17"/>
      <c r="BC12" s="17">
        <v>1.2843205370736899E-2</v>
      </c>
      <c r="BD12" s="17">
        <v>2.1816848489935502E-2</v>
      </c>
      <c r="BE12" s="17"/>
      <c r="BF12" s="17">
        <v>4.6367344279409197E-3</v>
      </c>
      <c r="BG12" s="17">
        <v>3.4938135601894703E-2</v>
      </c>
      <c r="BH12" s="17"/>
      <c r="BI12" s="17">
        <v>0</v>
      </c>
      <c r="BJ12" s="17">
        <v>5.1202638153425503E-2</v>
      </c>
      <c r="BK12" s="17">
        <v>2.45890250691931E-2</v>
      </c>
      <c r="BL12" s="17">
        <v>0</v>
      </c>
    </row>
    <row r="13" spans="2:64" x14ac:dyDescent="0.25">
      <c r="B13" s="18" t="s">
        <v>109</v>
      </c>
      <c r="C13" s="19">
        <v>1.9093488347138102E-2</v>
      </c>
      <c r="D13" s="19">
        <v>0</v>
      </c>
      <c r="E13" s="19">
        <v>0</v>
      </c>
      <c r="F13" s="19">
        <v>0</v>
      </c>
      <c r="G13" s="19">
        <v>0</v>
      </c>
      <c r="H13" s="19">
        <v>0</v>
      </c>
      <c r="I13" s="19">
        <v>0</v>
      </c>
      <c r="J13" s="19">
        <v>0</v>
      </c>
      <c r="K13" s="19">
        <v>0</v>
      </c>
      <c r="L13" s="19">
        <v>0.109138873044848</v>
      </c>
      <c r="M13" s="19">
        <v>0.14354454045121001</v>
      </c>
      <c r="N13" s="19">
        <v>0</v>
      </c>
      <c r="O13" s="19">
        <v>3.8599224866930501E-2</v>
      </c>
      <c r="P13" s="19">
        <v>0</v>
      </c>
      <c r="Q13" s="19"/>
      <c r="R13" s="19">
        <v>0</v>
      </c>
      <c r="S13" s="19">
        <v>5.9789246556414599E-2</v>
      </c>
      <c r="T13" s="19">
        <v>0</v>
      </c>
      <c r="U13" s="19">
        <v>1.57513599143757E-2</v>
      </c>
      <c r="V13" s="19"/>
      <c r="W13" s="19">
        <v>0</v>
      </c>
      <c r="X13" s="19">
        <v>0</v>
      </c>
      <c r="Y13" s="19">
        <v>0</v>
      </c>
      <c r="Z13" s="19">
        <v>0</v>
      </c>
      <c r="AA13" s="19">
        <v>0.108877785685879</v>
      </c>
      <c r="AB13" s="19">
        <v>6.8558399941675299E-2</v>
      </c>
      <c r="AC13" s="19">
        <v>0</v>
      </c>
      <c r="AD13" s="19">
        <v>0</v>
      </c>
      <c r="AE13" s="19">
        <v>0</v>
      </c>
      <c r="AF13" s="19">
        <v>1.05964347032009E-2</v>
      </c>
      <c r="AG13" s="19"/>
      <c r="AH13" s="19">
        <v>0</v>
      </c>
      <c r="AI13" s="19">
        <v>0</v>
      </c>
      <c r="AJ13" s="19">
        <v>3.7961269815320102E-2</v>
      </c>
      <c r="AK13" s="19">
        <v>4.5905559371265101E-2</v>
      </c>
      <c r="AL13" s="19">
        <v>0</v>
      </c>
      <c r="AM13" s="19">
        <v>2.9787799668255101E-2</v>
      </c>
      <c r="AN13" s="19">
        <v>0</v>
      </c>
      <c r="AO13" s="19"/>
      <c r="AP13" s="19">
        <v>8.7592521332735401E-3</v>
      </c>
      <c r="AQ13" s="19">
        <v>0.105011170919542</v>
      </c>
      <c r="AR13" s="19"/>
      <c r="AS13" s="19">
        <v>0</v>
      </c>
      <c r="AT13" s="19">
        <v>0</v>
      </c>
      <c r="AU13" s="19">
        <v>2.1875893054931001E-2</v>
      </c>
      <c r="AV13" s="19"/>
      <c r="AW13" s="19">
        <v>0</v>
      </c>
      <c r="AX13" s="19">
        <v>2.6427702436964198E-2</v>
      </c>
      <c r="AY13" s="19"/>
      <c r="AZ13" s="19">
        <v>2.54779411960941E-2</v>
      </c>
      <c r="BA13" s="19">
        <v>1.6266693264257601E-2</v>
      </c>
      <c r="BB13" s="19"/>
      <c r="BC13" s="19">
        <v>2.4914415332312399E-2</v>
      </c>
      <c r="BD13" s="19">
        <v>1.57513599143757E-2</v>
      </c>
      <c r="BE13" s="19"/>
      <c r="BF13" s="19">
        <v>1.8494344721863201E-2</v>
      </c>
      <c r="BG13" s="19">
        <v>1.9799787854488202E-2</v>
      </c>
      <c r="BH13" s="19"/>
      <c r="BI13" s="19">
        <v>6.6055879224864097E-2</v>
      </c>
      <c r="BJ13" s="19">
        <v>3.0483891627636199E-2</v>
      </c>
      <c r="BK13" s="19">
        <v>2.2547870520018699E-2</v>
      </c>
      <c r="BL13" s="19">
        <v>0</v>
      </c>
    </row>
    <row r="14" spans="2:64" x14ac:dyDescent="0.25">
      <c r="B14" s="16" t="s">
        <v>717</v>
      </c>
    </row>
    <row r="15" spans="2:64" x14ac:dyDescent="0.25">
      <c r="B15" t="s">
        <v>83</v>
      </c>
    </row>
    <row r="16" spans="2:64" x14ac:dyDescent="0.25">
      <c r="B16" t="s">
        <v>84</v>
      </c>
    </row>
    <row r="18" spans="2:2" x14ac:dyDescent="0.2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M16"/>
  <sheetViews>
    <sheetView showGridLines="0" workbookViewId="0">
      <pane xSplit="2" topLeftCell="C1" activePane="topRight" state="frozen"/>
      <selection pane="topRight" activeCell="B16" sqref="B16"/>
    </sheetView>
  </sheetViews>
  <sheetFormatPr defaultColWidth="11.42578125" defaultRowHeight="15" x14ac:dyDescent="0.25"/>
  <cols>
    <col min="2" max="2" width="25.7109375" customWidth="1"/>
    <col min="3" max="13" width="20.7109375" customWidth="1"/>
  </cols>
  <sheetData>
    <row r="2" spans="2:13" ht="39.950000000000003" customHeight="1" x14ac:dyDescent="0.25">
      <c r="D2" s="30" t="s">
        <v>391</v>
      </c>
      <c r="E2" s="26"/>
      <c r="F2" s="26"/>
      <c r="G2" s="26"/>
      <c r="H2" s="26"/>
      <c r="I2" s="26"/>
      <c r="J2" s="26"/>
      <c r="K2" s="26"/>
      <c r="L2" s="26"/>
      <c r="M2" s="26"/>
    </row>
    <row r="6" spans="2:13" ht="50.1" customHeight="1" x14ac:dyDescent="0.25">
      <c r="B6" s="23" t="s">
        <v>15</v>
      </c>
      <c r="C6" s="23" t="s">
        <v>379</v>
      </c>
      <c r="D6" s="23" t="s">
        <v>380</v>
      </c>
      <c r="E6" s="23" t="s">
        <v>381</v>
      </c>
      <c r="F6" s="23" t="s">
        <v>382</v>
      </c>
      <c r="G6" s="23" t="s">
        <v>383</v>
      </c>
      <c r="H6" s="23" t="s">
        <v>384</v>
      </c>
      <c r="I6" s="23" t="s">
        <v>385</v>
      </c>
      <c r="J6" s="23" t="s">
        <v>386</v>
      </c>
      <c r="K6" s="23" t="s">
        <v>387</v>
      </c>
      <c r="L6" s="23" t="s">
        <v>388</v>
      </c>
    </row>
    <row r="7" spans="2:13" x14ac:dyDescent="0.25">
      <c r="B7" s="18" t="s">
        <v>389</v>
      </c>
      <c r="C7" s="17">
        <v>0.26104281520140499</v>
      </c>
      <c r="D7" s="17">
        <v>0.420348888473005</v>
      </c>
      <c r="E7" s="17">
        <v>0.21830425623330699</v>
      </c>
      <c r="F7" s="17">
        <v>0.32855641843357802</v>
      </c>
      <c r="G7" s="17">
        <v>0.211053319743708</v>
      </c>
      <c r="H7" s="17">
        <v>0.63110069515102696</v>
      </c>
      <c r="I7" s="17">
        <v>0.372948600894422</v>
      </c>
      <c r="J7" s="17">
        <v>0.57962028704263702</v>
      </c>
      <c r="K7" s="17">
        <v>0.36979181172015402</v>
      </c>
      <c r="L7" s="17">
        <v>0.40309258600039499</v>
      </c>
    </row>
    <row r="8" spans="2:13" x14ac:dyDescent="0.25">
      <c r="B8" s="18" t="s">
        <v>390</v>
      </c>
      <c r="C8" s="17">
        <v>0.71073337944191695</v>
      </c>
      <c r="D8" s="17">
        <v>0.421667867117268</v>
      </c>
      <c r="E8" s="17">
        <v>0.58127419821988602</v>
      </c>
      <c r="F8" s="17">
        <v>0.61631098688368602</v>
      </c>
      <c r="G8" s="17">
        <v>0.76460527774222797</v>
      </c>
      <c r="H8" s="17">
        <v>0.30413201998927702</v>
      </c>
      <c r="I8" s="17">
        <v>0.54828480930273105</v>
      </c>
      <c r="J8" s="17">
        <v>0.34940361095442402</v>
      </c>
      <c r="K8" s="17">
        <v>0.52871209222406901</v>
      </c>
      <c r="L8" s="17">
        <v>0.44292499954944797</v>
      </c>
    </row>
    <row r="9" spans="2:13" x14ac:dyDescent="0.25">
      <c r="B9" s="18" t="s">
        <v>109</v>
      </c>
      <c r="C9" s="17">
        <v>2.82238053566784E-2</v>
      </c>
      <c r="D9" s="17">
        <v>0.157983244409727</v>
      </c>
      <c r="E9" s="17">
        <v>0.200421545546807</v>
      </c>
      <c r="F9" s="17">
        <v>5.5132594682736097E-2</v>
      </c>
      <c r="G9" s="17">
        <v>2.4341402514064098E-2</v>
      </c>
      <c r="H9" s="17">
        <v>6.4767284859695906E-2</v>
      </c>
      <c r="I9" s="17">
        <v>7.8766589802846995E-2</v>
      </c>
      <c r="J9" s="17">
        <v>7.0976102002938898E-2</v>
      </c>
      <c r="K9" s="17">
        <v>0.101496096055777</v>
      </c>
      <c r="L9" s="17">
        <v>0.15398241445015801</v>
      </c>
    </row>
    <row r="10" spans="2:13" x14ac:dyDescent="0.25">
      <c r="B10" s="16"/>
      <c r="C10" s="16"/>
      <c r="D10" s="16"/>
      <c r="E10" s="16"/>
      <c r="F10" s="16"/>
      <c r="G10" s="16"/>
      <c r="H10" s="16"/>
      <c r="I10" s="16"/>
      <c r="J10" s="16"/>
      <c r="K10" s="16"/>
      <c r="L10" s="16"/>
    </row>
    <row r="11" spans="2:13" x14ac:dyDescent="0.25">
      <c r="B11" t="s">
        <v>83</v>
      </c>
    </row>
    <row r="12" spans="2:13" x14ac:dyDescent="0.25">
      <c r="B12" t="s">
        <v>84</v>
      </c>
    </row>
    <row r="16" spans="2:13" x14ac:dyDescent="0.25">
      <c r="B1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L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389</v>
      </c>
      <c r="C9" s="17">
        <v>0.26104281520140499</v>
      </c>
      <c r="D9" s="17">
        <v>0.182033157549924</v>
      </c>
      <c r="E9" s="17">
        <v>0.27564782959435402</v>
      </c>
      <c r="F9" s="17">
        <v>0.23668307562825</v>
      </c>
      <c r="G9" s="17">
        <v>0.20441755229224301</v>
      </c>
      <c r="H9" s="17">
        <v>0.29711760234575302</v>
      </c>
      <c r="I9" s="17">
        <v>0.18754311020876499</v>
      </c>
      <c r="J9" s="17">
        <v>0.18246344481506999</v>
      </c>
      <c r="K9" s="17">
        <v>0.23895174639327099</v>
      </c>
      <c r="L9" s="17">
        <v>0.44838194872475001</v>
      </c>
      <c r="M9" s="17">
        <v>0.33157323792167998</v>
      </c>
      <c r="N9" s="17">
        <v>0.25704500870660701</v>
      </c>
      <c r="O9" s="17">
        <v>0.33254632389663902</v>
      </c>
      <c r="P9" s="17">
        <v>0</v>
      </c>
      <c r="Q9" s="17"/>
      <c r="R9" s="17">
        <v>0.42193519018068798</v>
      </c>
      <c r="S9" s="17">
        <v>0.21492988794975701</v>
      </c>
      <c r="T9" s="17">
        <v>0.22005536908193599</v>
      </c>
      <c r="U9" s="17">
        <v>0.201661801648472</v>
      </c>
      <c r="V9" s="17"/>
      <c r="W9" s="17">
        <v>0.38941988537571998</v>
      </c>
      <c r="X9" s="17">
        <v>0.45222801327964202</v>
      </c>
      <c r="Y9" s="17">
        <v>0.348561071437548</v>
      </c>
      <c r="Z9" s="17">
        <v>0.17743452090811801</v>
      </c>
      <c r="AA9" s="17">
        <v>0.23658542549262901</v>
      </c>
      <c r="AB9" s="17">
        <v>0.20969661446424701</v>
      </c>
      <c r="AC9" s="17">
        <v>0.18829528875406801</v>
      </c>
      <c r="AD9" s="17">
        <v>0.26064861499028102</v>
      </c>
      <c r="AE9" s="17">
        <v>0.21984220644823199</v>
      </c>
      <c r="AF9" s="17">
        <v>0.17426512036032399</v>
      </c>
      <c r="AG9" s="17"/>
      <c r="AH9" s="17">
        <v>0.39196863850968799</v>
      </c>
      <c r="AI9" s="17">
        <v>0.211444105631415</v>
      </c>
      <c r="AJ9" s="17">
        <v>0.33797932089545402</v>
      </c>
      <c r="AK9" s="17">
        <v>0.239917106324322</v>
      </c>
      <c r="AL9" s="17">
        <v>0.236569324240406</v>
      </c>
      <c r="AM9" s="17">
        <v>0.18335380093519801</v>
      </c>
      <c r="AN9" s="17">
        <v>0.26984831798792902</v>
      </c>
      <c r="AO9" s="17"/>
      <c r="AP9" s="17">
        <v>0.176846635730526</v>
      </c>
      <c r="AQ9" s="17">
        <v>0.39764518834219997</v>
      </c>
      <c r="AR9" s="17"/>
      <c r="AS9" s="17">
        <v>0.197923292552975</v>
      </c>
      <c r="AT9" s="17">
        <v>0.175229267896963</v>
      </c>
      <c r="AU9" s="17">
        <v>0.15698941965024801</v>
      </c>
      <c r="AV9" s="17"/>
      <c r="AW9" s="17">
        <v>0.19536171376007899</v>
      </c>
      <c r="AX9" s="17">
        <v>0.271169326946055</v>
      </c>
      <c r="AY9" s="17"/>
      <c r="AZ9" s="17">
        <v>0.31236236271277501</v>
      </c>
      <c r="BA9" s="17">
        <v>0.235256285986918</v>
      </c>
      <c r="BB9" s="17"/>
      <c r="BC9" s="17">
        <v>0.31428568811329299</v>
      </c>
      <c r="BD9" s="17">
        <v>0.201661801648472</v>
      </c>
      <c r="BE9" s="17"/>
      <c r="BF9" s="17">
        <v>0.179608863461308</v>
      </c>
      <c r="BG9" s="17">
        <v>0.30261409389203398</v>
      </c>
      <c r="BH9" s="17"/>
      <c r="BI9" s="17">
        <v>0.60972590381422298</v>
      </c>
      <c r="BJ9" s="17">
        <v>0.24357700864023199</v>
      </c>
      <c r="BK9" s="17">
        <v>0.130499387345377</v>
      </c>
      <c r="BL9" s="17">
        <v>2.6587995519786699E-2</v>
      </c>
    </row>
    <row r="10" spans="2:64" x14ac:dyDescent="0.25">
      <c r="B10" s="18" t="s">
        <v>390</v>
      </c>
      <c r="C10" s="17">
        <v>0.71073337944191695</v>
      </c>
      <c r="D10" s="17">
        <v>0.80329495345021995</v>
      </c>
      <c r="E10" s="17">
        <v>0.62905252033650305</v>
      </c>
      <c r="F10" s="17">
        <v>0.67271088024979597</v>
      </c>
      <c r="G10" s="17">
        <v>0.76460308425860601</v>
      </c>
      <c r="H10" s="17">
        <v>0.65796237886734699</v>
      </c>
      <c r="I10" s="17">
        <v>0.77725331931563901</v>
      </c>
      <c r="J10" s="17">
        <v>0.77185949501478102</v>
      </c>
      <c r="K10" s="17">
        <v>0.742270564686905</v>
      </c>
      <c r="L10" s="17">
        <v>0.55161805127524999</v>
      </c>
      <c r="M10" s="17">
        <v>0.641813814473991</v>
      </c>
      <c r="N10" s="17">
        <v>0.72918485572142899</v>
      </c>
      <c r="O10" s="17">
        <v>0.63809743583834999</v>
      </c>
      <c r="P10" s="17">
        <v>0.64803048213396297</v>
      </c>
      <c r="Q10" s="17"/>
      <c r="R10" s="17">
        <v>0.55945498291170703</v>
      </c>
      <c r="S10" s="17">
        <v>0.75196948990208501</v>
      </c>
      <c r="T10" s="17">
        <v>0.74757686458836503</v>
      </c>
      <c r="U10" s="17">
        <v>0.76769612747249105</v>
      </c>
      <c r="V10" s="17"/>
      <c r="W10" s="17">
        <v>0.58268194296686204</v>
      </c>
      <c r="X10" s="17">
        <v>0.52917967672042299</v>
      </c>
      <c r="Y10" s="17">
        <v>0.62878403588895004</v>
      </c>
      <c r="Z10" s="17">
        <v>0.81208565539748001</v>
      </c>
      <c r="AA10" s="17">
        <v>0.71360088613783901</v>
      </c>
      <c r="AB10" s="17">
        <v>0.77391000544418997</v>
      </c>
      <c r="AC10" s="17">
        <v>0.79903357847794998</v>
      </c>
      <c r="AD10" s="17">
        <v>0.73935138500971898</v>
      </c>
      <c r="AE10" s="17">
        <v>0.74878426395157804</v>
      </c>
      <c r="AF10" s="17">
        <v>0.78709888590826504</v>
      </c>
      <c r="AG10" s="17"/>
      <c r="AH10" s="17">
        <v>0.58142994281731997</v>
      </c>
      <c r="AI10" s="17">
        <v>0.78855589436858498</v>
      </c>
      <c r="AJ10" s="17">
        <v>0.66202067910454598</v>
      </c>
      <c r="AK10" s="17">
        <v>0.71087983097450302</v>
      </c>
      <c r="AL10" s="17">
        <v>0.72834206764485698</v>
      </c>
      <c r="AM10" s="17">
        <v>0.80379544643637102</v>
      </c>
      <c r="AN10" s="17">
        <v>0.71344587847687602</v>
      </c>
      <c r="AO10" s="17"/>
      <c r="AP10" s="17">
        <v>0.79751039037615601</v>
      </c>
      <c r="AQ10" s="17">
        <v>0.56994378896196296</v>
      </c>
      <c r="AR10" s="17"/>
      <c r="AS10" s="17">
        <v>0.77172174679430094</v>
      </c>
      <c r="AT10" s="17">
        <v>0.81244523382489198</v>
      </c>
      <c r="AU10" s="17">
        <v>0.82243566849433603</v>
      </c>
      <c r="AV10" s="17"/>
      <c r="AW10" s="17">
        <v>0.78511754349947405</v>
      </c>
      <c r="AX10" s="17">
        <v>0.69926505606707601</v>
      </c>
      <c r="AY10" s="17"/>
      <c r="AZ10" s="17">
        <v>0.64567496309547701</v>
      </c>
      <c r="BA10" s="17">
        <v>0.74342327705635003</v>
      </c>
      <c r="BB10" s="17"/>
      <c r="BC10" s="17">
        <v>0.65965879898868296</v>
      </c>
      <c r="BD10" s="17">
        <v>0.76769612747249105</v>
      </c>
      <c r="BE10" s="17"/>
      <c r="BF10" s="17">
        <v>0.79572952903640204</v>
      </c>
      <c r="BG10" s="17">
        <v>0.66734363171482702</v>
      </c>
      <c r="BH10" s="17"/>
      <c r="BI10" s="17">
        <v>0.31582337352581702</v>
      </c>
      <c r="BJ10" s="17">
        <v>0.72819053038314696</v>
      </c>
      <c r="BK10" s="17">
        <v>0.86157457336243304</v>
      </c>
      <c r="BL10" s="17">
        <v>0.97341200448021303</v>
      </c>
    </row>
    <row r="11" spans="2:64" x14ac:dyDescent="0.25">
      <c r="B11" s="18" t="s">
        <v>109</v>
      </c>
      <c r="C11" s="19">
        <v>2.82238053566784E-2</v>
      </c>
      <c r="D11" s="19">
        <v>1.4671888999856201E-2</v>
      </c>
      <c r="E11" s="19">
        <v>9.5299650069143801E-2</v>
      </c>
      <c r="F11" s="19">
        <v>9.0606044121953999E-2</v>
      </c>
      <c r="G11" s="19">
        <v>3.0979363449151399E-2</v>
      </c>
      <c r="H11" s="19">
        <v>4.4920018786899399E-2</v>
      </c>
      <c r="I11" s="19">
        <v>3.5203570475596302E-2</v>
      </c>
      <c r="J11" s="19">
        <v>4.5677060170148998E-2</v>
      </c>
      <c r="K11" s="19">
        <v>1.8777688919824301E-2</v>
      </c>
      <c r="L11" s="19">
        <v>0</v>
      </c>
      <c r="M11" s="19">
        <v>2.6612947604328901E-2</v>
      </c>
      <c r="N11" s="19">
        <v>1.3770135571963301E-2</v>
      </c>
      <c r="O11" s="19">
        <v>2.93562402650119E-2</v>
      </c>
      <c r="P11" s="19">
        <v>0.35196951786603697</v>
      </c>
      <c r="Q11" s="19"/>
      <c r="R11" s="19">
        <v>1.8609826907605601E-2</v>
      </c>
      <c r="S11" s="19">
        <v>3.3100622148158697E-2</v>
      </c>
      <c r="T11" s="19">
        <v>3.2367766329699198E-2</v>
      </c>
      <c r="U11" s="19">
        <v>3.0642070879036001E-2</v>
      </c>
      <c r="V11" s="19"/>
      <c r="W11" s="19">
        <v>2.7898171657418001E-2</v>
      </c>
      <c r="X11" s="19">
        <v>1.85923099999349E-2</v>
      </c>
      <c r="Y11" s="19">
        <v>2.2654892673502101E-2</v>
      </c>
      <c r="Z11" s="19">
        <v>1.0479823694402301E-2</v>
      </c>
      <c r="AA11" s="19">
        <v>4.9813688369531699E-2</v>
      </c>
      <c r="AB11" s="19">
        <v>1.6393380091562899E-2</v>
      </c>
      <c r="AC11" s="19">
        <v>1.26711327679816E-2</v>
      </c>
      <c r="AD11" s="19">
        <v>0</v>
      </c>
      <c r="AE11" s="19">
        <v>3.1373529600189999E-2</v>
      </c>
      <c r="AF11" s="19">
        <v>3.8635993731411397E-2</v>
      </c>
      <c r="AG11" s="19"/>
      <c r="AH11" s="19">
        <v>2.6601418672992799E-2</v>
      </c>
      <c r="AI11" s="19">
        <v>0</v>
      </c>
      <c r="AJ11" s="19">
        <v>0</v>
      </c>
      <c r="AK11" s="19">
        <v>4.9203062701174402E-2</v>
      </c>
      <c r="AL11" s="19">
        <v>3.5088608114737102E-2</v>
      </c>
      <c r="AM11" s="19">
        <v>1.2850752628430599E-2</v>
      </c>
      <c r="AN11" s="19">
        <v>1.6705803535195601E-2</v>
      </c>
      <c r="AO11" s="19"/>
      <c r="AP11" s="19">
        <v>2.5642973893319099E-2</v>
      </c>
      <c r="AQ11" s="19">
        <v>3.2411022695836199E-2</v>
      </c>
      <c r="AR11" s="19"/>
      <c r="AS11" s="19">
        <v>3.0354960652723501E-2</v>
      </c>
      <c r="AT11" s="19">
        <v>1.23254982781454E-2</v>
      </c>
      <c r="AU11" s="19">
        <v>2.0574911855415701E-2</v>
      </c>
      <c r="AV11" s="19"/>
      <c r="AW11" s="19">
        <v>1.9520742740447301E-2</v>
      </c>
      <c r="AX11" s="19">
        <v>2.9565616986868801E-2</v>
      </c>
      <c r="AY11" s="19"/>
      <c r="AZ11" s="19">
        <v>4.1962674191748102E-2</v>
      </c>
      <c r="BA11" s="19">
        <v>2.1320436956732001E-2</v>
      </c>
      <c r="BB11" s="19"/>
      <c r="BC11" s="19">
        <v>2.6055512898023801E-2</v>
      </c>
      <c r="BD11" s="19">
        <v>3.0642070879036001E-2</v>
      </c>
      <c r="BE11" s="19"/>
      <c r="BF11" s="19">
        <v>2.4661607502289601E-2</v>
      </c>
      <c r="BG11" s="19">
        <v>3.0042274393138599E-2</v>
      </c>
      <c r="BH11" s="19"/>
      <c r="BI11" s="19">
        <v>7.445072265996E-2</v>
      </c>
      <c r="BJ11" s="19">
        <v>2.8232460976620601E-2</v>
      </c>
      <c r="BK11" s="19">
        <v>7.9260392921897196E-3</v>
      </c>
      <c r="BL11" s="19">
        <v>0</v>
      </c>
    </row>
    <row r="12" spans="2:64" x14ac:dyDescent="0.25">
      <c r="B12" s="16"/>
    </row>
    <row r="13" spans="2:64" x14ac:dyDescent="0.25">
      <c r="B13" t="s">
        <v>83</v>
      </c>
    </row>
    <row r="14" spans="2:64" x14ac:dyDescent="0.25">
      <c r="B14" t="s">
        <v>84</v>
      </c>
    </row>
    <row r="16" spans="2:64" x14ac:dyDescent="0.2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L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389</v>
      </c>
      <c r="C9" s="17">
        <v>0.420348888473005</v>
      </c>
      <c r="D9" s="17">
        <v>0.31989229961076998</v>
      </c>
      <c r="E9" s="17">
        <v>0.47281583837778501</v>
      </c>
      <c r="F9" s="17">
        <v>0.29492041897727</v>
      </c>
      <c r="G9" s="17">
        <v>0.58321516849001198</v>
      </c>
      <c r="H9" s="17">
        <v>0.47437220824976301</v>
      </c>
      <c r="I9" s="17">
        <v>0.38960347213517299</v>
      </c>
      <c r="J9" s="17">
        <v>0.46715011706529802</v>
      </c>
      <c r="K9" s="17">
        <v>0.53310347363128796</v>
      </c>
      <c r="L9" s="17">
        <v>0.493095047392968</v>
      </c>
      <c r="M9" s="17">
        <v>0.51988279985039298</v>
      </c>
      <c r="N9" s="17">
        <v>0.35415839149468398</v>
      </c>
      <c r="O9" s="17">
        <v>0.46308061208808499</v>
      </c>
      <c r="P9" s="17">
        <v>0.35196951786603697</v>
      </c>
      <c r="Q9" s="17"/>
      <c r="R9" s="17">
        <v>0.70476624286678902</v>
      </c>
      <c r="S9" s="17">
        <v>0.50102546746655197</v>
      </c>
      <c r="T9" s="17">
        <v>0.44107445767090803</v>
      </c>
      <c r="U9" s="17">
        <v>0.23874973619978801</v>
      </c>
      <c r="V9" s="17"/>
      <c r="W9" s="17">
        <v>0.72182360932143297</v>
      </c>
      <c r="X9" s="17">
        <v>0.62583895079040996</v>
      </c>
      <c r="Y9" s="17">
        <v>0.57010521481172205</v>
      </c>
      <c r="Z9" s="17">
        <v>0.43422978178342098</v>
      </c>
      <c r="AA9" s="17">
        <v>0.43051189425779701</v>
      </c>
      <c r="AB9" s="17">
        <v>0.43878181717447201</v>
      </c>
      <c r="AC9" s="17">
        <v>0.36918754101340701</v>
      </c>
      <c r="AD9" s="17">
        <v>0.32305506605259099</v>
      </c>
      <c r="AE9" s="17">
        <v>0.27619359333976001</v>
      </c>
      <c r="AF9" s="17">
        <v>0.23034906196441399</v>
      </c>
      <c r="AG9" s="17"/>
      <c r="AH9" s="17">
        <v>0.60534882558480396</v>
      </c>
      <c r="AI9" s="17">
        <v>0.394364333859268</v>
      </c>
      <c r="AJ9" s="17">
        <v>0.418016900448128</v>
      </c>
      <c r="AK9" s="17">
        <v>0.52175884309663001</v>
      </c>
      <c r="AL9" s="17">
        <v>0.34186393273846499</v>
      </c>
      <c r="AM9" s="17">
        <v>0.33232649761257599</v>
      </c>
      <c r="AN9" s="17">
        <v>0.36661911776464601</v>
      </c>
      <c r="AO9" s="17"/>
      <c r="AP9" s="17">
        <v>0.32031528062112002</v>
      </c>
      <c r="AQ9" s="17">
        <v>0.58264637408669995</v>
      </c>
      <c r="AR9" s="17"/>
      <c r="AS9" s="17">
        <v>0.32296461761212703</v>
      </c>
      <c r="AT9" s="17">
        <v>0.19550834593448699</v>
      </c>
      <c r="AU9" s="17">
        <v>0.37856667796723897</v>
      </c>
      <c r="AV9" s="17"/>
      <c r="AW9" s="17">
        <v>0.20611960974207399</v>
      </c>
      <c r="AX9" s="17">
        <v>0.453378104785016</v>
      </c>
      <c r="AY9" s="17"/>
      <c r="AZ9" s="17">
        <v>0.43904156010658901</v>
      </c>
      <c r="BA9" s="17">
        <v>0.41095638314997002</v>
      </c>
      <c r="BB9" s="17"/>
      <c r="BC9" s="17">
        <v>0.58317636491495894</v>
      </c>
      <c r="BD9" s="17">
        <v>0.23874973619978801</v>
      </c>
      <c r="BE9" s="17"/>
      <c r="BF9" s="17">
        <v>0.28373242375359797</v>
      </c>
      <c r="BG9" s="17">
        <v>0.49009032932441998</v>
      </c>
      <c r="BH9" s="17"/>
      <c r="BI9" s="17">
        <v>0.77709500254495401</v>
      </c>
      <c r="BJ9" s="17">
        <v>0.50374438006803302</v>
      </c>
      <c r="BK9" s="17">
        <v>0.255648071015113</v>
      </c>
      <c r="BL9" s="17">
        <v>3.1419580244674103E-2</v>
      </c>
    </row>
    <row r="10" spans="2:64" x14ac:dyDescent="0.25">
      <c r="B10" s="18" t="s">
        <v>390</v>
      </c>
      <c r="C10" s="17">
        <v>0.421667867117268</v>
      </c>
      <c r="D10" s="17">
        <v>0.54745023365876999</v>
      </c>
      <c r="E10" s="17">
        <v>0.33658486148392802</v>
      </c>
      <c r="F10" s="17">
        <v>0.57713754709075304</v>
      </c>
      <c r="G10" s="17">
        <v>0.21193463107086699</v>
      </c>
      <c r="H10" s="17">
        <v>0.37414361112873601</v>
      </c>
      <c r="I10" s="17">
        <v>0.478036468276341</v>
      </c>
      <c r="J10" s="17">
        <v>0.36084826914437301</v>
      </c>
      <c r="K10" s="17">
        <v>0.32637371950956001</v>
      </c>
      <c r="L10" s="17">
        <v>0.33155211112544702</v>
      </c>
      <c r="M10" s="17">
        <v>0.33027770119149702</v>
      </c>
      <c r="N10" s="17">
        <v>0.45854170364364599</v>
      </c>
      <c r="O10" s="17">
        <v>0.37429634463662298</v>
      </c>
      <c r="P10" s="17">
        <v>0</v>
      </c>
      <c r="Q10" s="17"/>
      <c r="R10" s="17">
        <v>0.18615318001587799</v>
      </c>
      <c r="S10" s="17">
        <v>0.34211640201721499</v>
      </c>
      <c r="T10" s="17">
        <v>0.42393976025225899</v>
      </c>
      <c r="U10" s="17">
        <v>0.57088506716776899</v>
      </c>
      <c r="V10" s="17"/>
      <c r="W10" s="17">
        <v>0.20183139994902199</v>
      </c>
      <c r="X10" s="17">
        <v>0.29606152571653999</v>
      </c>
      <c r="Y10" s="17">
        <v>0.26426577475204099</v>
      </c>
      <c r="Z10" s="17">
        <v>0.43898490859518202</v>
      </c>
      <c r="AA10" s="17">
        <v>0.37997187780337999</v>
      </c>
      <c r="AB10" s="17">
        <v>0.41211499485331698</v>
      </c>
      <c r="AC10" s="17">
        <v>0.50278896927076899</v>
      </c>
      <c r="AD10" s="17">
        <v>0.53824642599090999</v>
      </c>
      <c r="AE10" s="17">
        <v>0.63636291403884604</v>
      </c>
      <c r="AF10" s="17">
        <v>0.56959873472546996</v>
      </c>
      <c r="AG10" s="17"/>
      <c r="AH10" s="17">
        <v>0.26810669313436603</v>
      </c>
      <c r="AI10" s="17">
        <v>0.43800374378081602</v>
      </c>
      <c r="AJ10" s="17">
        <v>0.433313773684876</v>
      </c>
      <c r="AK10" s="17">
        <v>0.32666136834443099</v>
      </c>
      <c r="AL10" s="17">
        <v>0.54019687502676805</v>
      </c>
      <c r="AM10" s="17">
        <v>0.53781204015473305</v>
      </c>
      <c r="AN10" s="17">
        <v>0.44569926472605698</v>
      </c>
      <c r="AO10" s="17"/>
      <c r="AP10" s="17">
        <v>0.53768707669452998</v>
      </c>
      <c r="AQ10" s="17">
        <v>0.23343486821196099</v>
      </c>
      <c r="AR10" s="17"/>
      <c r="AS10" s="17">
        <v>0.54603758437003003</v>
      </c>
      <c r="AT10" s="17">
        <v>0.75550453825765895</v>
      </c>
      <c r="AU10" s="17">
        <v>0.449786922829297</v>
      </c>
      <c r="AV10" s="17"/>
      <c r="AW10" s="17">
        <v>0.739962398359992</v>
      </c>
      <c r="AX10" s="17">
        <v>0.37259418780683901</v>
      </c>
      <c r="AY10" s="17"/>
      <c r="AZ10" s="17">
        <v>0.37296321623298601</v>
      </c>
      <c r="BA10" s="17">
        <v>0.44614048941836498</v>
      </c>
      <c r="BB10" s="17"/>
      <c r="BC10" s="17">
        <v>0.28787506124886397</v>
      </c>
      <c r="BD10" s="17">
        <v>0.57088506716776899</v>
      </c>
      <c r="BE10" s="17"/>
      <c r="BF10" s="17">
        <v>0.56636313286275597</v>
      </c>
      <c r="BG10" s="17">
        <v>0.34780227311148798</v>
      </c>
      <c r="BH10" s="17"/>
      <c r="BI10" s="17">
        <v>4.5395952848935599E-2</v>
      </c>
      <c r="BJ10" s="17">
        <v>0.26796424118236101</v>
      </c>
      <c r="BK10" s="17">
        <v>0.61026296914866995</v>
      </c>
      <c r="BL10" s="17">
        <v>0.93529103643984801</v>
      </c>
    </row>
    <row r="11" spans="2:64" x14ac:dyDescent="0.25">
      <c r="B11" s="18" t="s">
        <v>109</v>
      </c>
      <c r="C11" s="19">
        <v>0.157983244409727</v>
      </c>
      <c r="D11" s="19">
        <v>0.132657466730461</v>
      </c>
      <c r="E11" s="19">
        <v>0.19059930013828799</v>
      </c>
      <c r="F11" s="19">
        <v>0.12794203393197701</v>
      </c>
      <c r="G11" s="19">
        <v>0.204850200439121</v>
      </c>
      <c r="H11" s="19">
        <v>0.15148418062150101</v>
      </c>
      <c r="I11" s="19">
        <v>0.13236005958848601</v>
      </c>
      <c r="J11" s="19">
        <v>0.172001613790328</v>
      </c>
      <c r="K11" s="19">
        <v>0.140522806859152</v>
      </c>
      <c r="L11" s="19">
        <v>0.175352841481585</v>
      </c>
      <c r="M11" s="19">
        <v>0.149839498958109</v>
      </c>
      <c r="N11" s="19">
        <v>0.18729990486167</v>
      </c>
      <c r="O11" s="19">
        <v>0.16262304327529201</v>
      </c>
      <c r="P11" s="19">
        <v>0.64803048213396297</v>
      </c>
      <c r="Q11" s="19"/>
      <c r="R11" s="19">
        <v>0.109080577117333</v>
      </c>
      <c r="S11" s="19">
        <v>0.15685813051623301</v>
      </c>
      <c r="T11" s="19">
        <v>0.13498578207683301</v>
      </c>
      <c r="U11" s="19">
        <v>0.190365196632443</v>
      </c>
      <c r="V11" s="19"/>
      <c r="W11" s="19">
        <v>7.6344990729544995E-2</v>
      </c>
      <c r="X11" s="19">
        <v>7.8099523493049702E-2</v>
      </c>
      <c r="Y11" s="19">
        <v>0.16562901043623701</v>
      </c>
      <c r="Z11" s="19">
        <v>0.126785309621397</v>
      </c>
      <c r="AA11" s="19">
        <v>0.189516227938823</v>
      </c>
      <c r="AB11" s="19">
        <v>0.149103187972211</v>
      </c>
      <c r="AC11" s="19">
        <v>0.128023489715824</v>
      </c>
      <c r="AD11" s="19">
        <v>0.13869850795649899</v>
      </c>
      <c r="AE11" s="19">
        <v>8.7443492621393698E-2</v>
      </c>
      <c r="AF11" s="19">
        <v>0.200052203310117</v>
      </c>
      <c r="AG11" s="19"/>
      <c r="AH11" s="19">
        <v>0.12654448128083001</v>
      </c>
      <c r="AI11" s="19">
        <v>0.167631922359916</v>
      </c>
      <c r="AJ11" s="19">
        <v>0.14866932586699599</v>
      </c>
      <c r="AK11" s="19">
        <v>0.151579788558939</v>
      </c>
      <c r="AL11" s="19">
        <v>0.117939192234767</v>
      </c>
      <c r="AM11" s="19">
        <v>0.12986146223269099</v>
      </c>
      <c r="AN11" s="19">
        <v>0.18768161750929599</v>
      </c>
      <c r="AO11" s="19"/>
      <c r="AP11" s="19">
        <v>0.14199764268435</v>
      </c>
      <c r="AQ11" s="19">
        <v>0.18391875770134</v>
      </c>
      <c r="AR11" s="19"/>
      <c r="AS11" s="19">
        <v>0.130997798017843</v>
      </c>
      <c r="AT11" s="19">
        <v>4.8987115807853997E-2</v>
      </c>
      <c r="AU11" s="19">
        <v>0.171646399203464</v>
      </c>
      <c r="AV11" s="19"/>
      <c r="AW11" s="19">
        <v>5.3917991897933802E-2</v>
      </c>
      <c r="AX11" s="19">
        <v>0.17402770740814399</v>
      </c>
      <c r="AY11" s="19"/>
      <c r="AZ11" s="19">
        <v>0.18799522366042401</v>
      </c>
      <c r="BA11" s="19">
        <v>0.142903127431664</v>
      </c>
      <c r="BB11" s="19"/>
      <c r="BC11" s="19">
        <v>0.128948573836176</v>
      </c>
      <c r="BD11" s="19">
        <v>0.190365196632443</v>
      </c>
      <c r="BE11" s="19"/>
      <c r="BF11" s="19">
        <v>0.149904443383647</v>
      </c>
      <c r="BG11" s="19">
        <v>0.16210739756409201</v>
      </c>
      <c r="BH11" s="19"/>
      <c r="BI11" s="19">
        <v>0.17750904460611</v>
      </c>
      <c r="BJ11" s="19">
        <v>0.22829137874960601</v>
      </c>
      <c r="BK11" s="19">
        <v>0.13408895983621699</v>
      </c>
      <c r="BL11" s="19">
        <v>3.3289383315477601E-2</v>
      </c>
    </row>
    <row r="12" spans="2:64" x14ac:dyDescent="0.25">
      <c r="B12" s="16"/>
    </row>
    <row r="13" spans="2:64" x14ac:dyDescent="0.25">
      <c r="B13" t="s">
        <v>83</v>
      </c>
    </row>
    <row r="14" spans="2:64" x14ac:dyDescent="0.25">
      <c r="B14" t="s">
        <v>84</v>
      </c>
    </row>
    <row r="16" spans="2:64" x14ac:dyDescent="0.2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L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389</v>
      </c>
      <c r="C9" s="17">
        <v>0.21830425623330699</v>
      </c>
      <c r="D9" s="17">
        <v>0.17294929728407801</v>
      </c>
      <c r="E9" s="17">
        <v>0.215886431063224</v>
      </c>
      <c r="F9" s="17">
        <v>0.173112052939221</v>
      </c>
      <c r="G9" s="17">
        <v>0.21520403653306699</v>
      </c>
      <c r="H9" s="17">
        <v>0.18223397670573599</v>
      </c>
      <c r="I9" s="17">
        <v>0.23491681077142901</v>
      </c>
      <c r="J9" s="17">
        <v>0.19675789526388501</v>
      </c>
      <c r="K9" s="17">
        <v>0.24783113617715899</v>
      </c>
      <c r="L9" s="17">
        <v>0.31001620263085</v>
      </c>
      <c r="M9" s="17">
        <v>0.32912741781117399</v>
      </c>
      <c r="N9" s="17">
        <v>0.17342531886922299</v>
      </c>
      <c r="O9" s="17">
        <v>0.233928440253896</v>
      </c>
      <c r="P9" s="17">
        <v>0</v>
      </c>
      <c r="Q9" s="17"/>
      <c r="R9" s="17">
        <v>0.33865486986285198</v>
      </c>
      <c r="S9" s="17">
        <v>0.29849226418956498</v>
      </c>
      <c r="T9" s="17">
        <v>0.21931723374554599</v>
      </c>
      <c r="U9" s="17">
        <v>0.12888524736162199</v>
      </c>
      <c r="V9" s="17"/>
      <c r="W9" s="17">
        <v>0.35542730251009202</v>
      </c>
      <c r="X9" s="17">
        <v>0.28394493425389999</v>
      </c>
      <c r="Y9" s="17">
        <v>0.31652475796306101</v>
      </c>
      <c r="Z9" s="17">
        <v>0.281086714096144</v>
      </c>
      <c r="AA9" s="17">
        <v>0.28213138850125502</v>
      </c>
      <c r="AB9" s="17">
        <v>0.230447327595239</v>
      </c>
      <c r="AC9" s="17">
        <v>0.21863283727979399</v>
      </c>
      <c r="AD9" s="17">
        <v>0.13037551384586399</v>
      </c>
      <c r="AE9" s="17">
        <v>0.10734794956467</v>
      </c>
      <c r="AF9" s="17">
        <v>0.103984923767021</v>
      </c>
      <c r="AG9" s="17"/>
      <c r="AH9" s="17">
        <v>0.27982749330686502</v>
      </c>
      <c r="AI9" s="17">
        <v>0.20093016758330501</v>
      </c>
      <c r="AJ9" s="17">
        <v>0.30955308404531301</v>
      </c>
      <c r="AK9" s="17">
        <v>0.25832076240940499</v>
      </c>
      <c r="AL9" s="17">
        <v>0.13773472615048599</v>
      </c>
      <c r="AM9" s="17">
        <v>0.19414970198759399</v>
      </c>
      <c r="AN9" s="17">
        <v>0.19746346406822299</v>
      </c>
      <c r="AO9" s="17"/>
      <c r="AP9" s="17">
        <v>0.17976853728644299</v>
      </c>
      <c r="AQ9" s="17">
        <v>0.28082574701720903</v>
      </c>
      <c r="AR9" s="17"/>
      <c r="AS9" s="17">
        <v>0.17510011779175</v>
      </c>
      <c r="AT9" s="17">
        <v>0.120087277827425</v>
      </c>
      <c r="AU9" s="17">
        <v>0.21328429198830701</v>
      </c>
      <c r="AV9" s="17"/>
      <c r="AW9" s="17">
        <v>0.11294622967616701</v>
      </c>
      <c r="AX9" s="17">
        <v>0.23454803518815801</v>
      </c>
      <c r="AY9" s="17"/>
      <c r="AZ9" s="17">
        <v>0.23312028316130101</v>
      </c>
      <c r="BA9" s="17">
        <v>0.21085964828666301</v>
      </c>
      <c r="BB9" s="17"/>
      <c r="BC9" s="17">
        <v>0.29848013469011703</v>
      </c>
      <c r="BD9" s="17">
        <v>0.12888524736162199</v>
      </c>
      <c r="BE9" s="17"/>
      <c r="BF9" s="17">
        <v>0.13601134188610001</v>
      </c>
      <c r="BG9" s="17">
        <v>0.26031402738515202</v>
      </c>
      <c r="BH9" s="17"/>
      <c r="BI9" s="17">
        <v>0.44955223723742599</v>
      </c>
      <c r="BJ9" s="17">
        <v>0.22832620907009399</v>
      </c>
      <c r="BK9" s="17">
        <v>0.12945389713434699</v>
      </c>
      <c r="BL9" s="17">
        <v>1.3327651360398599E-2</v>
      </c>
    </row>
    <row r="10" spans="2:64" x14ac:dyDescent="0.25">
      <c r="B10" s="18" t="s">
        <v>390</v>
      </c>
      <c r="C10" s="17">
        <v>0.58127419821988602</v>
      </c>
      <c r="D10" s="17">
        <v>0.65106700079294799</v>
      </c>
      <c r="E10" s="17">
        <v>0.53849926616711297</v>
      </c>
      <c r="F10" s="17">
        <v>0.58290482468176197</v>
      </c>
      <c r="G10" s="17">
        <v>0.59797512467758596</v>
      </c>
      <c r="H10" s="17">
        <v>0.61973482995858697</v>
      </c>
      <c r="I10" s="17">
        <v>0.59800705724581305</v>
      </c>
      <c r="J10" s="17">
        <v>0.53325860068126496</v>
      </c>
      <c r="K10" s="17">
        <v>0.53809432951135705</v>
      </c>
      <c r="L10" s="17">
        <v>0.49228882817382003</v>
      </c>
      <c r="M10" s="17">
        <v>0.45171867084936601</v>
      </c>
      <c r="N10" s="17">
        <v>0.63904671580961103</v>
      </c>
      <c r="O10" s="17">
        <v>0.55100061193352501</v>
      </c>
      <c r="P10" s="17">
        <v>0.64803048213396297</v>
      </c>
      <c r="Q10" s="17"/>
      <c r="R10" s="17">
        <v>0.44119501612616302</v>
      </c>
      <c r="S10" s="17">
        <v>0.48515172533183498</v>
      </c>
      <c r="T10" s="17">
        <v>0.57792765832300697</v>
      </c>
      <c r="U10" s="17">
        <v>0.68682081164739595</v>
      </c>
      <c r="V10" s="17"/>
      <c r="W10" s="17">
        <v>0.40165787852052498</v>
      </c>
      <c r="X10" s="17">
        <v>0.53350872453750198</v>
      </c>
      <c r="Y10" s="17">
        <v>0.464271606744878</v>
      </c>
      <c r="Z10" s="17">
        <v>0.58473253274812997</v>
      </c>
      <c r="AA10" s="17">
        <v>0.51887568172545095</v>
      </c>
      <c r="AB10" s="17">
        <v>0.57204808161199905</v>
      </c>
      <c r="AC10" s="17">
        <v>0.70618309628630505</v>
      </c>
      <c r="AD10" s="17">
        <v>0.74336050982192203</v>
      </c>
      <c r="AE10" s="17">
        <v>0.71480348828644802</v>
      </c>
      <c r="AF10" s="17">
        <v>0.72619791329254102</v>
      </c>
      <c r="AG10" s="17"/>
      <c r="AH10" s="17">
        <v>0.447415245470628</v>
      </c>
      <c r="AI10" s="17">
        <v>0.62267392494083695</v>
      </c>
      <c r="AJ10" s="17">
        <v>0.55574281403487602</v>
      </c>
      <c r="AK10" s="17">
        <v>0.50801048721214404</v>
      </c>
      <c r="AL10" s="17">
        <v>0.70518277352287795</v>
      </c>
      <c r="AM10" s="17">
        <v>0.66205978550808697</v>
      </c>
      <c r="AN10" s="17">
        <v>0.64180321073194502</v>
      </c>
      <c r="AO10" s="17"/>
      <c r="AP10" s="17">
        <v>0.69427507071176597</v>
      </c>
      <c r="AQ10" s="17">
        <v>0.397938238721747</v>
      </c>
      <c r="AR10" s="17"/>
      <c r="AS10" s="17">
        <v>0.67474056528981097</v>
      </c>
      <c r="AT10" s="17">
        <v>0.82960304149493802</v>
      </c>
      <c r="AU10" s="17">
        <v>0.66902742093662604</v>
      </c>
      <c r="AV10" s="17"/>
      <c r="AW10" s="17">
        <v>0.80809635376783495</v>
      </c>
      <c r="AX10" s="17">
        <v>0.54630345059691698</v>
      </c>
      <c r="AY10" s="17"/>
      <c r="AZ10" s="17">
        <v>0.52476017602116298</v>
      </c>
      <c r="BA10" s="17">
        <v>0.60967079474351404</v>
      </c>
      <c r="BB10" s="17"/>
      <c r="BC10" s="17">
        <v>0.48663780539389001</v>
      </c>
      <c r="BD10" s="17">
        <v>0.68682081164739595</v>
      </c>
      <c r="BE10" s="17"/>
      <c r="BF10" s="17">
        <v>0.726411595751985</v>
      </c>
      <c r="BG10" s="17">
        <v>0.50718290002897803</v>
      </c>
      <c r="BH10" s="17"/>
      <c r="BI10" s="17">
        <v>0.16125419173136701</v>
      </c>
      <c r="BJ10" s="17">
        <v>0.50483114134192097</v>
      </c>
      <c r="BK10" s="17">
        <v>0.78024890335592401</v>
      </c>
      <c r="BL10" s="17">
        <v>0.97964084707936305</v>
      </c>
    </row>
    <row r="11" spans="2:64" x14ac:dyDescent="0.25">
      <c r="B11" s="18" t="s">
        <v>109</v>
      </c>
      <c r="C11" s="19">
        <v>0.200421545546807</v>
      </c>
      <c r="D11" s="19">
        <v>0.175983701922974</v>
      </c>
      <c r="E11" s="19">
        <v>0.24561430276966301</v>
      </c>
      <c r="F11" s="19">
        <v>0.24398312237901701</v>
      </c>
      <c r="G11" s="19">
        <v>0.18682083878934699</v>
      </c>
      <c r="H11" s="19">
        <v>0.19803119333567601</v>
      </c>
      <c r="I11" s="19">
        <v>0.167076131982758</v>
      </c>
      <c r="J11" s="19">
        <v>0.26998350405485</v>
      </c>
      <c r="K11" s="19">
        <v>0.21407453431148399</v>
      </c>
      <c r="L11" s="19">
        <v>0.19769496919533</v>
      </c>
      <c r="M11" s="19">
        <v>0.21915391133945999</v>
      </c>
      <c r="N11" s="19">
        <v>0.187527965321165</v>
      </c>
      <c r="O11" s="19">
        <v>0.21507094781257899</v>
      </c>
      <c r="P11" s="19">
        <v>0.35196951786603697</v>
      </c>
      <c r="Q11" s="19"/>
      <c r="R11" s="19">
        <v>0.220150114010985</v>
      </c>
      <c r="S11" s="19">
        <v>0.21635601047860001</v>
      </c>
      <c r="T11" s="19">
        <v>0.20275510793144699</v>
      </c>
      <c r="U11" s="19">
        <v>0.18429394099098201</v>
      </c>
      <c r="V11" s="19"/>
      <c r="W11" s="19">
        <v>0.242914818969383</v>
      </c>
      <c r="X11" s="19">
        <v>0.182546341208598</v>
      </c>
      <c r="Y11" s="19">
        <v>0.21920363529206099</v>
      </c>
      <c r="Z11" s="19">
        <v>0.134180753155726</v>
      </c>
      <c r="AA11" s="19">
        <v>0.198992929773294</v>
      </c>
      <c r="AB11" s="19">
        <v>0.197504590792763</v>
      </c>
      <c r="AC11" s="19">
        <v>7.5184066433901603E-2</v>
      </c>
      <c r="AD11" s="19">
        <v>0.12626397633221401</v>
      </c>
      <c r="AE11" s="19">
        <v>0.17784856214888201</v>
      </c>
      <c r="AF11" s="19">
        <v>0.169817162940437</v>
      </c>
      <c r="AG11" s="19"/>
      <c r="AH11" s="19">
        <v>0.27275726122250699</v>
      </c>
      <c r="AI11" s="19">
        <v>0.17639590747585701</v>
      </c>
      <c r="AJ11" s="19">
        <v>0.134704101919811</v>
      </c>
      <c r="AK11" s="19">
        <v>0.233668750378451</v>
      </c>
      <c r="AL11" s="19">
        <v>0.15708250032663601</v>
      </c>
      <c r="AM11" s="19">
        <v>0.14379051250431901</v>
      </c>
      <c r="AN11" s="19">
        <v>0.16073332519983199</v>
      </c>
      <c r="AO11" s="19"/>
      <c r="AP11" s="19">
        <v>0.12595639200179101</v>
      </c>
      <c r="AQ11" s="19">
        <v>0.32123601426104498</v>
      </c>
      <c r="AR11" s="19"/>
      <c r="AS11" s="19">
        <v>0.15015931691843901</v>
      </c>
      <c r="AT11" s="19">
        <v>5.0309680677636699E-2</v>
      </c>
      <c r="AU11" s="19">
        <v>0.117688287075067</v>
      </c>
      <c r="AV11" s="19"/>
      <c r="AW11" s="19">
        <v>7.8957416555998097E-2</v>
      </c>
      <c r="AX11" s="19">
        <v>0.21914851421492401</v>
      </c>
      <c r="AY11" s="19"/>
      <c r="AZ11" s="19">
        <v>0.24211954081753601</v>
      </c>
      <c r="BA11" s="19">
        <v>0.179469556969823</v>
      </c>
      <c r="BB11" s="19"/>
      <c r="BC11" s="19">
        <v>0.21488205991599299</v>
      </c>
      <c r="BD11" s="19">
        <v>0.18429394099098201</v>
      </c>
      <c r="BE11" s="19"/>
      <c r="BF11" s="19">
        <v>0.137577062361916</v>
      </c>
      <c r="BG11" s="19">
        <v>0.23250307258587</v>
      </c>
      <c r="BH11" s="19"/>
      <c r="BI11" s="19">
        <v>0.389193571031207</v>
      </c>
      <c r="BJ11" s="19">
        <v>0.26684264958798498</v>
      </c>
      <c r="BK11" s="19">
        <v>9.0297199509728698E-2</v>
      </c>
      <c r="BL11" s="19">
        <v>7.0315015602386201E-3</v>
      </c>
    </row>
    <row r="12" spans="2:64" x14ac:dyDescent="0.25">
      <c r="B12" s="16"/>
    </row>
    <row r="13" spans="2:64" x14ac:dyDescent="0.25">
      <c r="B13" t="s">
        <v>83</v>
      </c>
    </row>
    <row r="14" spans="2:64" x14ac:dyDescent="0.25">
      <c r="B14" t="s">
        <v>84</v>
      </c>
    </row>
    <row r="16" spans="2:64" x14ac:dyDescent="0.2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L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389</v>
      </c>
      <c r="C9" s="17">
        <v>0.32855641843357802</v>
      </c>
      <c r="D9" s="17">
        <v>0.24390418980317999</v>
      </c>
      <c r="E9" s="17">
        <v>0.34763548904307601</v>
      </c>
      <c r="F9" s="17">
        <v>0.42009609694456901</v>
      </c>
      <c r="G9" s="17">
        <v>0.33746719968667599</v>
      </c>
      <c r="H9" s="17">
        <v>0.34723227241446603</v>
      </c>
      <c r="I9" s="17">
        <v>0.33627781884725699</v>
      </c>
      <c r="J9" s="17">
        <v>0.35566933276325002</v>
      </c>
      <c r="K9" s="17">
        <v>0.30305754110435101</v>
      </c>
      <c r="L9" s="17">
        <v>0.44117111090482097</v>
      </c>
      <c r="M9" s="17">
        <v>0.370353930858697</v>
      </c>
      <c r="N9" s="17">
        <v>0.26803973834828199</v>
      </c>
      <c r="O9" s="17">
        <v>0.41101470351096298</v>
      </c>
      <c r="P9" s="17">
        <v>0</v>
      </c>
      <c r="Q9" s="17"/>
      <c r="R9" s="17">
        <v>0.57959696233330305</v>
      </c>
      <c r="S9" s="17">
        <v>0.32875182780045897</v>
      </c>
      <c r="T9" s="17">
        <v>0.30267827821506199</v>
      </c>
      <c r="U9" s="17">
        <v>0.20272408071452699</v>
      </c>
      <c r="V9" s="17"/>
      <c r="W9" s="17">
        <v>0.54388061455213799</v>
      </c>
      <c r="X9" s="17">
        <v>0.44597415626711501</v>
      </c>
      <c r="Y9" s="17">
        <v>0.50146017087703598</v>
      </c>
      <c r="Z9" s="17">
        <v>0.352183426693712</v>
      </c>
      <c r="AA9" s="17">
        <v>0.34445494939624699</v>
      </c>
      <c r="AB9" s="17">
        <v>0.34859176783561502</v>
      </c>
      <c r="AC9" s="17">
        <v>0.173847331211891</v>
      </c>
      <c r="AD9" s="17">
        <v>0.20340499192065001</v>
      </c>
      <c r="AE9" s="17">
        <v>0.22552956846583899</v>
      </c>
      <c r="AF9" s="17">
        <v>0.16115416955423201</v>
      </c>
      <c r="AG9" s="17"/>
      <c r="AH9" s="17">
        <v>0.44498849975766103</v>
      </c>
      <c r="AI9" s="17">
        <v>0.32477874852861399</v>
      </c>
      <c r="AJ9" s="17">
        <v>0.41411929086607902</v>
      </c>
      <c r="AK9" s="17">
        <v>0.33565756285280601</v>
      </c>
      <c r="AL9" s="17">
        <v>0.223865435755773</v>
      </c>
      <c r="AM9" s="17">
        <v>0.25671013452550001</v>
      </c>
      <c r="AN9" s="17">
        <v>0.33230280452206201</v>
      </c>
      <c r="AO9" s="17"/>
      <c r="AP9" s="17">
        <v>0.215351467214597</v>
      </c>
      <c r="AQ9" s="17">
        <v>0.51222348129774598</v>
      </c>
      <c r="AR9" s="17"/>
      <c r="AS9" s="17">
        <v>0.19775724778775799</v>
      </c>
      <c r="AT9" s="17">
        <v>0.16850962793690499</v>
      </c>
      <c r="AU9" s="17">
        <v>0.234317523479566</v>
      </c>
      <c r="AV9" s="17"/>
      <c r="AW9" s="17">
        <v>0.1532682010701</v>
      </c>
      <c r="AX9" s="17">
        <v>0.35558182076206601</v>
      </c>
      <c r="AY9" s="17"/>
      <c r="AZ9" s="17">
        <v>0.38104068914790301</v>
      </c>
      <c r="BA9" s="17">
        <v>0.30218465083807899</v>
      </c>
      <c r="BB9" s="17"/>
      <c r="BC9" s="17">
        <v>0.44138162576031098</v>
      </c>
      <c r="BD9" s="17">
        <v>0.20272408071452699</v>
      </c>
      <c r="BE9" s="17"/>
      <c r="BF9" s="17">
        <v>0.20430400025364301</v>
      </c>
      <c r="BG9" s="17">
        <v>0.39198612795606602</v>
      </c>
      <c r="BH9" s="17"/>
      <c r="BI9" s="17">
        <v>0.77070778098113202</v>
      </c>
      <c r="BJ9" s="17">
        <v>0.37260285428444001</v>
      </c>
      <c r="BK9" s="17">
        <v>0.109983066337421</v>
      </c>
      <c r="BL9" s="17">
        <v>6.2960677924425402E-3</v>
      </c>
    </row>
    <row r="10" spans="2:64" x14ac:dyDescent="0.25">
      <c r="B10" s="18" t="s">
        <v>390</v>
      </c>
      <c r="C10" s="17">
        <v>0.61631098688368602</v>
      </c>
      <c r="D10" s="17">
        <v>0.71466685912143202</v>
      </c>
      <c r="E10" s="17">
        <v>0.55706486088777996</v>
      </c>
      <c r="F10" s="17">
        <v>0.53160113778058904</v>
      </c>
      <c r="G10" s="17">
        <v>0.600574073415021</v>
      </c>
      <c r="H10" s="17">
        <v>0.60784770879863403</v>
      </c>
      <c r="I10" s="17">
        <v>0.61612802694968805</v>
      </c>
      <c r="J10" s="17">
        <v>0.52159393717511704</v>
      </c>
      <c r="K10" s="17">
        <v>0.64284913988318404</v>
      </c>
      <c r="L10" s="17">
        <v>0.51517104258500401</v>
      </c>
      <c r="M10" s="17">
        <v>0.549406431292917</v>
      </c>
      <c r="N10" s="17">
        <v>0.70181590489545698</v>
      </c>
      <c r="O10" s="17">
        <v>0.52506587701027196</v>
      </c>
      <c r="P10" s="17">
        <v>0.64803048213396297</v>
      </c>
      <c r="Q10" s="17"/>
      <c r="R10" s="17">
        <v>0.37564253179218299</v>
      </c>
      <c r="S10" s="17">
        <v>0.61328086599360598</v>
      </c>
      <c r="T10" s="17">
        <v>0.65387901488841804</v>
      </c>
      <c r="U10" s="17">
        <v>0.734425456617537</v>
      </c>
      <c r="V10" s="17"/>
      <c r="W10" s="17">
        <v>0.40024076320704199</v>
      </c>
      <c r="X10" s="17">
        <v>0.53543353373295</v>
      </c>
      <c r="Y10" s="17">
        <v>0.475884936449462</v>
      </c>
      <c r="Z10" s="17">
        <v>0.61077711207583196</v>
      </c>
      <c r="AA10" s="17">
        <v>0.56466771277366401</v>
      </c>
      <c r="AB10" s="17">
        <v>0.62321421144355804</v>
      </c>
      <c r="AC10" s="17">
        <v>0.77936378614664403</v>
      </c>
      <c r="AD10" s="17">
        <v>0.76869468153638898</v>
      </c>
      <c r="AE10" s="17">
        <v>0.74820550744991299</v>
      </c>
      <c r="AF10" s="17">
        <v>0.77445896131984604</v>
      </c>
      <c r="AG10" s="17"/>
      <c r="AH10" s="17">
        <v>0.48820258909515002</v>
      </c>
      <c r="AI10" s="17">
        <v>0.62725269249547599</v>
      </c>
      <c r="AJ10" s="17">
        <v>0.56644784560532702</v>
      </c>
      <c r="AK10" s="17">
        <v>0.59751957779570597</v>
      </c>
      <c r="AL10" s="17">
        <v>0.709329368702597</v>
      </c>
      <c r="AM10" s="17">
        <v>0.72119451789594702</v>
      </c>
      <c r="AN10" s="17">
        <v>0.63194281517202</v>
      </c>
      <c r="AO10" s="17"/>
      <c r="AP10" s="17">
        <v>0.74678629858183698</v>
      </c>
      <c r="AQ10" s="17">
        <v>0.40462398010665301</v>
      </c>
      <c r="AR10" s="17"/>
      <c r="AS10" s="17">
        <v>0.75978294541172697</v>
      </c>
      <c r="AT10" s="17">
        <v>0.81916487378494995</v>
      </c>
      <c r="AU10" s="17">
        <v>0.72578908659687602</v>
      </c>
      <c r="AV10" s="17"/>
      <c r="AW10" s="17">
        <v>0.83475156040773002</v>
      </c>
      <c r="AX10" s="17">
        <v>0.58263248599442496</v>
      </c>
      <c r="AY10" s="17"/>
      <c r="AZ10" s="17">
        <v>0.54358005442042101</v>
      </c>
      <c r="BA10" s="17">
        <v>0.65285609309970205</v>
      </c>
      <c r="BB10" s="17"/>
      <c r="BC10" s="17">
        <v>0.51040586124131804</v>
      </c>
      <c r="BD10" s="17">
        <v>0.734425456617537</v>
      </c>
      <c r="BE10" s="17"/>
      <c r="BF10" s="17">
        <v>0.74603668564814896</v>
      </c>
      <c r="BG10" s="17">
        <v>0.55008721827810703</v>
      </c>
      <c r="BH10" s="17"/>
      <c r="BI10" s="17">
        <v>0.104712207842604</v>
      </c>
      <c r="BJ10" s="17">
        <v>0.56196451004002501</v>
      </c>
      <c r="BK10" s="17">
        <v>0.869340503977171</v>
      </c>
      <c r="BL10" s="17">
        <v>0.99370393220755704</v>
      </c>
    </row>
    <row r="11" spans="2:64" x14ac:dyDescent="0.25">
      <c r="B11" s="18" t="s">
        <v>109</v>
      </c>
      <c r="C11" s="19">
        <v>5.5132594682736097E-2</v>
      </c>
      <c r="D11" s="19">
        <v>4.1428951075387799E-2</v>
      </c>
      <c r="E11" s="19">
        <v>9.5299650069143801E-2</v>
      </c>
      <c r="F11" s="19">
        <v>4.8302765274841897E-2</v>
      </c>
      <c r="G11" s="19">
        <v>6.1958726898302799E-2</v>
      </c>
      <c r="H11" s="19">
        <v>4.4920018786899399E-2</v>
      </c>
      <c r="I11" s="19">
        <v>4.75941542030551E-2</v>
      </c>
      <c r="J11" s="19">
        <v>0.12273673006163199</v>
      </c>
      <c r="K11" s="19">
        <v>5.4093319012465099E-2</v>
      </c>
      <c r="L11" s="19">
        <v>4.36578465101745E-2</v>
      </c>
      <c r="M11" s="19">
        <v>8.0239637848385503E-2</v>
      </c>
      <c r="N11" s="19">
        <v>3.0144356756261401E-2</v>
      </c>
      <c r="O11" s="19">
        <v>6.3919419478764603E-2</v>
      </c>
      <c r="P11" s="19">
        <v>0.35196951786603697</v>
      </c>
      <c r="Q11" s="19"/>
      <c r="R11" s="19">
        <v>4.4760505874514099E-2</v>
      </c>
      <c r="S11" s="19">
        <v>5.7967306205935001E-2</v>
      </c>
      <c r="T11" s="19">
        <v>4.3442706896520501E-2</v>
      </c>
      <c r="U11" s="19">
        <v>6.2850462667936299E-2</v>
      </c>
      <c r="V11" s="19"/>
      <c r="W11" s="19">
        <v>5.5878622240819999E-2</v>
      </c>
      <c r="X11" s="19">
        <v>1.85923099999349E-2</v>
      </c>
      <c r="Y11" s="19">
        <v>2.2654892673502101E-2</v>
      </c>
      <c r="Z11" s="19">
        <v>3.7039461230455401E-2</v>
      </c>
      <c r="AA11" s="19">
        <v>9.0877337830088306E-2</v>
      </c>
      <c r="AB11" s="19">
        <v>2.8194020720826701E-2</v>
      </c>
      <c r="AC11" s="19">
        <v>4.6788882641465197E-2</v>
      </c>
      <c r="AD11" s="19">
        <v>2.79003265429606E-2</v>
      </c>
      <c r="AE11" s="19">
        <v>2.6264924084247802E-2</v>
      </c>
      <c r="AF11" s="19">
        <v>6.4386869125922494E-2</v>
      </c>
      <c r="AG11" s="19"/>
      <c r="AH11" s="19">
        <v>6.6808911147189495E-2</v>
      </c>
      <c r="AI11" s="19">
        <v>4.796855897591E-2</v>
      </c>
      <c r="AJ11" s="19">
        <v>1.9432863528594399E-2</v>
      </c>
      <c r="AK11" s="19">
        <v>6.6822859351487393E-2</v>
      </c>
      <c r="AL11" s="19">
        <v>6.68051955416301E-2</v>
      </c>
      <c r="AM11" s="19">
        <v>2.2095347578553599E-2</v>
      </c>
      <c r="AN11" s="19">
        <v>3.5754380305918002E-2</v>
      </c>
      <c r="AO11" s="19"/>
      <c r="AP11" s="19">
        <v>3.7862234203566603E-2</v>
      </c>
      <c r="AQ11" s="19">
        <v>8.3152538595601094E-2</v>
      </c>
      <c r="AR11" s="19"/>
      <c r="AS11" s="19">
        <v>4.24598068005154E-2</v>
      </c>
      <c r="AT11" s="19">
        <v>1.23254982781454E-2</v>
      </c>
      <c r="AU11" s="19">
        <v>3.9893389923558897E-2</v>
      </c>
      <c r="AV11" s="19"/>
      <c r="AW11" s="19">
        <v>1.19802385221702E-2</v>
      </c>
      <c r="AX11" s="19">
        <v>6.1785693243509597E-2</v>
      </c>
      <c r="AY11" s="19"/>
      <c r="AZ11" s="19">
        <v>7.5379256431676298E-2</v>
      </c>
      <c r="BA11" s="19">
        <v>4.4959256062218803E-2</v>
      </c>
      <c r="BB11" s="19"/>
      <c r="BC11" s="19">
        <v>4.8212512998370101E-2</v>
      </c>
      <c r="BD11" s="19">
        <v>6.2850462667936299E-2</v>
      </c>
      <c r="BE11" s="19"/>
      <c r="BF11" s="19">
        <v>4.9659314098207299E-2</v>
      </c>
      <c r="BG11" s="19">
        <v>5.7926653765827701E-2</v>
      </c>
      <c r="BH11" s="19"/>
      <c r="BI11" s="19">
        <v>0.12458001117626299</v>
      </c>
      <c r="BJ11" s="19">
        <v>6.5432635675534895E-2</v>
      </c>
      <c r="BK11" s="19">
        <v>2.06764296854079E-2</v>
      </c>
      <c r="BL11" s="19">
        <v>0</v>
      </c>
    </row>
    <row r="12" spans="2:64" x14ac:dyDescent="0.25">
      <c r="B12" s="16"/>
    </row>
    <row r="13" spans="2:64" x14ac:dyDescent="0.25">
      <c r="B13" t="s">
        <v>83</v>
      </c>
    </row>
    <row r="14" spans="2:64" x14ac:dyDescent="0.25">
      <c r="B14" t="s">
        <v>84</v>
      </c>
    </row>
    <row r="16" spans="2:64" x14ac:dyDescent="0.2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L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389</v>
      </c>
      <c r="C9" s="17">
        <v>0.211053319743708</v>
      </c>
      <c r="D9" s="17">
        <v>0.13367379189543899</v>
      </c>
      <c r="E9" s="17">
        <v>0.27655898596704798</v>
      </c>
      <c r="F9" s="17">
        <v>0.193347599390497</v>
      </c>
      <c r="G9" s="17">
        <v>0.25066888187652903</v>
      </c>
      <c r="H9" s="17">
        <v>0.187985337735292</v>
      </c>
      <c r="I9" s="17">
        <v>0.203649601709392</v>
      </c>
      <c r="J9" s="17">
        <v>0.255771132786692</v>
      </c>
      <c r="K9" s="17">
        <v>0.19430436012205801</v>
      </c>
      <c r="L9" s="17">
        <v>0.312513126807687</v>
      </c>
      <c r="M9" s="17">
        <v>0.21260500886215</v>
      </c>
      <c r="N9" s="17">
        <v>0.22650194305572999</v>
      </c>
      <c r="O9" s="17">
        <v>0.25359772895684002</v>
      </c>
      <c r="P9" s="17">
        <v>0.296060964267926</v>
      </c>
      <c r="Q9" s="17"/>
      <c r="R9" s="17">
        <v>0.41891245100341701</v>
      </c>
      <c r="S9" s="17">
        <v>0.21573849339583001</v>
      </c>
      <c r="T9" s="17">
        <v>0.21550777520467301</v>
      </c>
      <c r="U9" s="17">
        <v>9.8480655494275093E-2</v>
      </c>
      <c r="V9" s="17"/>
      <c r="W9" s="17">
        <v>0.42265207457361498</v>
      </c>
      <c r="X9" s="17">
        <v>0.3844697317063</v>
      </c>
      <c r="Y9" s="17">
        <v>0.31930073824486899</v>
      </c>
      <c r="Z9" s="17">
        <v>0.209564076555284</v>
      </c>
      <c r="AA9" s="17">
        <v>0.262469681228577</v>
      </c>
      <c r="AB9" s="17">
        <v>0.207154860340129</v>
      </c>
      <c r="AC9" s="17">
        <v>0.121524892316959</v>
      </c>
      <c r="AD9" s="17">
        <v>0.13135630259557199</v>
      </c>
      <c r="AE9" s="17">
        <v>9.4316115307298595E-2</v>
      </c>
      <c r="AF9" s="17">
        <v>6.3318741410473098E-2</v>
      </c>
      <c r="AG9" s="17"/>
      <c r="AH9" s="17">
        <v>0.30410438684149699</v>
      </c>
      <c r="AI9" s="17">
        <v>0.154574036103858</v>
      </c>
      <c r="AJ9" s="17">
        <v>0.18675106533379601</v>
      </c>
      <c r="AK9" s="17">
        <v>0.28938668439753501</v>
      </c>
      <c r="AL9" s="17">
        <v>0.16296788883086599</v>
      </c>
      <c r="AM9" s="17">
        <v>0.14444450330334799</v>
      </c>
      <c r="AN9" s="17">
        <v>0.16694729961981999</v>
      </c>
      <c r="AO9" s="17"/>
      <c r="AP9" s="17">
        <v>0.12990213382899801</v>
      </c>
      <c r="AQ9" s="17">
        <v>0.34271540523030097</v>
      </c>
      <c r="AR9" s="17"/>
      <c r="AS9" s="17">
        <v>0.147769662741466</v>
      </c>
      <c r="AT9" s="17">
        <v>6.5751103516699799E-2</v>
      </c>
      <c r="AU9" s="17">
        <v>0.14749823992317501</v>
      </c>
      <c r="AV9" s="17"/>
      <c r="AW9" s="17">
        <v>0.11363068478204801</v>
      </c>
      <c r="AX9" s="17">
        <v>0.22607364424321999</v>
      </c>
      <c r="AY9" s="17"/>
      <c r="AZ9" s="17">
        <v>0.291657735478207</v>
      </c>
      <c r="BA9" s="17">
        <v>0.17055202497500699</v>
      </c>
      <c r="BB9" s="17"/>
      <c r="BC9" s="17">
        <v>0.311989489360322</v>
      </c>
      <c r="BD9" s="17">
        <v>9.8480655494275093E-2</v>
      </c>
      <c r="BE9" s="17"/>
      <c r="BF9" s="17">
        <v>0.116886484698106</v>
      </c>
      <c r="BG9" s="17">
        <v>0.259124617518734</v>
      </c>
      <c r="BH9" s="17"/>
      <c r="BI9" s="17">
        <v>0.51846935002945704</v>
      </c>
      <c r="BJ9" s="17">
        <v>0.20241369675958901</v>
      </c>
      <c r="BK9" s="17">
        <v>9.0846522898805904E-2</v>
      </c>
      <c r="BL9" s="17">
        <v>0</v>
      </c>
    </row>
    <row r="10" spans="2:64" x14ac:dyDescent="0.25">
      <c r="B10" s="18" t="s">
        <v>390</v>
      </c>
      <c r="C10" s="17">
        <v>0.76460527774222797</v>
      </c>
      <c r="D10" s="17">
        <v>0.84265447969035401</v>
      </c>
      <c r="E10" s="17">
        <v>0.68790276249493798</v>
      </c>
      <c r="F10" s="17">
        <v>0.76931641079947999</v>
      </c>
      <c r="G10" s="17">
        <v>0.74933111812347097</v>
      </c>
      <c r="H10" s="17">
        <v>0.77619838138181496</v>
      </c>
      <c r="I10" s="17">
        <v>0.769223222313559</v>
      </c>
      <c r="J10" s="17">
        <v>0.698551807043159</v>
      </c>
      <c r="K10" s="17">
        <v>0.80569563987794202</v>
      </c>
      <c r="L10" s="17">
        <v>0.65647719458799203</v>
      </c>
      <c r="M10" s="17">
        <v>0.77882624482347296</v>
      </c>
      <c r="N10" s="17">
        <v>0.75853990879588695</v>
      </c>
      <c r="O10" s="17">
        <v>0.71704603077814799</v>
      </c>
      <c r="P10" s="17">
        <v>0.35196951786603697</v>
      </c>
      <c r="Q10" s="17"/>
      <c r="R10" s="17">
        <v>0.55967577989668005</v>
      </c>
      <c r="S10" s="17">
        <v>0.75184521034125695</v>
      </c>
      <c r="T10" s="17">
        <v>0.75932314951086999</v>
      </c>
      <c r="U10" s="17">
        <v>0.87842142581446603</v>
      </c>
      <c r="V10" s="17"/>
      <c r="W10" s="17">
        <v>0.55635666556859498</v>
      </c>
      <c r="X10" s="17">
        <v>0.57097985942266205</v>
      </c>
      <c r="Y10" s="17">
        <v>0.64096801717184704</v>
      </c>
      <c r="Z10" s="17">
        <v>0.76831066462710196</v>
      </c>
      <c r="AA10" s="17">
        <v>0.69267154224181704</v>
      </c>
      <c r="AB10" s="17">
        <v>0.79284513965987102</v>
      </c>
      <c r="AC10" s="17">
        <v>0.87847510768304105</v>
      </c>
      <c r="AD10" s="17">
        <v>0.86864369740442804</v>
      </c>
      <c r="AE10" s="17">
        <v>0.905683884692701</v>
      </c>
      <c r="AF10" s="17">
        <v>0.91183369445112705</v>
      </c>
      <c r="AG10" s="17"/>
      <c r="AH10" s="17">
        <v>0.67405760714780505</v>
      </c>
      <c r="AI10" s="17">
        <v>0.82663277565341897</v>
      </c>
      <c r="AJ10" s="17">
        <v>0.80385889455718396</v>
      </c>
      <c r="AK10" s="17">
        <v>0.67211564591225903</v>
      </c>
      <c r="AL10" s="17">
        <v>0.81641473376368801</v>
      </c>
      <c r="AM10" s="17">
        <v>0.84847279323402003</v>
      </c>
      <c r="AN10" s="17">
        <v>0.82496445181191203</v>
      </c>
      <c r="AO10" s="17"/>
      <c r="AP10" s="17">
        <v>0.84918866661849102</v>
      </c>
      <c r="AQ10" s="17">
        <v>0.62737468460368095</v>
      </c>
      <c r="AR10" s="17"/>
      <c r="AS10" s="17">
        <v>0.83479215349586999</v>
      </c>
      <c r="AT10" s="17">
        <v>0.92792369395818597</v>
      </c>
      <c r="AU10" s="17">
        <v>0.83213848732248996</v>
      </c>
      <c r="AV10" s="17"/>
      <c r="AW10" s="17">
        <v>0.87986240097113599</v>
      </c>
      <c r="AX10" s="17">
        <v>0.74683528627710605</v>
      </c>
      <c r="AY10" s="17"/>
      <c r="AZ10" s="17">
        <v>0.68099075109070395</v>
      </c>
      <c r="BA10" s="17">
        <v>0.80661906271913797</v>
      </c>
      <c r="BB10" s="17"/>
      <c r="BC10" s="17">
        <v>0.66255416166067105</v>
      </c>
      <c r="BD10" s="17">
        <v>0.87842142581446603</v>
      </c>
      <c r="BE10" s="17"/>
      <c r="BF10" s="17">
        <v>0.863808601809406</v>
      </c>
      <c r="BG10" s="17">
        <v>0.71396289893448395</v>
      </c>
      <c r="BH10" s="17"/>
      <c r="BI10" s="17">
        <v>0.41629382312894703</v>
      </c>
      <c r="BJ10" s="17">
        <v>0.769565104760218</v>
      </c>
      <c r="BK10" s="17">
        <v>0.90645005554594005</v>
      </c>
      <c r="BL10" s="17">
        <v>1</v>
      </c>
    </row>
    <row r="11" spans="2:64" x14ac:dyDescent="0.25">
      <c r="B11" s="18" t="s">
        <v>109</v>
      </c>
      <c r="C11" s="19">
        <v>2.4341402514064098E-2</v>
      </c>
      <c r="D11" s="19">
        <v>2.36717284142068E-2</v>
      </c>
      <c r="E11" s="19">
        <v>3.5538251538014001E-2</v>
      </c>
      <c r="F11" s="19">
        <v>3.7335989810023E-2</v>
      </c>
      <c r="G11" s="19">
        <v>0</v>
      </c>
      <c r="H11" s="19">
        <v>3.5816280882892702E-2</v>
      </c>
      <c r="I11" s="19">
        <v>2.7127175977048602E-2</v>
      </c>
      <c r="J11" s="19">
        <v>4.5677060170148998E-2</v>
      </c>
      <c r="K11" s="19">
        <v>0</v>
      </c>
      <c r="L11" s="19">
        <v>3.1009678604320998E-2</v>
      </c>
      <c r="M11" s="19">
        <v>8.5687463143761904E-3</v>
      </c>
      <c r="N11" s="19">
        <v>1.4958148148382901E-2</v>
      </c>
      <c r="O11" s="19">
        <v>2.93562402650119E-2</v>
      </c>
      <c r="P11" s="19">
        <v>0.35196951786603697</v>
      </c>
      <c r="Q11" s="19"/>
      <c r="R11" s="19">
        <v>2.1411769099903201E-2</v>
      </c>
      <c r="S11" s="19">
        <v>3.2416296262913001E-2</v>
      </c>
      <c r="T11" s="19">
        <v>2.5169075284456902E-2</v>
      </c>
      <c r="U11" s="19">
        <v>2.3097918691259201E-2</v>
      </c>
      <c r="V11" s="19"/>
      <c r="W11" s="19">
        <v>2.0991259857790701E-2</v>
      </c>
      <c r="X11" s="19">
        <v>4.4550408871038297E-2</v>
      </c>
      <c r="Y11" s="19">
        <v>3.9731244583284399E-2</v>
      </c>
      <c r="Z11" s="19">
        <v>2.2125258817613899E-2</v>
      </c>
      <c r="AA11" s="19">
        <v>4.4858776529606903E-2</v>
      </c>
      <c r="AB11" s="19">
        <v>0</v>
      </c>
      <c r="AC11" s="19">
        <v>0</v>
      </c>
      <c r="AD11" s="19">
        <v>0</v>
      </c>
      <c r="AE11" s="19">
        <v>0</v>
      </c>
      <c r="AF11" s="19">
        <v>2.4847564138399999E-2</v>
      </c>
      <c r="AG11" s="19"/>
      <c r="AH11" s="19">
        <v>2.1838006010697401E-2</v>
      </c>
      <c r="AI11" s="19">
        <v>1.8793188242723202E-2</v>
      </c>
      <c r="AJ11" s="19">
        <v>9.3900401090205692E-3</v>
      </c>
      <c r="AK11" s="19">
        <v>3.8497669690205301E-2</v>
      </c>
      <c r="AL11" s="19">
        <v>2.06173774054461E-2</v>
      </c>
      <c r="AM11" s="19">
        <v>7.08270346263167E-3</v>
      </c>
      <c r="AN11" s="19">
        <v>8.0882485682685704E-3</v>
      </c>
      <c r="AO11" s="19"/>
      <c r="AP11" s="19">
        <v>2.09091995525118E-2</v>
      </c>
      <c r="AQ11" s="19">
        <v>2.9909910166018398E-2</v>
      </c>
      <c r="AR11" s="19"/>
      <c r="AS11" s="19">
        <v>1.74381837626638E-2</v>
      </c>
      <c r="AT11" s="19">
        <v>6.3252025251144999E-3</v>
      </c>
      <c r="AU11" s="19">
        <v>2.0363272754335499E-2</v>
      </c>
      <c r="AV11" s="19"/>
      <c r="AW11" s="19">
        <v>6.5069142468157804E-3</v>
      </c>
      <c r="AX11" s="19">
        <v>2.70910694796745E-2</v>
      </c>
      <c r="AY11" s="19"/>
      <c r="AZ11" s="19">
        <v>2.73515134310887E-2</v>
      </c>
      <c r="BA11" s="19">
        <v>2.28289123058543E-2</v>
      </c>
      <c r="BB11" s="19"/>
      <c r="BC11" s="19">
        <v>2.54563489790074E-2</v>
      </c>
      <c r="BD11" s="19">
        <v>2.3097918691259201E-2</v>
      </c>
      <c r="BE11" s="19"/>
      <c r="BF11" s="19">
        <v>1.9304913492488199E-2</v>
      </c>
      <c r="BG11" s="19">
        <v>2.6912483546781999E-2</v>
      </c>
      <c r="BH11" s="19"/>
      <c r="BI11" s="19">
        <v>6.5236826841596096E-2</v>
      </c>
      <c r="BJ11" s="19">
        <v>2.8021198480192699E-2</v>
      </c>
      <c r="BK11" s="19">
        <v>2.7034215552543301E-3</v>
      </c>
      <c r="BL11" s="19">
        <v>0</v>
      </c>
    </row>
    <row r="12" spans="2:64" x14ac:dyDescent="0.25">
      <c r="B12" s="16"/>
    </row>
    <row r="13" spans="2:64" x14ac:dyDescent="0.25">
      <c r="B13" t="s">
        <v>83</v>
      </c>
    </row>
    <row r="14" spans="2:64" x14ac:dyDescent="0.25">
      <c r="B14" t="s">
        <v>84</v>
      </c>
    </row>
    <row r="16" spans="2:64" x14ac:dyDescent="0.2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L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389</v>
      </c>
      <c r="C9" s="17">
        <v>0.63110069515102696</v>
      </c>
      <c r="D9" s="17">
        <v>0.59587063788807204</v>
      </c>
      <c r="E9" s="17">
        <v>0.72541615433746698</v>
      </c>
      <c r="F9" s="17">
        <v>0.54373664892717799</v>
      </c>
      <c r="G9" s="17">
        <v>0.65241677279726396</v>
      </c>
      <c r="H9" s="17">
        <v>0.58751497504569705</v>
      </c>
      <c r="I9" s="17">
        <v>0.61721521289927495</v>
      </c>
      <c r="J9" s="17">
        <v>0.65273270407381101</v>
      </c>
      <c r="K9" s="17">
        <v>0.58353661186529204</v>
      </c>
      <c r="L9" s="17">
        <v>0.66057043812128502</v>
      </c>
      <c r="M9" s="17">
        <v>0.66181287577006498</v>
      </c>
      <c r="N9" s="17">
        <v>0.66905867653659901</v>
      </c>
      <c r="O9" s="17">
        <v>0.66048785968113999</v>
      </c>
      <c r="P9" s="17">
        <v>0.35196951786603697</v>
      </c>
      <c r="Q9" s="17"/>
      <c r="R9" s="17">
        <v>0.77623959743075899</v>
      </c>
      <c r="S9" s="17">
        <v>0.67410757044615499</v>
      </c>
      <c r="T9" s="17">
        <v>0.64383901635099905</v>
      </c>
      <c r="U9" s="17">
        <v>0.53726520270407296</v>
      </c>
      <c r="V9" s="17"/>
      <c r="W9" s="17">
        <v>0.75654444660959197</v>
      </c>
      <c r="X9" s="17">
        <v>0.68622257245447205</v>
      </c>
      <c r="Y9" s="17">
        <v>0.76482153408133402</v>
      </c>
      <c r="Z9" s="17">
        <v>0.54269438596356301</v>
      </c>
      <c r="AA9" s="17">
        <v>0.666820559585105</v>
      </c>
      <c r="AB9" s="17">
        <v>0.62774839635745106</v>
      </c>
      <c r="AC9" s="17">
        <v>0.57196535059103204</v>
      </c>
      <c r="AD9" s="17">
        <v>0.60128825713702805</v>
      </c>
      <c r="AE9" s="17">
        <v>0.61140509291953804</v>
      </c>
      <c r="AF9" s="17">
        <v>0.55142560139564101</v>
      </c>
      <c r="AG9" s="17"/>
      <c r="AH9" s="17">
        <v>0.68749188739631495</v>
      </c>
      <c r="AI9" s="17">
        <v>0.72251784046346801</v>
      </c>
      <c r="AJ9" s="17">
        <v>0.60944911446188998</v>
      </c>
      <c r="AK9" s="17">
        <v>0.64405300493934603</v>
      </c>
      <c r="AL9" s="17">
        <v>0.59762052928203102</v>
      </c>
      <c r="AM9" s="17">
        <v>0.62943021998364801</v>
      </c>
      <c r="AN9" s="17">
        <v>0.57657273178603496</v>
      </c>
      <c r="AO9" s="17"/>
      <c r="AP9" s="17">
        <v>0.56920751026336402</v>
      </c>
      <c r="AQ9" s="17">
        <v>0.73151802988081704</v>
      </c>
      <c r="AR9" s="17"/>
      <c r="AS9" s="17">
        <v>0.50233677479494698</v>
      </c>
      <c r="AT9" s="17">
        <v>0.54892513124360198</v>
      </c>
      <c r="AU9" s="17">
        <v>0.60859790608323205</v>
      </c>
      <c r="AV9" s="17"/>
      <c r="AW9" s="17">
        <v>0.49889303266738699</v>
      </c>
      <c r="AX9" s="17">
        <v>0.65148406902104805</v>
      </c>
      <c r="AY9" s="17"/>
      <c r="AZ9" s="17">
        <v>0.63419477855614603</v>
      </c>
      <c r="BA9" s="17">
        <v>0.62954601129298104</v>
      </c>
      <c r="BB9" s="17"/>
      <c r="BC9" s="17">
        <v>0.71523653083399497</v>
      </c>
      <c r="BD9" s="17">
        <v>0.53726520270407296</v>
      </c>
      <c r="BE9" s="17"/>
      <c r="BF9" s="17">
        <v>0.54756655868722304</v>
      </c>
      <c r="BG9" s="17">
        <v>0.67374409870586105</v>
      </c>
      <c r="BH9" s="17"/>
      <c r="BI9" s="17">
        <v>0.81376319470327496</v>
      </c>
      <c r="BJ9" s="17">
        <v>0.681572261859415</v>
      </c>
      <c r="BK9" s="17">
        <v>0.63409639617518498</v>
      </c>
      <c r="BL9" s="17">
        <v>0.20981255247722599</v>
      </c>
    </row>
    <row r="10" spans="2:64" x14ac:dyDescent="0.25">
      <c r="B10" s="18" t="s">
        <v>390</v>
      </c>
      <c r="C10" s="17">
        <v>0.30413201998927702</v>
      </c>
      <c r="D10" s="17">
        <v>0.34474731952925303</v>
      </c>
      <c r="E10" s="17">
        <v>0.14940349632782399</v>
      </c>
      <c r="F10" s="17">
        <v>0.43002831819381598</v>
      </c>
      <c r="G10" s="17">
        <v>0.217800202238499</v>
      </c>
      <c r="H10" s="17">
        <v>0.35633500147067898</v>
      </c>
      <c r="I10" s="17">
        <v>0.32280004917021199</v>
      </c>
      <c r="J10" s="17">
        <v>0.30838072236513198</v>
      </c>
      <c r="K10" s="17">
        <v>0.371135282343452</v>
      </c>
      <c r="L10" s="17">
        <v>0.246400526065752</v>
      </c>
      <c r="M10" s="17">
        <v>0.28881875628012899</v>
      </c>
      <c r="N10" s="17">
        <v>0.28725489159467199</v>
      </c>
      <c r="O10" s="17">
        <v>0.256218817715959</v>
      </c>
      <c r="P10" s="17">
        <v>0.296060964267926</v>
      </c>
      <c r="Q10" s="17"/>
      <c r="R10" s="17">
        <v>0.184716046448483</v>
      </c>
      <c r="S10" s="17">
        <v>0.30062002742888499</v>
      </c>
      <c r="T10" s="17">
        <v>0.311079607436822</v>
      </c>
      <c r="U10" s="17">
        <v>0.36651559323978899</v>
      </c>
      <c r="V10" s="17"/>
      <c r="W10" s="17">
        <v>0.21254077197937299</v>
      </c>
      <c r="X10" s="17">
        <v>0.28272339523031598</v>
      </c>
      <c r="Y10" s="17">
        <v>0.17021195820012999</v>
      </c>
      <c r="Z10" s="17">
        <v>0.41193574362899998</v>
      </c>
      <c r="AA10" s="17">
        <v>0.257557007173979</v>
      </c>
      <c r="AB10" s="17">
        <v>0.35585822355098601</v>
      </c>
      <c r="AC10" s="17">
        <v>0.37365546310891001</v>
      </c>
      <c r="AD10" s="17">
        <v>0.37073345099543098</v>
      </c>
      <c r="AE10" s="17">
        <v>0.353971076460046</v>
      </c>
      <c r="AF10" s="17">
        <v>0.34594643505632999</v>
      </c>
      <c r="AG10" s="17"/>
      <c r="AH10" s="17">
        <v>0.26373395625811802</v>
      </c>
      <c r="AI10" s="17">
        <v>0.27748215953653199</v>
      </c>
      <c r="AJ10" s="17">
        <v>0.36023275641427899</v>
      </c>
      <c r="AK10" s="17">
        <v>0.267685988413565</v>
      </c>
      <c r="AL10" s="17">
        <v>0.326959537353956</v>
      </c>
      <c r="AM10" s="17">
        <v>0.32915413971157298</v>
      </c>
      <c r="AN10" s="17">
        <v>0.39215447395408298</v>
      </c>
      <c r="AO10" s="17"/>
      <c r="AP10" s="17">
        <v>0.37367116990583898</v>
      </c>
      <c r="AQ10" s="17">
        <v>0.191309645334127</v>
      </c>
      <c r="AR10" s="17"/>
      <c r="AS10" s="17">
        <v>0.43413041392298901</v>
      </c>
      <c r="AT10" s="17">
        <v>0.42039029368666397</v>
      </c>
      <c r="AU10" s="17">
        <v>0.32658491205481599</v>
      </c>
      <c r="AV10" s="17"/>
      <c r="AW10" s="17">
        <v>0.475679807721054</v>
      </c>
      <c r="AX10" s="17">
        <v>0.27768330568465399</v>
      </c>
      <c r="AY10" s="17"/>
      <c r="AZ10" s="17">
        <v>0.29775948746998698</v>
      </c>
      <c r="BA10" s="17">
        <v>0.30733402592946102</v>
      </c>
      <c r="BB10" s="17"/>
      <c r="BC10" s="17">
        <v>0.24819695819708101</v>
      </c>
      <c r="BD10" s="17">
        <v>0.36651559323978899</v>
      </c>
      <c r="BE10" s="17"/>
      <c r="BF10" s="17">
        <v>0.387337052155034</v>
      </c>
      <c r="BG10" s="17">
        <v>0.26165662113273003</v>
      </c>
      <c r="BH10" s="17"/>
      <c r="BI10" s="17">
        <v>7.5521786592609205E-2</v>
      </c>
      <c r="BJ10" s="17">
        <v>0.222410586193349</v>
      </c>
      <c r="BK10" s="17">
        <v>0.33983868505773801</v>
      </c>
      <c r="BL10" s="17">
        <v>0.77689503598006404</v>
      </c>
    </row>
    <row r="11" spans="2:64" x14ac:dyDescent="0.25">
      <c r="B11" s="18" t="s">
        <v>109</v>
      </c>
      <c r="C11" s="19">
        <v>6.4767284859695906E-2</v>
      </c>
      <c r="D11" s="19">
        <v>5.9382042582675001E-2</v>
      </c>
      <c r="E11" s="19">
        <v>0.12518034933470901</v>
      </c>
      <c r="F11" s="19">
        <v>2.6235032879005801E-2</v>
      </c>
      <c r="G11" s="19">
        <v>0.12978302496423699</v>
      </c>
      <c r="H11" s="19">
        <v>5.6150023483624197E-2</v>
      </c>
      <c r="I11" s="19">
        <v>5.9984737930513801E-2</v>
      </c>
      <c r="J11" s="19">
        <v>3.8886573561057097E-2</v>
      </c>
      <c r="K11" s="19">
        <v>4.5328105791255902E-2</v>
      </c>
      <c r="L11" s="19">
        <v>9.3029035812962999E-2</v>
      </c>
      <c r="M11" s="19">
        <v>4.9368367949805397E-2</v>
      </c>
      <c r="N11" s="19">
        <v>4.36864318687291E-2</v>
      </c>
      <c r="O11" s="19">
        <v>8.3293322602900205E-2</v>
      </c>
      <c r="P11" s="19">
        <v>0.35196951786603697</v>
      </c>
      <c r="Q11" s="19"/>
      <c r="R11" s="19">
        <v>3.9044356120758898E-2</v>
      </c>
      <c r="S11" s="19">
        <v>2.5272402124959899E-2</v>
      </c>
      <c r="T11" s="19">
        <v>4.5081376212179003E-2</v>
      </c>
      <c r="U11" s="19">
        <v>9.6219204056137805E-2</v>
      </c>
      <c r="V11" s="19"/>
      <c r="W11" s="19">
        <v>3.0914781411035101E-2</v>
      </c>
      <c r="X11" s="19">
        <v>3.1054032315212001E-2</v>
      </c>
      <c r="Y11" s="19">
        <v>6.4966507718536196E-2</v>
      </c>
      <c r="Z11" s="19">
        <v>4.5369870407437403E-2</v>
      </c>
      <c r="AA11" s="19">
        <v>7.5622433240916206E-2</v>
      </c>
      <c r="AB11" s="19">
        <v>1.6393380091562899E-2</v>
      </c>
      <c r="AC11" s="19">
        <v>5.4379186300058099E-2</v>
      </c>
      <c r="AD11" s="19">
        <v>2.7978291867540601E-2</v>
      </c>
      <c r="AE11" s="19">
        <v>3.4623830620416199E-2</v>
      </c>
      <c r="AF11" s="19">
        <v>0.102627963548029</v>
      </c>
      <c r="AG11" s="19"/>
      <c r="AH11" s="19">
        <v>4.8774156345566699E-2</v>
      </c>
      <c r="AI11" s="19">
        <v>0</v>
      </c>
      <c r="AJ11" s="19">
        <v>3.0318129123830501E-2</v>
      </c>
      <c r="AK11" s="19">
        <v>8.8261006647088705E-2</v>
      </c>
      <c r="AL11" s="19">
        <v>7.5419933364012995E-2</v>
      </c>
      <c r="AM11" s="19">
        <v>4.1415640304779101E-2</v>
      </c>
      <c r="AN11" s="19">
        <v>3.12727942598819E-2</v>
      </c>
      <c r="AO11" s="19"/>
      <c r="AP11" s="19">
        <v>5.7121319830797497E-2</v>
      </c>
      <c r="AQ11" s="19">
        <v>7.7172324785056104E-2</v>
      </c>
      <c r="AR11" s="19"/>
      <c r="AS11" s="19">
        <v>6.3532811282064505E-2</v>
      </c>
      <c r="AT11" s="19">
        <v>3.06845750697342E-2</v>
      </c>
      <c r="AU11" s="19">
        <v>6.4817181861952705E-2</v>
      </c>
      <c r="AV11" s="19"/>
      <c r="AW11" s="19">
        <v>2.5427159611558801E-2</v>
      </c>
      <c r="AX11" s="19">
        <v>7.0832625294297999E-2</v>
      </c>
      <c r="AY11" s="19"/>
      <c r="AZ11" s="19">
        <v>6.8045733973867595E-2</v>
      </c>
      <c r="BA11" s="19">
        <v>6.3119962777558103E-2</v>
      </c>
      <c r="BB11" s="19"/>
      <c r="BC11" s="19">
        <v>3.6566510968923799E-2</v>
      </c>
      <c r="BD11" s="19">
        <v>9.6219204056137805E-2</v>
      </c>
      <c r="BE11" s="19"/>
      <c r="BF11" s="19">
        <v>6.5096389157743004E-2</v>
      </c>
      <c r="BG11" s="19">
        <v>6.4599280161409103E-2</v>
      </c>
      <c r="BH11" s="19"/>
      <c r="BI11" s="19">
        <v>0.110715018704116</v>
      </c>
      <c r="BJ11" s="19">
        <v>9.6017151947235799E-2</v>
      </c>
      <c r="BK11" s="19">
        <v>2.60649187670766E-2</v>
      </c>
      <c r="BL11" s="19">
        <v>1.3292411542709499E-2</v>
      </c>
    </row>
    <row r="12" spans="2:64" x14ac:dyDescent="0.25">
      <c r="B12" s="16"/>
    </row>
    <row r="13" spans="2:64" x14ac:dyDescent="0.25">
      <c r="B13" t="s">
        <v>83</v>
      </c>
    </row>
    <row r="14" spans="2:64" x14ac:dyDescent="0.25">
      <c r="B14" t="s">
        <v>84</v>
      </c>
    </row>
    <row r="16" spans="2:64" x14ac:dyDescent="0.2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L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389</v>
      </c>
      <c r="C9" s="17">
        <v>0.372948600894422</v>
      </c>
      <c r="D9" s="17">
        <v>0.32977743967828199</v>
      </c>
      <c r="E9" s="17">
        <v>0.34763548904307601</v>
      </c>
      <c r="F9" s="17">
        <v>0.37442550616820702</v>
      </c>
      <c r="G9" s="17">
        <v>0.44213643236939298</v>
      </c>
      <c r="H9" s="17">
        <v>0.33214960913005498</v>
      </c>
      <c r="I9" s="17">
        <v>0.28213425026757699</v>
      </c>
      <c r="J9" s="17">
        <v>0.41356037530886303</v>
      </c>
      <c r="K9" s="17">
        <v>0.54609541058832201</v>
      </c>
      <c r="L9" s="17">
        <v>0.43329366015155402</v>
      </c>
      <c r="M9" s="17">
        <v>0.495845881157496</v>
      </c>
      <c r="N9" s="17">
        <v>0.28023261032230501</v>
      </c>
      <c r="O9" s="17">
        <v>0.41135963388621199</v>
      </c>
      <c r="P9" s="17">
        <v>0</v>
      </c>
      <c r="Q9" s="17"/>
      <c r="R9" s="17">
        <v>0.59959399054531404</v>
      </c>
      <c r="S9" s="17">
        <v>0.430654530643306</v>
      </c>
      <c r="T9" s="17">
        <v>0.31107103348148402</v>
      </c>
      <c r="U9" s="17">
        <v>0.25136796089364899</v>
      </c>
      <c r="V9" s="17"/>
      <c r="W9" s="17">
        <v>0.586563551377285</v>
      </c>
      <c r="X9" s="17">
        <v>0.49946146258580298</v>
      </c>
      <c r="Y9" s="17">
        <v>0.50748329757091803</v>
      </c>
      <c r="Z9" s="17">
        <v>0.35333957039763603</v>
      </c>
      <c r="AA9" s="17">
        <v>0.38131093581144498</v>
      </c>
      <c r="AB9" s="17">
        <v>0.40426773680873801</v>
      </c>
      <c r="AC9" s="17">
        <v>0.30010214507063099</v>
      </c>
      <c r="AD9" s="17">
        <v>0.35209796573277802</v>
      </c>
      <c r="AE9" s="17">
        <v>0.29612899428782202</v>
      </c>
      <c r="AF9" s="17">
        <v>0.205694647160235</v>
      </c>
      <c r="AG9" s="17"/>
      <c r="AH9" s="17">
        <v>0.49419858734967897</v>
      </c>
      <c r="AI9" s="17">
        <v>0.29184617974230997</v>
      </c>
      <c r="AJ9" s="17">
        <v>0.43662144426160299</v>
      </c>
      <c r="AK9" s="17">
        <v>0.51259934144522401</v>
      </c>
      <c r="AL9" s="17">
        <v>0.230985014539978</v>
      </c>
      <c r="AM9" s="17">
        <v>0.26294084575876098</v>
      </c>
      <c r="AN9" s="17">
        <v>0.340407871103729</v>
      </c>
      <c r="AO9" s="17"/>
      <c r="AP9" s="17">
        <v>0.26832911293551298</v>
      </c>
      <c r="AQ9" s="17">
        <v>0.542686354100965</v>
      </c>
      <c r="AR9" s="17"/>
      <c r="AS9" s="17">
        <v>0.28991221201746498</v>
      </c>
      <c r="AT9" s="17">
        <v>0.231193714721879</v>
      </c>
      <c r="AU9" s="17">
        <v>0.26830686713580199</v>
      </c>
      <c r="AV9" s="17"/>
      <c r="AW9" s="17">
        <v>0.22114394041188501</v>
      </c>
      <c r="AX9" s="17">
        <v>0.39635338010084797</v>
      </c>
      <c r="AY9" s="17"/>
      <c r="AZ9" s="17">
        <v>0.38902924077884299</v>
      </c>
      <c r="BA9" s="17">
        <v>0.36486856296978198</v>
      </c>
      <c r="BB9" s="17"/>
      <c r="BC9" s="17">
        <v>0.48196160314533298</v>
      </c>
      <c r="BD9" s="17">
        <v>0.25136796089364899</v>
      </c>
      <c r="BE9" s="17"/>
      <c r="BF9" s="17">
        <v>0.22440250331822101</v>
      </c>
      <c r="BG9" s="17">
        <v>0.44878000891026398</v>
      </c>
      <c r="BH9" s="17"/>
      <c r="BI9" s="17">
        <v>0.78813069722296003</v>
      </c>
      <c r="BJ9" s="17">
        <v>0.44632129046269398</v>
      </c>
      <c r="BK9" s="17">
        <v>0.16809949498497101</v>
      </c>
      <c r="BL9" s="17">
        <v>1.6298692086944601E-2</v>
      </c>
    </row>
    <row r="10" spans="2:64" x14ac:dyDescent="0.25">
      <c r="B10" s="18" t="s">
        <v>390</v>
      </c>
      <c r="C10" s="17">
        <v>0.54828480930273105</v>
      </c>
      <c r="D10" s="17">
        <v>0.58338896908026205</v>
      </c>
      <c r="E10" s="17">
        <v>0.52718416162221504</v>
      </c>
      <c r="F10" s="17">
        <v>0.56200347114276406</v>
      </c>
      <c r="G10" s="17">
        <v>0.42808054266636902</v>
      </c>
      <c r="H10" s="17">
        <v>0.56559619950308004</v>
      </c>
      <c r="I10" s="17">
        <v>0.65788101180190905</v>
      </c>
      <c r="J10" s="17">
        <v>0.54076256452098803</v>
      </c>
      <c r="K10" s="17">
        <v>0.43158089627607099</v>
      </c>
      <c r="L10" s="17">
        <v>0.53363013874963305</v>
      </c>
      <c r="M10" s="17">
        <v>0.44950537363022097</v>
      </c>
      <c r="N10" s="17">
        <v>0.59308870920852597</v>
      </c>
      <c r="O10" s="17">
        <v>0.52612438428184005</v>
      </c>
      <c r="P10" s="17">
        <v>0.64803048213396297</v>
      </c>
      <c r="Q10" s="17"/>
      <c r="R10" s="17">
        <v>0.35398908064283402</v>
      </c>
      <c r="S10" s="17">
        <v>0.50193058937736701</v>
      </c>
      <c r="T10" s="17">
        <v>0.60416733316913496</v>
      </c>
      <c r="U10" s="17">
        <v>0.65075915535305096</v>
      </c>
      <c r="V10" s="17"/>
      <c r="W10" s="17">
        <v>0.365812391193298</v>
      </c>
      <c r="X10" s="17">
        <v>0.48194622741426202</v>
      </c>
      <c r="Y10" s="17">
        <v>0.38965651957493103</v>
      </c>
      <c r="Z10" s="17">
        <v>0.56239633666715405</v>
      </c>
      <c r="AA10" s="17">
        <v>0.58104553175422102</v>
      </c>
      <c r="AB10" s="17">
        <v>0.56466010766040997</v>
      </c>
      <c r="AC10" s="17">
        <v>0.62831355844813097</v>
      </c>
      <c r="AD10" s="17">
        <v>0.63868181850023198</v>
      </c>
      <c r="AE10" s="17">
        <v>0.64940599615033501</v>
      </c>
      <c r="AF10" s="17">
        <v>0.68943093909157005</v>
      </c>
      <c r="AG10" s="17"/>
      <c r="AH10" s="17">
        <v>0.43969233869699198</v>
      </c>
      <c r="AI10" s="17">
        <v>0.64139674231075305</v>
      </c>
      <c r="AJ10" s="17">
        <v>0.53366309791369904</v>
      </c>
      <c r="AK10" s="17">
        <v>0.39196427992233701</v>
      </c>
      <c r="AL10" s="17">
        <v>0.67219127788246402</v>
      </c>
      <c r="AM10" s="17">
        <v>0.705068273013296</v>
      </c>
      <c r="AN10" s="17">
        <v>0.61196525674317703</v>
      </c>
      <c r="AO10" s="17"/>
      <c r="AP10" s="17">
        <v>0.668700312574661</v>
      </c>
      <c r="AQ10" s="17">
        <v>0.35291913341029901</v>
      </c>
      <c r="AR10" s="17"/>
      <c r="AS10" s="17">
        <v>0.62588602646712999</v>
      </c>
      <c r="AT10" s="17">
        <v>0.74253947578628099</v>
      </c>
      <c r="AU10" s="17">
        <v>0.67655739721649</v>
      </c>
      <c r="AV10" s="17"/>
      <c r="AW10" s="17">
        <v>0.72856048365655302</v>
      </c>
      <c r="AX10" s="17">
        <v>0.52049045607847</v>
      </c>
      <c r="AY10" s="17"/>
      <c r="AZ10" s="17">
        <v>0.52540024967870802</v>
      </c>
      <c r="BA10" s="17">
        <v>0.55978361227200402</v>
      </c>
      <c r="BB10" s="17"/>
      <c r="BC10" s="17">
        <v>0.456403107441537</v>
      </c>
      <c r="BD10" s="17">
        <v>0.65075915535305096</v>
      </c>
      <c r="BE10" s="17"/>
      <c r="BF10" s="17">
        <v>0.71157332819796604</v>
      </c>
      <c r="BG10" s="17">
        <v>0.46492753164489697</v>
      </c>
      <c r="BH10" s="17"/>
      <c r="BI10" s="17">
        <v>7.6432933926434493E-2</v>
      </c>
      <c r="BJ10" s="17">
        <v>0.42698290933027999</v>
      </c>
      <c r="BK10" s="17">
        <v>0.80310978440814595</v>
      </c>
      <c r="BL10" s="17">
        <v>0.98370130791305499</v>
      </c>
    </row>
    <row r="11" spans="2:64" x14ac:dyDescent="0.25">
      <c r="B11" s="18" t="s">
        <v>109</v>
      </c>
      <c r="C11" s="19">
        <v>7.8766589802846995E-2</v>
      </c>
      <c r="D11" s="19">
        <v>8.6833591241456606E-2</v>
      </c>
      <c r="E11" s="19">
        <v>0.12518034933470901</v>
      </c>
      <c r="F11" s="19">
        <v>6.3571022689028797E-2</v>
      </c>
      <c r="G11" s="19">
        <v>0.12978302496423699</v>
      </c>
      <c r="H11" s="19">
        <v>0.10225419136686401</v>
      </c>
      <c r="I11" s="19">
        <v>5.9984737930513801E-2</v>
      </c>
      <c r="J11" s="19">
        <v>4.5677060170148998E-2</v>
      </c>
      <c r="K11" s="19">
        <v>2.2323693135606702E-2</v>
      </c>
      <c r="L11" s="19">
        <v>3.3076201098813901E-2</v>
      </c>
      <c r="M11" s="19">
        <v>5.4648745212282503E-2</v>
      </c>
      <c r="N11" s="19">
        <v>0.126678680469168</v>
      </c>
      <c r="O11" s="19">
        <v>6.2515981831948605E-2</v>
      </c>
      <c r="P11" s="19">
        <v>0.35196951786603697</v>
      </c>
      <c r="Q11" s="19"/>
      <c r="R11" s="19">
        <v>4.6416928811851201E-2</v>
      </c>
      <c r="S11" s="19">
        <v>6.7414879979327394E-2</v>
      </c>
      <c r="T11" s="19">
        <v>8.4761633349380902E-2</v>
      </c>
      <c r="U11" s="19">
        <v>9.7872883753299306E-2</v>
      </c>
      <c r="V11" s="19"/>
      <c r="W11" s="19">
        <v>4.7624057429416999E-2</v>
      </c>
      <c r="X11" s="19">
        <v>1.85923099999349E-2</v>
      </c>
      <c r="Y11" s="19">
        <v>0.10286018285415099</v>
      </c>
      <c r="Z11" s="19">
        <v>8.4264092935210394E-2</v>
      </c>
      <c r="AA11" s="19">
        <v>3.7643532434334499E-2</v>
      </c>
      <c r="AB11" s="19">
        <v>3.1072155530852599E-2</v>
      </c>
      <c r="AC11" s="19">
        <v>7.1584296481237694E-2</v>
      </c>
      <c r="AD11" s="19">
        <v>9.2202157669893092E-3</v>
      </c>
      <c r="AE11" s="19">
        <v>5.4465009561842602E-2</v>
      </c>
      <c r="AF11" s="19">
        <v>0.10487441374819501</v>
      </c>
      <c r="AG11" s="19"/>
      <c r="AH11" s="19">
        <v>6.61090739533296E-2</v>
      </c>
      <c r="AI11" s="19">
        <v>6.6757077946937193E-2</v>
      </c>
      <c r="AJ11" s="19">
        <v>2.9715457824697401E-2</v>
      </c>
      <c r="AK11" s="19">
        <v>9.5436378632438798E-2</v>
      </c>
      <c r="AL11" s="19">
        <v>9.6823707577558302E-2</v>
      </c>
      <c r="AM11" s="19">
        <v>3.19908812279436E-2</v>
      </c>
      <c r="AN11" s="19">
        <v>4.7626872153094399E-2</v>
      </c>
      <c r="AO11" s="19"/>
      <c r="AP11" s="19">
        <v>6.2970574489826403E-2</v>
      </c>
      <c r="AQ11" s="19">
        <v>0.104394512488736</v>
      </c>
      <c r="AR11" s="19"/>
      <c r="AS11" s="19">
        <v>8.4201761515405593E-2</v>
      </c>
      <c r="AT11" s="19">
        <v>2.6266809491840099E-2</v>
      </c>
      <c r="AU11" s="19">
        <v>5.5135735647708302E-2</v>
      </c>
      <c r="AV11" s="19"/>
      <c r="AW11" s="19">
        <v>5.0295575931562503E-2</v>
      </c>
      <c r="AX11" s="19">
        <v>8.3156163820682499E-2</v>
      </c>
      <c r="AY11" s="19"/>
      <c r="AZ11" s="19">
        <v>8.55705095424487E-2</v>
      </c>
      <c r="BA11" s="19">
        <v>7.5347824758213694E-2</v>
      </c>
      <c r="BB11" s="19"/>
      <c r="BC11" s="19">
        <v>6.1635289413130498E-2</v>
      </c>
      <c r="BD11" s="19">
        <v>9.7872883753299306E-2</v>
      </c>
      <c r="BE11" s="19"/>
      <c r="BF11" s="19">
        <v>6.4024168483812399E-2</v>
      </c>
      <c r="BG11" s="19">
        <v>8.6292459444839306E-2</v>
      </c>
      <c r="BH11" s="19"/>
      <c r="BI11" s="19">
        <v>0.135436368850605</v>
      </c>
      <c r="BJ11" s="19">
        <v>0.126695800207026</v>
      </c>
      <c r="BK11" s="19">
        <v>2.8790720606883199E-2</v>
      </c>
      <c r="BL11" s="19">
        <v>0</v>
      </c>
    </row>
    <row r="12" spans="2:64" x14ac:dyDescent="0.25">
      <c r="B12" s="16"/>
    </row>
    <row r="13" spans="2:64" x14ac:dyDescent="0.25">
      <c r="B13" t="s">
        <v>83</v>
      </c>
    </row>
    <row r="14" spans="2:64" x14ac:dyDescent="0.25">
      <c r="B14" t="s">
        <v>84</v>
      </c>
    </row>
    <row r="16" spans="2:64" x14ac:dyDescent="0.2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L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399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389</v>
      </c>
      <c r="C9" s="17">
        <v>0.57962028704263702</v>
      </c>
      <c r="D9" s="17">
        <v>0.50628758648151495</v>
      </c>
      <c r="E9" s="17">
        <v>0.652100033971174</v>
      </c>
      <c r="F9" s="17">
        <v>0.48930021575840799</v>
      </c>
      <c r="G9" s="17">
        <v>0.54326205822023599</v>
      </c>
      <c r="H9" s="17">
        <v>0.61384211007594802</v>
      </c>
      <c r="I9" s="17">
        <v>0.58615167550866598</v>
      </c>
      <c r="J9" s="17">
        <v>0.63293267867796699</v>
      </c>
      <c r="K9" s="17">
        <v>0.53664947784707095</v>
      </c>
      <c r="L9" s="17">
        <v>0.72249319036473902</v>
      </c>
      <c r="M9" s="17">
        <v>0.63017807914379897</v>
      </c>
      <c r="N9" s="17">
        <v>0.51192161616688603</v>
      </c>
      <c r="O9" s="17">
        <v>0.67157824889002404</v>
      </c>
      <c r="P9" s="17">
        <v>0</v>
      </c>
      <c r="Q9" s="17"/>
      <c r="R9" s="17">
        <v>0.82125564378328397</v>
      </c>
      <c r="S9" s="17">
        <v>0.62316774200189595</v>
      </c>
      <c r="T9" s="17">
        <v>0.598142120405324</v>
      </c>
      <c r="U9" s="17">
        <v>0.433047296742197</v>
      </c>
      <c r="V9" s="17"/>
      <c r="W9" s="17">
        <v>0.78071178028995203</v>
      </c>
      <c r="X9" s="17">
        <v>0.73080561483738904</v>
      </c>
      <c r="Y9" s="17">
        <v>0.74022996151754406</v>
      </c>
      <c r="Z9" s="17">
        <v>0.68510668341288605</v>
      </c>
      <c r="AA9" s="17">
        <v>0.53894209476603705</v>
      </c>
      <c r="AB9" s="17">
        <v>0.58072844149884595</v>
      </c>
      <c r="AC9" s="17">
        <v>0.46513481599454098</v>
      </c>
      <c r="AD9" s="17">
        <v>0.59738092820577704</v>
      </c>
      <c r="AE9" s="17">
        <v>0.46109046828178502</v>
      </c>
      <c r="AF9" s="17">
        <v>0.37694920606649601</v>
      </c>
      <c r="AG9" s="17"/>
      <c r="AH9" s="17">
        <v>0.694689774835895</v>
      </c>
      <c r="AI9" s="17">
        <v>0.62903991847871199</v>
      </c>
      <c r="AJ9" s="17">
        <v>0.57285975662395805</v>
      </c>
      <c r="AK9" s="17">
        <v>0.692322543362756</v>
      </c>
      <c r="AL9" s="17">
        <v>0.51293690897889399</v>
      </c>
      <c r="AM9" s="17">
        <v>0.47069252427951003</v>
      </c>
      <c r="AN9" s="17">
        <v>0.47604106285356701</v>
      </c>
      <c r="AO9" s="17"/>
      <c r="AP9" s="17">
        <v>0.49708924538106802</v>
      </c>
      <c r="AQ9" s="17">
        <v>0.71352109132617902</v>
      </c>
      <c r="AR9" s="17"/>
      <c r="AS9" s="17">
        <v>0.478829579048481</v>
      </c>
      <c r="AT9" s="17">
        <v>0.45244411548445501</v>
      </c>
      <c r="AU9" s="17">
        <v>0.548885130095776</v>
      </c>
      <c r="AV9" s="17"/>
      <c r="AW9" s="17">
        <v>0.43488955789643302</v>
      </c>
      <c r="AX9" s="17">
        <v>0.60193442910707995</v>
      </c>
      <c r="AY9" s="17"/>
      <c r="AZ9" s="17">
        <v>0.59872136481013405</v>
      </c>
      <c r="BA9" s="17">
        <v>0.57002256991992395</v>
      </c>
      <c r="BB9" s="17"/>
      <c r="BC9" s="17">
        <v>0.71104221179515403</v>
      </c>
      <c r="BD9" s="17">
        <v>0.433047296742197</v>
      </c>
      <c r="BE9" s="17"/>
      <c r="BF9" s="17">
        <v>0.45370087359594002</v>
      </c>
      <c r="BG9" s="17">
        <v>0.643900982220736</v>
      </c>
      <c r="BH9" s="17"/>
      <c r="BI9" s="17">
        <v>0.83297598708688902</v>
      </c>
      <c r="BJ9" s="17">
        <v>0.67431174553520801</v>
      </c>
      <c r="BK9" s="17">
        <v>0.52201758269250198</v>
      </c>
      <c r="BL9" s="17">
        <v>9.1002856089692497E-2</v>
      </c>
    </row>
    <row r="10" spans="2:64" x14ac:dyDescent="0.25">
      <c r="B10" s="18" t="s">
        <v>390</v>
      </c>
      <c r="C10" s="17">
        <v>0.34940361095442402</v>
      </c>
      <c r="D10" s="17">
        <v>0.40768515685488899</v>
      </c>
      <c r="E10" s="17">
        <v>0.31236171449081201</v>
      </c>
      <c r="F10" s="17">
        <v>0.38772503934670399</v>
      </c>
      <c r="G10" s="17">
        <v>0.29597555336637499</v>
      </c>
      <c r="H10" s="17">
        <v>0.30754785704697801</v>
      </c>
      <c r="I10" s="17">
        <v>0.356697093164276</v>
      </c>
      <c r="J10" s="17">
        <v>0.30534221767590197</v>
      </c>
      <c r="K10" s="17">
        <v>0.41802241636167398</v>
      </c>
      <c r="L10" s="17">
        <v>0.23384896312508599</v>
      </c>
      <c r="M10" s="17">
        <v>0.338950650957621</v>
      </c>
      <c r="N10" s="17">
        <v>0.42943380381600199</v>
      </c>
      <c r="O10" s="17">
        <v>0.24845171448352699</v>
      </c>
      <c r="P10" s="17">
        <v>0.64803048213396297</v>
      </c>
      <c r="Q10" s="17"/>
      <c r="R10" s="17">
        <v>0.13577891644262</v>
      </c>
      <c r="S10" s="17">
        <v>0.30733932660730501</v>
      </c>
      <c r="T10" s="17">
        <v>0.36346153166329298</v>
      </c>
      <c r="U10" s="17">
        <v>0.47195407738550299</v>
      </c>
      <c r="V10" s="17"/>
      <c r="W10" s="17">
        <v>0.16985434357575799</v>
      </c>
      <c r="X10" s="17">
        <v>0.233425701115693</v>
      </c>
      <c r="Y10" s="17">
        <v>0.21785687800520701</v>
      </c>
      <c r="Z10" s="17">
        <v>0.24666672593001701</v>
      </c>
      <c r="AA10" s="17">
        <v>0.40509156925302803</v>
      </c>
      <c r="AB10" s="17">
        <v>0.37360259513595601</v>
      </c>
      <c r="AC10" s="17">
        <v>0.49083032570634999</v>
      </c>
      <c r="AD10" s="17">
        <v>0.37535850463433401</v>
      </c>
      <c r="AE10" s="17">
        <v>0.48397155492218302</v>
      </c>
      <c r="AF10" s="17">
        <v>0.51789233389558997</v>
      </c>
      <c r="AG10" s="17"/>
      <c r="AH10" s="17">
        <v>0.24298937993914799</v>
      </c>
      <c r="AI10" s="17">
        <v>0.28340086622204502</v>
      </c>
      <c r="AJ10" s="17">
        <v>0.374941635222314</v>
      </c>
      <c r="AK10" s="17">
        <v>0.23388364144302701</v>
      </c>
      <c r="AL10" s="17">
        <v>0.45215415074527798</v>
      </c>
      <c r="AM10" s="17">
        <v>0.46948648850531399</v>
      </c>
      <c r="AN10" s="17">
        <v>0.44622544166237998</v>
      </c>
      <c r="AO10" s="17"/>
      <c r="AP10" s="17">
        <v>0.43677951041261198</v>
      </c>
      <c r="AQ10" s="17">
        <v>0.20764236601066499</v>
      </c>
      <c r="AR10" s="17"/>
      <c r="AS10" s="17">
        <v>0.45248071183356098</v>
      </c>
      <c r="AT10" s="17">
        <v>0.48213260217486897</v>
      </c>
      <c r="AU10" s="17">
        <v>0.40614341152197903</v>
      </c>
      <c r="AV10" s="17"/>
      <c r="AW10" s="17">
        <v>0.50167538698257497</v>
      </c>
      <c r="AX10" s="17">
        <v>0.32592681329893203</v>
      </c>
      <c r="AY10" s="17"/>
      <c r="AZ10" s="17">
        <v>0.32571363041367302</v>
      </c>
      <c r="BA10" s="17">
        <v>0.36130711371171897</v>
      </c>
      <c r="BB10" s="17"/>
      <c r="BC10" s="17">
        <v>0.23952103201079999</v>
      </c>
      <c r="BD10" s="17">
        <v>0.47195407738550299</v>
      </c>
      <c r="BE10" s="17"/>
      <c r="BF10" s="17">
        <v>0.46759542704926299</v>
      </c>
      <c r="BG10" s="17">
        <v>0.28906778270539601</v>
      </c>
      <c r="BH10" s="17"/>
      <c r="BI10" s="17">
        <v>4.4868430146054003E-2</v>
      </c>
      <c r="BJ10" s="17">
        <v>0.24972002617501901</v>
      </c>
      <c r="BK10" s="17">
        <v>0.42569114592860402</v>
      </c>
      <c r="BL10" s="17">
        <v>0.88777306847664506</v>
      </c>
    </row>
    <row r="11" spans="2:64" x14ac:dyDescent="0.25">
      <c r="B11" s="18" t="s">
        <v>109</v>
      </c>
      <c r="C11" s="19">
        <v>7.0976102002938898E-2</v>
      </c>
      <c r="D11" s="19">
        <v>8.6027256663595703E-2</v>
      </c>
      <c r="E11" s="19">
        <v>3.5538251538014001E-2</v>
      </c>
      <c r="F11" s="19">
        <v>0.12297474489488799</v>
      </c>
      <c r="G11" s="19">
        <v>0.160762388413389</v>
      </c>
      <c r="H11" s="19">
        <v>7.8610032877073993E-2</v>
      </c>
      <c r="I11" s="19">
        <v>5.71512313270581E-2</v>
      </c>
      <c r="J11" s="19">
        <v>6.1725103646131499E-2</v>
      </c>
      <c r="K11" s="19">
        <v>4.5328105791255902E-2</v>
      </c>
      <c r="L11" s="19">
        <v>4.36578465101745E-2</v>
      </c>
      <c r="M11" s="19">
        <v>3.0871269898580099E-2</v>
      </c>
      <c r="N11" s="19">
        <v>5.8644580017112001E-2</v>
      </c>
      <c r="O11" s="19">
        <v>7.9970036626449303E-2</v>
      </c>
      <c r="P11" s="19">
        <v>0.35196951786603697</v>
      </c>
      <c r="Q11" s="19"/>
      <c r="R11" s="19">
        <v>4.2965439774096302E-2</v>
      </c>
      <c r="S11" s="19">
        <v>6.9492931390798707E-2</v>
      </c>
      <c r="T11" s="19">
        <v>3.8396347931383502E-2</v>
      </c>
      <c r="U11" s="19">
        <v>9.4998625872299805E-2</v>
      </c>
      <c r="V11" s="19"/>
      <c r="W11" s="19">
        <v>4.9433876134289997E-2</v>
      </c>
      <c r="X11" s="19">
        <v>3.5768684046917999E-2</v>
      </c>
      <c r="Y11" s="19">
        <v>4.1913160477248898E-2</v>
      </c>
      <c r="Z11" s="19">
        <v>6.8226590657096894E-2</v>
      </c>
      <c r="AA11" s="19">
        <v>5.59663359809352E-2</v>
      </c>
      <c r="AB11" s="19">
        <v>4.5668963365198399E-2</v>
      </c>
      <c r="AC11" s="19">
        <v>4.4034858299109497E-2</v>
      </c>
      <c r="AD11" s="19">
        <v>2.72605671598888E-2</v>
      </c>
      <c r="AE11" s="19">
        <v>5.4937976796031497E-2</v>
      </c>
      <c r="AF11" s="19">
        <v>0.105158460037914</v>
      </c>
      <c r="AG11" s="19"/>
      <c r="AH11" s="19">
        <v>6.2320845224956699E-2</v>
      </c>
      <c r="AI11" s="19">
        <v>8.7559215299242696E-2</v>
      </c>
      <c r="AJ11" s="19">
        <v>5.2198608153728003E-2</v>
      </c>
      <c r="AK11" s="19">
        <v>7.3793815194217002E-2</v>
      </c>
      <c r="AL11" s="19">
        <v>3.4908940275828401E-2</v>
      </c>
      <c r="AM11" s="19">
        <v>5.98209872151753E-2</v>
      </c>
      <c r="AN11" s="19">
        <v>7.7733495484053505E-2</v>
      </c>
      <c r="AO11" s="19"/>
      <c r="AP11" s="19">
        <v>6.6131244206320203E-2</v>
      </c>
      <c r="AQ11" s="19">
        <v>7.8836542663155706E-2</v>
      </c>
      <c r="AR11" s="19"/>
      <c r="AS11" s="19">
        <v>6.8689709117957798E-2</v>
      </c>
      <c r="AT11" s="19">
        <v>6.5423282340676001E-2</v>
      </c>
      <c r="AU11" s="19">
        <v>4.4971458382245103E-2</v>
      </c>
      <c r="AV11" s="19"/>
      <c r="AW11" s="19">
        <v>6.3435055120992206E-2</v>
      </c>
      <c r="AX11" s="19">
        <v>7.2138757593987607E-2</v>
      </c>
      <c r="AY11" s="19"/>
      <c r="AZ11" s="19">
        <v>7.5565004776192907E-2</v>
      </c>
      <c r="BA11" s="19">
        <v>6.8670316368357104E-2</v>
      </c>
      <c r="BB11" s="19"/>
      <c r="BC11" s="19">
        <v>4.9436756194045903E-2</v>
      </c>
      <c r="BD11" s="19">
        <v>9.4998625872299805E-2</v>
      </c>
      <c r="BE11" s="19"/>
      <c r="BF11" s="19">
        <v>7.8703699354796597E-2</v>
      </c>
      <c r="BG11" s="19">
        <v>6.7031235073868295E-2</v>
      </c>
      <c r="BH11" s="19"/>
      <c r="BI11" s="19">
        <v>0.122155582767057</v>
      </c>
      <c r="BJ11" s="19">
        <v>7.5968228289772399E-2</v>
      </c>
      <c r="BK11" s="19">
        <v>5.2291271378894597E-2</v>
      </c>
      <c r="BL11" s="19">
        <v>2.12240754336625E-2</v>
      </c>
    </row>
    <row r="12" spans="2:64" x14ac:dyDescent="0.25">
      <c r="B12" s="16"/>
    </row>
    <row r="13" spans="2:64" x14ac:dyDescent="0.25">
      <c r="B13" t="s">
        <v>83</v>
      </c>
    </row>
    <row r="14" spans="2:64" x14ac:dyDescent="0.25">
      <c r="B14" t="s">
        <v>84</v>
      </c>
    </row>
    <row r="16" spans="2:64" x14ac:dyDescent="0.2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L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400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389</v>
      </c>
      <c r="C9" s="17">
        <v>0.36979181172015402</v>
      </c>
      <c r="D9" s="17">
        <v>0.33614870111084</v>
      </c>
      <c r="E9" s="17">
        <v>0.47756223427753902</v>
      </c>
      <c r="F9" s="17">
        <v>0.42872775787077899</v>
      </c>
      <c r="G9" s="17">
        <v>0.35273916582180997</v>
      </c>
      <c r="H9" s="17">
        <v>0.34841642151080698</v>
      </c>
      <c r="I9" s="17">
        <v>0.32306820671959002</v>
      </c>
      <c r="J9" s="17">
        <v>0.30010187599979099</v>
      </c>
      <c r="K9" s="17">
        <v>0.41056345960923901</v>
      </c>
      <c r="L9" s="17">
        <v>0.52237003921800496</v>
      </c>
      <c r="M9" s="17">
        <v>0.44722791669126999</v>
      </c>
      <c r="N9" s="17">
        <v>0.27937710862586501</v>
      </c>
      <c r="O9" s="17">
        <v>0.37607039856461699</v>
      </c>
      <c r="P9" s="17">
        <v>0.296060964267926</v>
      </c>
      <c r="Q9" s="17"/>
      <c r="R9" s="17">
        <v>0.538050473994098</v>
      </c>
      <c r="S9" s="17">
        <v>0.36028588070807299</v>
      </c>
      <c r="T9" s="17">
        <v>0.40019299494945698</v>
      </c>
      <c r="U9" s="17">
        <v>0.27570856292526702</v>
      </c>
      <c r="V9" s="17"/>
      <c r="W9" s="17">
        <v>0.51472963035520602</v>
      </c>
      <c r="X9" s="17">
        <v>0.51413531637395404</v>
      </c>
      <c r="Y9" s="17">
        <v>0.457659344820673</v>
      </c>
      <c r="Z9" s="17">
        <v>0.33074233066195202</v>
      </c>
      <c r="AA9" s="17">
        <v>0.34140740185912699</v>
      </c>
      <c r="AB9" s="17">
        <v>0.48199715327680298</v>
      </c>
      <c r="AC9" s="17">
        <v>0.236336493165724</v>
      </c>
      <c r="AD9" s="17">
        <v>0.31761748890810998</v>
      </c>
      <c r="AE9" s="17">
        <v>0.25123876745972901</v>
      </c>
      <c r="AF9" s="17">
        <v>0.25785912554270202</v>
      </c>
      <c r="AG9" s="17"/>
      <c r="AH9" s="17">
        <v>0.44735590766446498</v>
      </c>
      <c r="AI9" s="17">
        <v>0.385260488366515</v>
      </c>
      <c r="AJ9" s="17">
        <v>0.37129593061899402</v>
      </c>
      <c r="AK9" s="17">
        <v>0.40882716039086803</v>
      </c>
      <c r="AL9" s="17">
        <v>0.342807288796872</v>
      </c>
      <c r="AM9" s="17">
        <v>0.28445494764358498</v>
      </c>
      <c r="AN9" s="17">
        <v>0.294044648197689</v>
      </c>
      <c r="AO9" s="17"/>
      <c r="AP9" s="17">
        <v>0.27250198348132498</v>
      </c>
      <c r="AQ9" s="17">
        <v>0.52763770809459698</v>
      </c>
      <c r="AR9" s="17"/>
      <c r="AS9" s="17">
        <v>0.27075775899114701</v>
      </c>
      <c r="AT9" s="17">
        <v>0.215816465158265</v>
      </c>
      <c r="AU9" s="17">
        <v>0.30138455703256001</v>
      </c>
      <c r="AV9" s="17"/>
      <c r="AW9" s="17">
        <v>0.236059645968066</v>
      </c>
      <c r="AX9" s="17">
        <v>0.39041022885093002</v>
      </c>
      <c r="AY9" s="17"/>
      <c r="AZ9" s="17">
        <v>0.36622059713331501</v>
      </c>
      <c r="BA9" s="17">
        <v>0.37158623964753101</v>
      </c>
      <c r="BB9" s="17"/>
      <c r="BC9" s="17">
        <v>0.45414979348916601</v>
      </c>
      <c r="BD9" s="17">
        <v>0.27570856292526702</v>
      </c>
      <c r="BE9" s="17"/>
      <c r="BF9" s="17">
        <v>0.263895490666747</v>
      </c>
      <c r="BG9" s="17">
        <v>0.42385090354555899</v>
      </c>
      <c r="BH9" s="17"/>
      <c r="BI9" s="17">
        <v>0.70670418716958305</v>
      </c>
      <c r="BJ9" s="17">
        <v>0.41175163496536199</v>
      </c>
      <c r="BK9" s="17">
        <v>0.22893126361703001</v>
      </c>
      <c r="BL9" s="17">
        <v>4.6951463727722201E-2</v>
      </c>
    </row>
    <row r="10" spans="2:64" x14ac:dyDescent="0.25">
      <c r="B10" s="18" t="s">
        <v>390</v>
      </c>
      <c r="C10" s="17">
        <v>0.52871209222406901</v>
      </c>
      <c r="D10" s="17">
        <v>0.57413730979730204</v>
      </c>
      <c r="E10" s="17">
        <v>0.367376717122187</v>
      </c>
      <c r="F10" s="17">
        <v>0.47453253011333901</v>
      </c>
      <c r="G10" s="17">
        <v>0.461384653483281</v>
      </c>
      <c r="H10" s="17">
        <v>0.53122130918200705</v>
      </c>
      <c r="I10" s="17">
        <v>0.58685962723038199</v>
      </c>
      <c r="J10" s="17">
        <v>0.59002888992613001</v>
      </c>
      <c r="K10" s="17">
        <v>0.52178474146389797</v>
      </c>
      <c r="L10" s="17">
        <v>0.41007666852224001</v>
      </c>
      <c r="M10" s="17">
        <v>0.49645310270756099</v>
      </c>
      <c r="N10" s="17">
        <v>0.59990276152276001</v>
      </c>
      <c r="O10" s="17">
        <v>0.49962369387932798</v>
      </c>
      <c r="P10" s="17">
        <v>0.35196951786603697</v>
      </c>
      <c r="Q10" s="17"/>
      <c r="R10" s="17">
        <v>0.42110686122922703</v>
      </c>
      <c r="S10" s="17">
        <v>0.48701695035797998</v>
      </c>
      <c r="T10" s="17">
        <v>0.54468294447452703</v>
      </c>
      <c r="U10" s="17">
        <v>0.59458385342796805</v>
      </c>
      <c r="V10" s="17"/>
      <c r="W10" s="17">
        <v>0.44315268125583401</v>
      </c>
      <c r="X10" s="17">
        <v>0.44965231804742301</v>
      </c>
      <c r="Y10" s="17">
        <v>0.48246915816416402</v>
      </c>
      <c r="Z10" s="17">
        <v>0.58466698667356298</v>
      </c>
      <c r="AA10" s="17">
        <v>0.49540014907248198</v>
      </c>
      <c r="AB10" s="17">
        <v>0.41360617528412502</v>
      </c>
      <c r="AC10" s="17">
        <v>0.68497966762461204</v>
      </c>
      <c r="AD10" s="17">
        <v>0.58056898602428897</v>
      </c>
      <c r="AE10" s="17">
        <v>0.70179247078906104</v>
      </c>
      <c r="AF10" s="17">
        <v>0.65630849751544196</v>
      </c>
      <c r="AG10" s="17"/>
      <c r="AH10" s="17">
        <v>0.50227855699125001</v>
      </c>
      <c r="AI10" s="17">
        <v>0.56884987306034196</v>
      </c>
      <c r="AJ10" s="17">
        <v>0.580939655383795</v>
      </c>
      <c r="AK10" s="17">
        <v>0.46949925260993602</v>
      </c>
      <c r="AL10" s="17">
        <v>0.55086634627042597</v>
      </c>
      <c r="AM10" s="17">
        <v>0.66524504102422499</v>
      </c>
      <c r="AN10" s="17">
        <v>0.62263446616445794</v>
      </c>
      <c r="AO10" s="17"/>
      <c r="AP10" s="17">
        <v>0.64467607962710505</v>
      </c>
      <c r="AQ10" s="17">
        <v>0.34056868740838198</v>
      </c>
      <c r="AR10" s="17"/>
      <c r="AS10" s="17">
        <v>0.63818806164259301</v>
      </c>
      <c r="AT10" s="17">
        <v>0.75203220892206402</v>
      </c>
      <c r="AU10" s="17">
        <v>0.61811640186882699</v>
      </c>
      <c r="AV10" s="17"/>
      <c r="AW10" s="17">
        <v>0.74502010866719104</v>
      </c>
      <c r="AX10" s="17">
        <v>0.49536238247643299</v>
      </c>
      <c r="AY10" s="17"/>
      <c r="AZ10" s="17">
        <v>0.496415794832754</v>
      </c>
      <c r="BA10" s="17">
        <v>0.54494001036805495</v>
      </c>
      <c r="BB10" s="17"/>
      <c r="BC10" s="17">
        <v>0.46964941207740701</v>
      </c>
      <c r="BD10" s="17">
        <v>0.59458385342796805</v>
      </c>
      <c r="BE10" s="17"/>
      <c r="BF10" s="17">
        <v>0.648776291544783</v>
      </c>
      <c r="BG10" s="17">
        <v>0.46742042966717201</v>
      </c>
      <c r="BH10" s="17"/>
      <c r="BI10" s="17">
        <v>0.13358572037737601</v>
      </c>
      <c r="BJ10" s="17">
        <v>0.43621181003624598</v>
      </c>
      <c r="BK10" s="17">
        <v>0.71703083744630403</v>
      </c>
      <c r="BL10" s="17">
        <v>0.94378134574557204</v>
      </c>
    </row>
    <row r="11" spans="2:64" x14ac:dyDescent="0.25">
      <c r="B11" s="18" t="s">
        <v>109</v>
      </c>
      <c r="C11" s="19">
        <v>0.101496096055777</v>
      </c>
      <c r="D11" s="19">
        <v>8.9713989091858196E-2</v>
      </c>
      <c r="E11" s="19">
        <v>0.155061048600274</v>
      </c>
      <c r="F11" s="19">
        <v>9.6739712015882204E-2</v>
      </c>
      <c r="G11" s="19">
        <v>0.18587618069490799</v>
      </c>
      <c r="H11" s="19">
        <v>0.12036226930718601</v>
      </c>
      <c r="I11" s="19">
        <v>9.0072166050028504E-2</v>
      </c>
      <c r="J11" s="19">
        <v>0.109869234074079</v>
      </c>
      <c r="K11" s="19">
        <v>6.76517989268626E-2</v>
      </c>
      <c r="L11" s="19">
        <v>6.7553292259754705E-2</v>
      </c>
      <c r="M11" s="19">
        <v>5.6318980601168897E-2</v>
      </c>
      <c r="N11" s="19">
        <v>0.12072012985137499</v>
      </c>
      <c r="O11" s="19">
        <v>0.124305907556055</v>
      </c>
      <c r="P11" s="19">
        <v>0.35196951786603697</v>
      </c>
      <c r="Q11" s="19"/>
      <c r="R11" s="19">
        <v>4.0842664776675301E-2</v>
      </c>
      <c r="S11" s="19">
        <v>0.152697168933947</v>
      </c>
      <c r="T11" s="19">
        <v>5.5124060576016903E-2</v>
      </c>
      <c r="U11" s="19">
        <v>0.12970758364676499</v>
      </c>
      <c r="V11" s="19"/>
      <c r="W11" s="19">
        <v>4.2117688388959899E-2</v>
      </c>
      <c r="X11" s="19">
        <v>3.62123655786235E-2</v>
      </c>
      <c r="Y11" s="19">
        <v>5.9871497015163498E-2</v>
      </c>
      <c r="Z11" s="19">
        <v>8.4590682664485203E-2</v>
      </c>
      <c r="AA11" s="19">
        <v>0.163192449068391</v>
      </c>
      <c r="AB11" s="19">
        <v>0.104396671439071</v>
      </c>
      <c r="AC11" s="19">
        <v>7.8683839209664694E-2</v>
      </c>
      <c r="AD11" s="19">
        <v>0.101813525067601</v>
      </c>
      <c r="AE11" s="19">
        <v>4.6968761751209898E-2</v>
      </c>
      <c r="AF11" s="19">
        <v>8.5832376941855998E-2</v>
      </c>
      <c r="AG11" s="19"/>
      <c r="AH11" s="19">
        <v>5.0365535344285499E-2</v>
      </c>
      <c r="AI11" s="19">
        <v>4.5889638573142703E-2</v>
      </c>
      <c r="AJ11" s="19">
        <v>4.77644139972105E-2</v>
      </c>
      <c r="AK11" s="19">
        <v>0.121673586999196</v>
      </c>
      <c r="AL11" s="19">
        <v>0.106326364932703</v>
      </c>
      <c r="AM11" s="19">
        <v>5.0300011332190503E-2</v>
      </c>
      <c r="AN11" s="19">
        <v>8.3320885637852796E-2</v>
      </c>
      <c r="AO11" s="19"/>
      <c r="AP11" s="19">
        <v>8.2821936891570594E-2</v>
      </c>
      <c r="AQ11" s="19">
        <v>0.13179360449702099</v>
      </c>
      <c r="AR11" s="19"/>
      <c r="AS11" s="19">
        <v>9.1054179366259605E-2</v>
      </c>
      <c r="AT11" s="19">
        <v>3.2151325919670903E-2</v>
      </c>
      <c r="AU11" s="19">
        <v>8.0499041098612903E-2</v>
      </c>
      <c r="AV11" s="19"/>
      <c r="AW11" s="19">
        <v>1.8920245364743099E-2</v>
      </c>
      <c r="AX11" s="19">
        <v>0.114227388672638</v>
      </c>
      <c r="AY11" s="19"/>
      <c r="AZ11" s="19">
        <v>0.137363608033931</v>
      </c>
      <c r="BA11" s="19">
        <v>8.3473749984413995E-2</v>
      </c>
      <c r="BB11" s="19"/>
      <c r="BC11" s="19">
        <v>7.6200794433426894E-2</v>
      </c>
      <c r="BD11" s="19">
        <v>0.12970758364676499</v>
      </c>
      <c r="BE11" s="19"/>
      <c r="BF11" s="19">
        <v>8.7328217788469303E-2</v>
      </c>
      <c r="BG11" s="19">
        <v>0.108728666787269</v>
      </c>
      <c r="BH11" s="19"/>
      <c r="BI11" s="19">
        <v>0.15971009245304099</v>
      </c>
      <c r="BJ11" s="19">
        <v>0.152036554998391</v>
      </c>
      <c r="BK11" s="19">
        <v>5.4037898936666003E-2</v>
      </c>
      <c r="BL11" s="19">
        <v>9.2671905267060293E-3</v>
      </c>
    </row>
    <row r="12" spans="2:64" x14ac:dyDescent="0.25">
      <c r="B12" s="16"/>
    </row>
    <row r="13" spans="2:64" x14ac:dyDescent="0.25">
      <c r="B13" t="s">
        <v>83</v>
      </c>
    </row>
    <row r="14" spans="2:64" x14ac:dyDescent="0.25">
      <c r="B14" t="s">
        <v>84</v>
      </c>
    </row>
    <row r="16" spans="2:64" x14ac:dyDescent="0.2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L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401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389</v>
      </c>
      <c r="C9" s="17">
        <v>0.40309258600039499</v>
      </c>
      <c r="D9" s="17">
        <v>0.33273721994289202</v>
      </c>
      <c r="E9" s="17">
        <v>0.43727758683977103</v>
      </c>
      <c r="F9" s="17">
        <v>0.37025820568503698</v>
      </c>
      <c r="G9" s="17">
        <v>0.43229460622300803</v>
      </c>
      <c r="H9" s="17">
        <v>0.34015439458769198</v>
      </c>
      <c r="I9" s="17">
        <v>0.392500351508134</v>
      </c>
      <c r="J9" s="17">
        <v>0.50102047093010105</v>
      </c>
      <c r="K9" s="17">
        <v>0.53398178233821103</v>
      </c>
      <c r="L9" s="17">
        <v>0.47001766204946199</v>
      </c>
      <c r="M9" s="17">
        <v>0.49505634908063101</v>
      </c>
      <c r="N9" s="17">
        <v>0.32486953643486299</v>
      </c>
      <c r="O9" s="17">
        <v>0.45676649129890801</v>
      </c>
      <c r="P9" s="17">
        <v>0.35196951786603697</v>
      </c>
      <c r="Q9" s="17"/>
      <c r="R9" s="17">
        <v>0.70268336090361205</v>
      </c>
      <c r="S9" s="17">
        <v>0.46709957537675201</v>
      </c>
      <c r="T9" s="17">
        <v>0.426476263252829</v>
      </c>
      <c r="U9" s="17">
        <v>0.21806439136420999</v>
      </c>
      <c r="V9" s="17"/>
      <c r="W9" s="17">
        <v>0.67773961507882696</v>
      </c>
      <c r="X9" s="17">
        <v>0.58957359234874396</v>
      </c>
      <c r="Y9" s="17">
        <v>0.67151885840515302</v>
      </c>
      <c r="Z9" s="17">
        <v>0.44111093205594398</v>
      </c>
      <c r="AA9" s="17">
        <v>0.368769445271665</v>
      </c>
      <c r="AB9" s="17">
        <v>0.41993781295212701</v>
      </c>
      <c r="AC9" s="17">
        <v>0.339282020167884</v>
      </c>
      <c r="AD9" s="17">
        <v>0.35840035020926703</v>
      </c>
      <c r="AE9" s="17">
        <v>0.32282180912085601</v>
      </c>
      <c r="AF9" s="17">
        <v>0.143975995495183</v>
      </c>
      <c r="AG9" s="17"/>
      <c r="AH9" s="17">
        <v>0.55133468781123895</v>
      </c>
      <c r="AI9" s="17">
        <v>0.36794783745472598</v>
      </c>
      <c r="AJ9" s="17">
        <v>0.40190243024607802</v>
      </c>
      <c r="AK9" s="17">
        <v>0.49078092760608</v>
      </c>
      <c r="AL9" s="17">
        <v>0.34021042693180298</v>
      </c>
      <c r="AM9" s="17">
        <v>0.31407937728258301</v>
      </c>
      <c r="AN9" s="17">
        <v>0.32680960226400801</v>
      </c>
      <c r="AO9" s="17"/>
      <c r="AP9" s="17">
        <v>0.29132732336995698</v>
      </c>
      <c r="AQ9" s="17">
        <v>0.58442385549466602</v>
      </c>
      <c r="AR9" s="17"/>
      <c r="AS9" s="17">
        <v>0.27183134674781001</v>
      </c>
      <c r="AT9" s="17">
        <v>0.230077169540259</v>
      </c>
      <c r="AU9" s="17">
        <v>0.34541347743638201</v>
      </c>
      <c r="AV9" s="17"/>
      <c r="AW9" s="17">
        <v>0.19006422966946401</v>
      </c>
      <c r="AX9" s="17">
        <v>0.43593664776229701</v>
      </c>
      <c r="AY9" s="17"/>
      <c r="AZ9" s="17">
        <v>0.435769872422544</v>
      </c>
      <c r="BA9" s="17">
        <v>0.38667323232647</v>
      </c>
      <c r="BB9" s="17"/>
      <c r="BC9" s="17">
        <v>0.56899464901164398</v>
      </c>
      <c r="BD9" s="17">
        <v>0.21806439136420999</v>
      </c>
      <c r="BE9" s="17"/>
      <c r="BF9" s="17">
        <v>0.27277810217889997</v>
      </c>
      <c r="BG9" s="17">
        <v>0.46961692392837201</v>
      </c>
      <c r="BH9" s="17"/>
      <c r="BI9" s="17">
        <v>0.74891101334750698</v>
      </c>
      <c r="BJ9" s="17">
        <v>0.51745282674943305</v>
      </c>
      <c r="BK9" s="17">
        <v>0.205163139997983</v>
      </c>
      <c r="BL9" s="17">
        <v>4.4761424253425899E-2</v>
      </c>
    </row>
    <row r="10" spans="2:64" x14ac:dyDescent="0.25">
      <c r="B10" s="18" t="s">
        <v>390</v>
      </c>
      <c r="C10" s="17">
        <v>0.44292499954944797</v>
      </c>
      <c r="D10" s="17">
        <v>0.53867409023364099</v>
      </c>
      <c r="E10" s="17">
        <v>0.37212311302194201</v>
      </c>
      <c r="F10" s="17">
        <v>0.42806195078305798</v>
      </c>
      <c r="G10" s="17">
        <v>0.40694300536360301</v>
      </c>
      <c r="H10" s="17">
        <v>0.51736576482712204</v>
      </c>
      <c r="I10" s="17">
        <v>0.47901257754743398</v>
      </c>
      <c r="J10" s="17">
        <v>0.33488915518941098</v>
      </c>
      <c r="K10" s="17">
        <v>0.379588729815102</v>
      </c>
      <c r="L10" s="17">
        <v>0.37992583228066001</v>
      </c>
      <c r="M10" s="17">
        <v>0.35470335692586002</v>
      </c>
      <c r="N10" s="17">
        <v>0.489208379333536</v>
      </c>
      <c r="O10" s="17">
        <v>0.36046096139738099</v>
      </c>
      <c r="P10" s="17">
        <v>0</v>
      </c>
      <c r="Q10" s="17"/>
      <c r="R10" s="17">
        <v>0.222891736367788</v>
      </c>
      <c r="S10" s="17">
        <v>0.32459852081929003</v>
      </c>
      <c r="T10" s="17">
        <v>0.43040745185582102</v>
      </c>
      <c r="U10" s="17">
        <v>0.60026812204158198</v>
      </c>
      <c r="V10" s="17"/>
      <c r="W10" s="17">
        <v>0.25115873273783701</v>
      </c>
      <c r="X10" s="17">
        <v>0.35562173207269798</v>
      </c>
      <c r="Y10" s="17">
        <v>0.19699721873264001</v>
      </c>
      <c r="Z10" s="17">
        <v>0.41670892241683999</v>
      </c>
      <c r="AA10" s="17">
        <v>0.33982750821758501</v>
      </c>
      <c r="AB10" s="17">
        <v>0.46021829411203202</v>
      </c>
      <c r="AC10" s="17">
        <v>0.51816060879759296</v>
      </c>
      <c r="AD10" s="17">
        <v>0.50408210048818902</v>
      </c>
      <c r="AE10" s="17">
        <v>0.59765158981994504</v>
      </c>
      <c r="AF10" s="17">
        <v>0.70955027617934097</v>
      </c>
      <c r="AG10" s="17"/>
      <c r="AH10" s="17">
        <v>0.303022399503594</v>
      </c>
      <c r="AI10" s="17">
        <v>0.53390682664515698</v>
      </c>
      <c r="AJ10" s="17">
        <v>0.50329246858794496</v>
      </c>
      <c r="AK10" s="17">
        <v>0.34494905993638297</v>
      </c>
      <c r="AL10" s="17">
        <v>0.53548356096150596</v>
      </c>
      <c r="AM10" s="17">
        <v>0.55005842761694801</v>
      </c>
      <c r="AN10" s="17">
        <v>0.51929943037516801</v>
      </c>
      <c r="AO10" s="17"/>
      <c r="AP10" s="17">
        <v>0.592177364179304</v>
      </c>
      <c r="AQ10" s="17">
        <v>0.20077354643790499</v>
      </c>
      <c r="AR10" s="17"/>
      <c r="AS10" s="17">
        <v>0.60709941213829899</v>
      </c>
      <c r="AT10" s="17">
        <v>0.74026903186334203</v>
      </c>
      <c r="AU10" s="17">
        <v>0.54316054002879399</v>
      </c>
      <c r="AV10" s="17"/>
      <c r="AW10" s="17">
        <v>0.76952924385075305</v>
      </c>
      <c r="AX10" s="17">
        <v>0.39257015404302298</v>
      </c>
      <c r="AY10" s="17"/>
      <c r="AZ10" s="17">
        <v>0.41030139358400802</v>
      </c>
      <c r="BA10" s="17">
        <v>0.45931738040828801</v>
      </c>
      <c r="BB10" s="17"/>
      <c r="BC10" s="17">
        <v>0.30184623761587698</v>
      </c>
      <c r="BD10" s="17">
        <v>0.60026812204158198</v>
      </c>
      <c r="BE10" s="17"/>
      <c r="BF10" s="17">
        <v>0.62315238167670595</v>
      </c>
      <c r="BG10" s="17">
        <v>0.35092058898115103</v>
      </c>
      <c r="BH10" s="17"/>
      <c r="BI10" s="17">
        <v>3.8220174408767002E-2</v>
      </c>
      <c r="BJ10" s="17">
        <v>0.237383677960043</v>
      </c>
      <c r="BK10" s="17">
        <v>0.69955243760215802</v>
      </c>
      <c r="BL10" s="17">
        <v>0.955238575746574</v>
      </c>
    </row>
    <row r="11" spans="2:64" x14ac:dyDescent="0.25">
      <c r="B11" s="18" t="s">
        <v>109</v>
      </c>
      <c r="C11" s="19">
        <v>0.15398241445015801</v>
      </c>
      <c r="D11" s="19">
        <v>0.128588689823467</v>
      </c>
      <c r="E11" s="19">
        <v>0.19059930013828799</v>
      </c>
      <c r="F11" s="19">
        <v>0.20167984353190499</v>
      </c>
      <c r="G11" s="19">
        <v>0.160762388413389</v>
      </c>
      <c r="H11" s="19">
        <v>0.14247984058518601</v>
      </c>
      <c r="I11" s="19">
        <v>0.12848707094443201</v>
      </c>
      <c r="J11" s="19">
        <v>0.164090373880488</v>
      </c>
      <c r="K11" s="19">
        <v>8.64294878466869E-2</v>
      </c>
      <c r="L11" s="19">
        <v>0.15005650566987799</v>
      </c>
      <c r="M11" s="19">
        <v>0.150240293993508</v>
      </c>
      <c r="N11" s="19">
        <v>0.185922084231601</v>
      </c>
      <c r="O11" s="19">
        <v>0.18277254730371001</v>
      </c>
      <c r="P11" s="19">
        <v>0.64803048213396297</v>
      </c>
      <c r="Q11" s="19"/>
      <c r="R11" s="19">
        <v>7.4424902728600098E-2</v>
      </c>
      <c r="S11" s="19">
        <v>0.20830190380395799</v>
      </c>
      <c r="T11" s="19">
        <v>0.143116284891349</v>
      </c>
      <c r="U11" s="19">
        <v>0.181667486594209</v>
      </c>
      <c r="V11" s="19"/>
      <c r="W11" s="19">
        <v>7.1101652183335501E-2</v>
      </c>
      <c r="X11" s="19">
        <v>5.48046755785584E-2</v>
      </c>
      <c r="Y11" s="19">
        <v>0.131483922862207</v>
      </c>
      <c r="Z11" s="19">
        <v>0.142180145527216</v>
      </c>
      <c r="AA11" s="19">
        <v>0.29140304651075</v>
      </c>
      <c r="AB11" s="19">
        <v>0.11984389293584199</v>
      </c>
      <c r="AC11" s="19">
        <v>0.14255737103452201</v>
      </c>
      <c r="AD11" s="19">
        <v>0.13751754930254401</v>
      </c>
      <c r="AE11" s="19">
        <v>7.9526601059199301E-2</v>
      </c>
      <c r="AF11" s="19">
        <v>0.146473728325476</v>
      </c>
      <c r="AG11" s="19"/>
      <c r="AH11" s="19">
        <v>0.14564291268516799</v>
      </c>
      <c r="AI11" s="19">
        <v>9.8145335900117106E-2</v>
      </c>
      <c r="AJ11" s="19">
        <v>9.4805101165977207E-2</v>
      </c>
      <c r="AK11" s="19">
        <v>0.164270012457537</v>
      </c>
      <c r="AL11" s="19">
        <v>0.124306012106691</v>
      </c>
      <c r="AM11" s="19">
        <v>0.13586219510046901</v>
      </c>
      <c r="AN11" s="19">
        <v>0.153890967360824</v>
      </c>
      <c r="AO11" s="19"/>
      <c r="AP11" s="19">
        <v>0.11649531245073901</v>
      </c>
      <c r="AQ11" s="19">
        <v>0.21480259806742899</v>
      </c>
      <c r="AR11" s="19"/>
      <c r="AS11" s="19">
        <v>0.12106924111389</v>
      </c>
      <c r="AT11" s="19">
        <v>2.9653798596398301E-2</v>
      </c>
      <c r="AU11" s="19">
        <v>0.111425982534824</v>
      </c>
      <c r="AV11" s="19"/>
      <c r="AW11" s="19">
        <v>4.04065264797836E-2</v>
      </c>
      <c r="AX11" s="19">
        <v>0.17149319819468001</v>
      </c>
      <c r="AY11" s="19"/>
      <c r="AZ11" s="19">
        <v>0.153928733993448</v>
      </c>
      <c r="BA11" s="19">
        <v>0.15400938726524099</v>
      </c>
      <c r="BB11" s="19"/>
      <c r="BC11" s="19">
        <v>0.12915911337247901</v>
      </c>
      <c r="BD11" s="19">
        <v>0.181667486594209</v>
      </c>
      <c r="BE11" s="19"/>
      <c r="BF11" s="19">
        <v>0.104069516144394</v>
      </c>
      <c r="BG11" s="19">
        <v>0.17946248709047699</v>
      </c>
      <c r="BH11" s="19"/>
      <c r="BI11" s="19">
        <v>0.212868812243726</v>
      </c>
      <c r="BJ11" s="19">
        <v>0.245163495290524</v>
      </c>
      <c r="BK11" s="19">
        <v>9.5284422399859098E-2</v>
      </c>
      <c r="BL11" s="19">
        <v>0</v>
      </c>
    </row>
    <row r="12" spans="2:64" x14ac:dyDescent="0.25">
      <c r="B12" s="16"/>
    </row>
    <row r="13" spans="2:64" x14ac:dyDescent="0.25">
      <c r="B13" t="s">
        <v>83</v>
      </c>
    </row>
    <row r="14" spans="2:64" x14ac:dyDescent="0.25">
      <c r="B14" t="s">
        <v>84</v>
      </c>
    </row>
    <row r="16" spans="2:64" x14ac:dyDescent="0.2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L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406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789</v>
      </c>
      <c r="D7" s="10">
        <v>225</v>
      </c>
      <c r="E7" s="10">
        <v>22</v>
      </c>
      <c r="F7" s="10">
        <v>28</v>
      </c>
      <c r="G7" s="10">
        <v>23</v>
      </c>
      <c r="H7" s="10">
        <v>64</v>
      </c>
      <c r="I7" s="10">
        <v>61</v>
      </c>
      <c r="J7" s="10">
        <v>38</v>
      </c>
      <c r="K7" s="10">
        <v>33</v>
      </c>
      <c r="L7" s="10">
        <v>57</v>
      </c>
      <c r="M7" s="10">
        <v>68</v>
      </c>
      <c r="N7" s="10">
        <v>101</v>
      </c>
      <c r="O7" s="10">
        <v>68</v>
      </c>
      <c r="P7" s="10">
        <v>1</v>
      </c>
      <c r="Q7" s="10"/>
      <c r="R7" s="10">
        <v>126</v>
      </c>
      <c r="S7" s="10">
        <v>87</v>
      </c>
      <c r="T7" s="10">
        <v>123</v>
      </c>
      <c r="U7" s="10">
        <v>453</v>
      </c>
      <c r="V7" s="10"/>
      <c r="W7" s="10">
        <v>84</v>
      </c>
      <c r="X7" s="10">
        <v>36</v>
      </c>
      <c r="Y7" s="10">
        <v>32</v>
      </c>
      <c r="Z7" s="10">
        <v>62</v>
      </c>
      <c r="AA7" s="10">
        <v>47</v>
      </c>
      <c r="AB7" s="10">
        <v>48</v>
      </c>
      <c r="AC7" s="10">
        <v>53</v>
      </c>
      <c r="AD7" s="10">
        <v>64</v>
      </c>
      <c r="AE7" s="10">
        <v>72</v>
      </c>
      <c r="AF7" s="10">
        <v>222</v>
      </c>
      <c r="AG7" s="10"/>
      <c r="AH7" s="10">
        <v>70</v>
      </c>
      <c r="AI7" s="10">
        <v>40</v>
      </c>
      <c r="AJ7" s="10">
        <v>73</v>
      </c>
      <c r="AK7" s="10">
        <v>147</v>
      </c>
      <c r="AL7" s="10">
        <v>152</v>
      </c>
      <c r="AM7" s="10">
        <v>155</v>
      </c>
      <c r="AN7" s="10">
        <v>93</v>
      </c>
      <c r="AO7" s="10"/>
      <c r="AP7" s="10">
        <v>554</v>
      </c>
      <c r="AQ7" s="10">
        <v>235</v>
      </c>
      <c r="AR7" s="10"/>
      <c r="AS7" s="10">
        <v>163</v>
      </c>
      <c r="AT7" s="10">
        <v>138</v>
      </c>
      <c r="AU7" s="10">
        <v>237</v>
      </c>
      <c r="AV7" s="10"/>
      <c r="AW7" s="10">
        <v>130</v>
      </c>
      <c r="AX7" s="10">
        <v>659</v>
      </c>
      <c r="AY7" s="10"/>
      <c r="AZ7" s="10">
        <v>226</v>
      </c>
      <c r="BA7" s="10">
        <v>563</v>
      </c>
      <c r="BB7" s="10"/>
      <c r="BC7" s="10">
        <v>336</v>
      </c>
      <c r="BD7" s="10">
        <v>453</v>
      </c>
      <c r="BE7" s="10"/>
      <c r="BF7" s="10">
        <v>306</v>
      </c>
      <c r="BG7" s="10">
        <v>483</v>
      </c>
      <c r="BH7" s="10"/>
      <c r="BI7" s="10">
        <v>89</v>
      </c>
      <c r="BJ7" s="10">
        <v>235</v>
      </c>
      <c r="BK7" s="10">
        <v>315</v>
      </c>
      <c r="BL7" s="10">
        <v>146</v>
      </c>
    </row>
    <row r="8" spans="2:64" ht="30" customHeight="1" x14ac:dyDescent="0.25">
      <c r="B8" s="11" t="s">
        <v>31</v>
      </c>
      <c r="C8" s="11">
        <v>778</v>
      </c>
      <c r="D8" s="11">
        <v>203</v>
      </c>
      <c r="E8" s="11">
        <v>23</v>
      </c>
      <c r="F8" s="11">
        <v>29</v>
      </c>
      <c r="G8" s="11">
        <v>31</v>
      </c>
      <c r="H8" s="11">
        <v>52</v>
      </c>
      <c r="I8" s="11">
        <v>57</v>
      </c>
      <c r="J8" s="11">
        <v>35</v>
      </c>
      <c r="K8" s="11">
        <v>37</v>
      </c>
      <c r="L8" s="11">
        <v>59</v>
      </c>
      <c r="M8" s="11">
        <v>73</v>
      </c>
      <c r="N8" s="11">
        <v>100</v>
      </c>
      <c r="O8" s="11">
        <v>77</v>
      </c>
      <c r="P8" s="11">
        <v>1</v>
      </c>
      <c r="Q8" s="11"/>
      <c r="R8" s="11">
        <v>142</v>
      </c>
      <c r="S8" s="11">
        <v>115</v>
      </c>
      <c r="T8" s="11">
        <v>98</v>
      </c>
      <c r="U8" s="11">
        <v>422</v>
      </c>
      <c r="V8" s="11"/>
      <c r="W8" s="11">
        <v>94</v>
      </c>
      <c r="X8" s="11">
        <v>38</v>
      </c>
      <c r="Y8" s="11">
        <v>33</v>
      </c>
      <c r="Z8" s="11">
        <v>65</v>
      </c>
      <c r="AA8" s="11">
        <v>49</v>
      </c>
      <c r="AB8" s="11">
        <v>48</v>
      </c>
      <c r="AC8" s="11">
        <v>52</v>
      </c>
      <c r="AD8" s="11">
        <v>60</v>
      </c>
      <c r="AE8" s="11">
        <v>66</v>
      </c>
      <c r="AF8" s="11">
        <v>205</v>
      </c>
      <c r="AG8" s="11"/>
      <c r="AH8" s="11">
        <v>76</v>
      </c>
      <c r="AI8" s="11">
        <v>39</v>
      </c>
      <c r="AJ8" s="11">
        <v>71</v>
      </c>
      <c r="AK8" s="11">
        <v>148</v>
      </c>
      <c r="AL8" s="11">
        <v>144</v>
      </c>
      <c r="AM8" s="11">
        <v>151</v>
      </c>
      <c r="AN8" s="11">
        <v>90</v>
      </c>
      <c r="AO8" s="11"/>
      <c r="AP8" s="11">
        <v>534</v>
      </c>
      <c r="AQ8" s="11">
        <v>243</v>
      </c>
      <c r="AR8" s="11"/>
      <c r="AS8" s="11">
        <v>153</v>
      </c>
      <c r="AT8" s="11">
        <v>130</v>
      </c>
      <c r="AU8" s="11">
        <v>236</v>
      </c>
      <c r="AV8" s="11"/>
      <c r="AW8" s="11">
        <v>120</v>
      </c>
      <c r="AX8" s="11">
        <v>658</v>
      </c>
      <c r="AY8" s="11"/>
      <c r="AZ8" s="11">
        <v>232</v>
      </c>
      <c r="BA8" s="11">
        <v>546</v>
      </c>
      <c r="BB8" s="11"/>
      <c r="BC8" s="11">
        <v>355</v>
      </c>
      <c r="BD8" s="11">
        <v>422</v>
      </c>
      <c r="BE8" s="11"/>
      <c r="BF8" s="11">
        <v>297</v>
      </c>
      <c r="BG8" s="11">
        <v>481</v>
      </c>
      <c r="BH8" s="11"/>
      <c r="BI8" s="11">
        <v>97</v>
      </c>
      <c r="BJ8" s="11">
        <v>236</v>
      </c>
      <c r="BK8" s="11">
        <v>300</v>
      </c>
      <c r="BL8" s="11">
        <v>140</v>
      </c>
    </row>
    <row r="9" spans="2:64" ht="45" x14ac:dyDescent="0.25">
      <c r="B9" s="18" t="s">
        <v>402</v>
      </c>
      <c r="C9" s="17">
        <v>0.54569741366093205</v>
      </c>
      <c r="D9" s="17">
        <v>0.58497788533358097</v>
      </c>
      <c r="E9" s="17">
        <v>0.54785287902440905</v>
      </c>
      <c r="F9" s="17">
        <v>0.38383011870671702</v>
      </c>
      <c r="G9" s="17">
        <v>0.50667279970210699</v>
      </c>
      <c r="H9" s="17">
        <v>0.62083603060573</v>
      </c>
      <c r="I9" s="17">
        <v>0.57313120224898595</v>
      </c>
      <c r="J9" s="17">
        <v>0.52675462379361904</v>
      </c>
      <c r="K9" s="17">
        <v>0.40730157223092001</v>
      </c>
      <c r="L9" s="17">
        <v>0.63262634338060997</v>
      </c>
      <c r="M9" s="17">
        <v>0.53685536411954204</v>
      </c>
      <c r="N9" s="17">
        <v>0.58425953542949205</v>
      </c>
      <c r="O9" s="17">
        <v>0.42164552768930602</v>
      </c>
      <c r="P9" s="17">
        <v>0</v>
      </c>
      <c r="Q9" s="17"/>
      <c r="R9" s="17">
        <v>0.56052403419969998</v>
      </c>
      <c r="S9" s="17">
        <v>0.51077264937486999</v>
      </c>
      <c r="T9" s="17">
        <v>0.45820251975163201</v>
      </c>
      <c r="U9" s="17">
        <v>0.57051287566157804</v>
      </c>
      <c r="V9" s="17"/>
      <c r="W9" s="17">
        <v>0.55409876796641</v>
      </c>
      <c r="X9" s="17">
        <v>0.58116614169804004</v>
      </c>
      <c r="Y9" s="17">
        <v>0.318225846382721</v>
      </c>
      <c r="Z9" s="17">
        <v>0.505514517356765</v>
      </c>
      <c r="AA9" s="17">
        <v>0.60024465020734596</v>
      </c>
      <c r="AB9" s="17">
        <v>0.50562099517145398</v>
      </c>
      <c r="AC9" s="17">
        <v>0.51153651373929698</v>
      </c>
      <c r="AD9" s="17">
        <v>0.42151564450108803</v>
      </c>
      <c r="AE9" s="17">
        <v>0.61945156882118702</v>
      </c>
      <c r="AF9" s="17">
        <v>0.62820116506374601</v>
      </c>
      <c r="AG9" s="17"/>
      <c r="AH9" s="17">
        <v>0.55057251371977201</v>
      </c>
      <c r="AI9" s="17">
        <v>0.57442030490254303</v>
      </c>
      <c r="AJ9" s="17">
        <v>0.56758017953220397</v>
      </c>
      <c r="AK9" s="17">
        <v>0.45272155807498898</v>
      </c>
      <c r="AL9" s="17">
        <v>0.55336364651365699</v>
      </c>
      <c r="AM9" s="17">
        <v>0.60932771729137003</v>
      </c>
      <c r="AN9" s="17">
        <v>0.62254265621475402</v>
      </c>
      <c r="AO9" s="17"/>
      <c r="AP9" s="17">
        <v>0.59467796797842398</v>
      </c>
      <c r="AQ9" s="17">
        <v>0.438133460762612</v>
      </c>
      <c r="AR9" s="17"/>
      <c r="AS9" s="17">
        <v>0.53722439581633796</v>
      </c>
      <c r="AT9" s="17">
        <v>0.70685736764363105</v>
      </c>
      <c r="AU9" s="17">
        <v>0.58176670572948896</v>
      </c>
      <c r="AV9" s="17"/>
      <c r="AW9" s="17">
        <v>0.60490287959069</v>
      </c>
      <c r="AX9" s="17">
        <v>0.53494338530827501</v>
      </c>
      <c r="AY9" s="17"/>
      <c r="AZ9" s="17">
        <v>0.54954402658552903</v>
      </c>
      <c r="BA9" s="17">
        <v>0.544065634841991</v>
      </c>
      <c r="BB9" s="17"/>
      <c r="BC9" s="17">
        <v>0.51619770178142199</v>
      </c>
      <c r="BD9" s="17">
        <v>0.57051287566157804</v>
      </c>
      <c r="BE9" s="17"/>
      <c r="BF9" s="17">
        <v>0.59223846387920798</v>
      </c>
      <c r="BG9" s="17">
        <v>0.51695217411413397</v>
      </c>
      <c r="BH9" s="17"/>
      <c r="BI9" s="17">
        <v>0.33754135037497501</v>
      </c>
      <c r="BJ9" s="17">
        <v>0.45534734779616398</v>
      </c>
      <c r="BK9" s="17">
        <v>0.62195121110833895</v>
      </c>
      <c r="BL9" s="17">
        <v>0.68536429889983097</v>
      </c>
    </row>
    <row r="10" spans="2:64" ht="30" x14ac:dyDescent="0.25">
      <c r="B10" s="18" t="s">
        <v>403</v>
      </c>
      <c r="C10" s="17">
        <v>0.426705501470101</v>
      </c>
      <c r="D10" s="17">
        <v>0.444634681990763</v>
      </c>
      <c r="E10" s="17">
        <v>0.18197390119599899</v>
      </c>
      <c r="F10" s="17">
        <v>0.50684733478374799</v>
      </c>
      <c r="G10" s="17">
        <v>0.32543510701270001</v>
      </c>
      <c r="H10" s="17">
        <v>0.41184962153334398</v>
      </c>
      <c r="I10" s="17">
        <v>0.480801049414597</v>
      </c>
      <c r="J10" s="17">
        <v>0.42373747894415797</v>
      </c>
      <c r="K10" s="17">
        <v>0.44366955482163101</v>
      </c>
      <c r="L10" s="17">
        <v>0.43480578723864599</v>
      </c>
      <c r="M10" s="17">
        <v>0.49553717672188002</v>
      </c>
      <c r="N10" s="17">
        <v>0.366228816603825</v>
      </c>
      <c r="O10" s="17">
        <v>0.42487310779153797</v>
      </c>
      <c r="P10" s="17">
        <v>1</v>
      </c>
      <c r="Q10" s="17"/>
      <c r="R10" s="17">
        <v>0.30136953937000499</v>
      </c>
      <c r="S10" s="17">
        <v>0.36585529788325</v>
      </c>
      <c r="T10" s="17">
        <v>0.41789348811988902</v>
      </c>
      <c r="U10" s="17">
        <v>0.48754325733398601</v>
      </c>
      <c r="V10" s="17"/>
      <c r="W10" s="17">
        <v>0.28329496271279098</v>
      </c>
      <c r="X10" s="17">
        <v>0.31953935371231301</v>
      </c>
      <c r="Y10" s="17">
        <v>0.19347868546956601</v>
      </c>
      <c r="Z10" s="17">
        <v>0.42189797359395897</v>
      </c>
      <c r="AA10" s="17">
        <v>0.40521394872768601</v>
      </c>
      <c r="AB10" s="17">
        <v>0.40699883674841802</v>
      </c>
      <c r="AC10" s="17">
        <v>0.43828106909326497</v>
      </c>
      <c r="AD10" s="17">
        <v>0.46739748136687098</v>
      </c>
      <c r="AE10" s="17">
        <v>0.42702412604312601</v>
      </c>
      <c r="AF10" s="17">
        <v>0.53994578145056005</v>
      </c>
      <c r="AG10" s="17"/>
      <c r="AH10" s="17">
        <v>0.35539167534541199</v>
      </c>
      <c r="AI10" s="17">
        <v>0.41358328960107699</v>
      </c>
      <c r="AJ10" s="17">
        <v>0.54830970247120103</v>
      </c>
      <c r="AK10" s="17">
        <v>0.37372721588198099</v>
      </c>
      <c r="AL10" s="17">
        <v>0.49212856239825897</v>
      </c>
      <c r="AM10" s="17">
        <v>0.43636227154316398</v>
      </c>
      <c r="AN10" s="17">
        <v>0.39380197875455197</v>
      </c>
      <c r="AO10" s="17"/>
      <c r="AP10" s="17">
        <v>0.49180644839756998</v>
      </c>
      <c r="AQ10" s="17">
        <v>0.283740292388307</v>
      </c>
      <c r="AR10" s="17"/>
      <c r="AS10" s="17">
        <v>0.47556856134571801</v>
      </c>
      <c r="AT10" s="17">
        <v>0.56826884499560004</v>
      </c>
      <c r="AU10" s="17">
        <v>0.47450980065986598</v>
      </c>
      <c r="AV10" s="17"/>
      <c r="AW10" s="17">
        <v>0.52957080071505802</v>
      </c>
      <c r="AX10" s="17">
        <v>0.40802113969348303</v>
      </c>
      <c r="AY10" s="17"/>
      <c r="AZ10" s="17">
        <v>0.426270338342222</v>
      </c>
      <c r="BA10" s="17">
        <v>0.42689010282947198</v>
      </c>
      <c r="BB10" s="17"/>
      <c r="BC10" s="17">
        <v>0.35438380666007302</v>
      </c>
      <c r="BD10" s="17">
        <v>0.48754325733398601</v>
      </c>
      <c r="BE10" s="17"/>
      <c r="BF10" s="17">
        <v>0.50529970151497705</v>
      </c>
      <c r="BG10" s="17">
        <v>0.37816321252983498</v>
      </c>
      <c r="BH10" s="17"/>
      <c r="BI10" s="17">
        <v>0.152554624540233</v>
      </c>
      <c r="BJ10" s="17">
        <v>0.300364355567182</v>
      </c>
      <c r="BK10" s="17">
        <v>0.526409527347378</v>
      </c>
      <c r="BL10" s="17">
        <v>0.62170954511423504</v>
      </c>
    </row>
    <row r="11" spans="2:64" ht="30" x14ac:dyDescent="0.25">
      <c r="B11" s="18" t="s">
        <v>404</v>
      </c>
      <c r="C11" s="17">
        <v>0.418823996700802</v>
      </c>
      <c r="D11" s="17">
        <v>0.413766727392401</v>
      </c>
      <c r="E11" s="17">
        <v>0.23556681354580999</v>
      </c>
      <c r="F11" s="17">
        <v>0.57864668931108398</v>
      </c>
      <c r="G11" s="17">
        <v>0.57496336100380196</v>
      </c>
      <c r="H11" s="17">
        <v>0.444738628383756</v>
      </c>
      <c r="I11" s="17">
        <v>0.50685701383790904</v>
      </c>
      <c r="J11" s="17">
        <v>0.45552772243246797</v>
      </c>
      <c r="K11" s="17">
        <v>0.25327437373718797</v>
      </c>
      <c r="L11" s="17">
        <v>0.34157894355372898</v>
      </c>
      <c r="M11" s="17">
        <v>0.34428008575868202</v>
      </c>
      <c r="N11" s="17">
        <v>0.48275473036389799</v>
      </c>
      <c r="O11" s="17">
        <v>0.39481514672613099</v>
      </c>
      <c r="P11" s="17">
        <v>0</v>
      </c>
      <c r="Q11" s="17"/>
      <c r="R11" s="17">
        <v>0.31856779507664401</v>
      </c>
      <c r="S11" s="17">
        <v>0.40754763502544</v>
      </c>
      <c r="T11" s="17">
        <v>0.36165931685729502</v>
      </c>
      <c r="U11" s="17">
        <v>0.46892475129121902</v>
      </c>
      <c r="V11" s="17"/>
      <c r="W11" s="17">
        <v>0.30566184209154401</v>
      </c>
      <c r="X11" s="17">
        <v>0.325912743202104</v>
      </c>
      <c r="Y11" s="17">
        <v>0.40206334052155301</v>
      </c>
      <c r="Z11" s="17">
        <v>0.38569157786348901</v>
      </c>
      <c r="AA11" s="17">
        <v>0.38738885012973601</v>
      </c>
      <c r="AB11" s="17">
        <v>0.26736066780289902</v>
      </c>
      <c r="AC11" s="17">
        <v>0.52086342225244697</v>
      </c>
      <c r="AD11" s="17">
        <v>0.41048921360318202</v>
      </c>
      <c r="AE11" s="17">
        <v>0.49777713664856899</v>
      </c>
      <c r="AF11" s="17">
        <v>0.54273973647515505</v>
      </c>
      <c r="AG11" s="17"/>
      <c r="AH11" s="17">
        <v>0.36457714664635699</v>
      </c>
      <c r="AI11" s="17">
        <v>0.44250343954761101</v>
      </c>
      <c r="AJ11" s="17">
        <v>0.477886512967304</v>
      </c>
      <c r="AK11" s="17">
        <v>0.28429354915794097</v>
      </c>
      <c r="AL11" s="17">
        <v>0.41848840583965902</v>
      </c>
      <c r="AM11" s="17">
        <v>0.53849970404803904</v>
      </c>
      <c r="AN11" s="17">
        <v>0.50350846511507696</v>
      </c>
      <c r="AO11" s="17"/>
      <c r="AP11" s="17">
        <v>0.49882552626982601</v>
      </c>
      <c r="AQ11" s="17">
        <v>0.243136300261583</v>
      </c>
      <c r="AR11" s="17"/>
      <c r="AS11" s="17">
        <v>0.45938972831311298</v>
      </c>
      <c r="AT11" s="17">
        <v>0.68426544641650999</v>
      </c>
      <c r="AU11" s="17">
        <v>0.44189746665569801</v>
      </c>
      <c r="AV11" s="17"/>
      <c r="AW11" s="17">
        <v>0.60393939640750605</v>
      </c>
      <c r="AX11" s="17">
        <v>0.38519979958154998</v>
      </c>
      <c r="AY11" s="17"/>
      <c r="AZ11" s="17">
        <v>0.40000988554745798</v>
      </c>
      <c r="BA11" s="17">
        <v>0.42680516576538902</v>
      </c>
      <c r="BB11" s="17"/>
      <c r="BC11" s="17">
        <v>0.35926605555407498</v>
      </c>
      <c r="BD11" s="17">
        <v>0.46892475129121902</v>
      </c>
      <c r="BE11" s="17"/>
      <c r="BF11" s="17">
        <v>0.519561464213395</v>
      </c>
      <c r="BG11" s="17">
        <v>0.35660531832103898</v>
      </c>
      <c r="BH11" s="17"/>
      <c r="BI11" s="17">
        <v>8.2988107667969296E-2</v>
      </c>
      <c r="BJ11" s="17">
        <v>0.29884735090493098</v>
      </c>
      <c r="BK11" s="17">
        <v>0.495874520932299</v>
      </c>
      <c r="BL11" s="17">
        <v>0.686045291946627</v>
      </c>
    </row>
    <row r="12" spans="2:64" ht="45" x14ac:dyDescent="0.25">
      <c r="B12" s="18" t="s">
        <v>405</v>
      </c>
      <c r="C12" s="17">
        <v>0.339618365205126</v>
      </c>
      <c r="D12" s="17">
        <v>0.36985050738695502</v>
      </c>
      <c r="E12" s="17">
        <v>0.41754071474180898</v>
      </c>
      <c r="F12" s="17">
        <v>0.42031344134167598</v>
      </c>
      <c r="G12" s="17">
        <v>0.30158595082481299</v>
      </c>
      <c r="H12" s="17">
        <v>0.36519124559577898</v>
      </c>
      <c r="I12" s="17">
        <v>0.33578997987409698</v>
      </c>
      <c r="J12" s="17">
        <v>0.41746252563985098</v>
      </c>
      <c r="K12" s="17">
        <v>0.25313266195791601</v>
      </c>
      <c r="L12" s="17">
        <v>0.221036467787562</v>
      </c>
      <c r="M12" s="17">
        <v>0.32136119609894098</v>
      </c>
      <c r="N12" s="17">
        <v>0.35063076636912799</v>
      </c>
      <c r="O12" s="17">
        <v>0.31228178888890701</v>
      </c>
      <c r="P12" s="17">
        <v>0</v>
      </c>
      <c r="Q12" s="17"/>
      <c r="R12" s="17">
        <v>0.16817301044241401</v>
      </c>
      <c r="S12" s="17">
        <v>0.32867301447292702</v>
      </c>
      <c r="T12" s="17">
        <v>0.29924516570182402</v>
      </c>
      <c r="U12" s="17">
        <v>0.40971249215702998</v>
      </c>
      <c r="V12" s="17"/>
      <c r="W12" s="17">
        <v>0.23103526636485</v>
      </c>
      <c r="X12" s="17">
        <v>0.22320350888145199</v>
      </c>
      <c r="Y12" s="17">
        <v>0.27579551767424398</v>
      </c>
      <c r="Z12" s="17">
        <v>0.29382088450099703</v>
      </c>
      <c r="AA12" s="17">
        <v>0.30403946436373802</v>
      </c>
      <c r="AB12" s="17">
        <v>0.273288310147832</v>
      </c>
      <c r="AC12" s="17">
        <v>0.41866739137512798</v>
      </c>
      <c r="AD12" s="17">
        <v>0.35015962645881998</v>
      </c>
      <c r="AE12" s="17">
        <v>0.43968097524433902</v>
      </c>
      <c r="AF12" s="17">
        <v>0.44213177482890498</v>
      </c>
      <c r="AG12" s="17"/>
      <c r="AH12" s="17">
        <v>0.21161370916616801</v>
      </c>
      <c r="AI12" s="17">
        <v>0.34373986571436999</v>
      </c>
      <c r="AJ12" s="17">
        <v>0.34495941531055802</v>
      </c>
      <c r="AK12" s="17">
        <v>0.25270686126887698</v>
      </c>
      <c r="AL12" s="17">
        <v>0.37826941415586202</v>
      </c>
      <c r="AM12" s="17">
        <v>0.48811389045493703</v>
      </c>
      <c r="AN12" s="17">
        <v>0.371129918805227</v>
      </c>
      <c r="AO12" s="17"/>
      <c r="AP12" s="17">
        <v>0.42031635475859203</v>
      </c>
      <c r="AQ12" s="17">
        <v>0.162401204879557</v>
      </c>
      <c r="AR12" s="17"/>
      <c r="AS12" s="17">
        <v>0.42890993847259801</v>
      </c>
      <c r="AT12" s="17">
        <v>0.51408872066546396</v>
      </c>
      <c r="AU12" s="17">
        <v>0.374151629808405</v>
      </c>
      <c r="AV12" s="17"/>
      <c r="AW12" s="17">
        <v>0.50206529703810299</v>
      </c>
      <c r="AX12" s="17">
        <v>0.31011164849747402</v>
      </c>
      <c r="AY12" s="17"/>
      <c r="AZ12" s="17">
        <v>0.34292140828637102</v>
      </c>
      <c r="BA12" s="17">
        <v>0.33821717515983701</v>
      </c>
      <c r="BB12" s="17"/>
      <c r="BC12" s="17">
        <v>0.256293035639509</v>
      </c>
      <c r="BD12" s="17">
        <v>0.40971249215702998</v>
      </c>
      <c r="BE12" s="17"/>
      <c r="BF12" s="17">
        <v>0.41376617951405897</v>
      </c>
      <c r="BG12" s="17">
        <v>0.29382230615219002</v>
      </c>
      <c r="BH12" s="17"/>
      <c r="BI12" s="17">
        <v>8.4223881089954905E-2</v>
      </c>
      <c r="BJ12" s="17">
        <v>0.239168780220474</v>
      </c>
      <c r="BK12" s="17">
        <v>0.38090188901619298</v>
      </c>
      <c r="BL12" s="17">
        <v>0.587361738898171</v>
      </c>
    </row>
    <row r="13" spans="2:64" x14ac:dyDescent="0.25">
      <c r="B13" s="18" t="s">
        <v>121</v>
      </c>
      <c r="C13" s="19">
        <v>0.17022422490656</v>
      </c>
      <c r="D13" s="19">
        <v>0.16820261682000801</v>
      </c>
      <c r="E13" s="19">
        <v>0.22673583168539199</v>
      </c>
      <c r="F13" s="19">
        <v>0.17258846898233601</v>
      </c>
      <c r="G13" s="19">
        <v>0.166631424841575</v>
      </c>
      <c r="H13" s="19">
        <v>6.6733058549134194E-2</v>
      </c>
      <c r="I13" s="19">
        <v>0.110687939119544</v>
      </c>
      <c r="J13" s="19">
        <v>0.157981968140604</v>
      </c>
      <c r="K13" s="19">
        <v>0.30305607144118102</v>
      </c>
      <c r="L13" s="19">
        <v>0.164209130355984</v>
      </c>
      <c r="M13" s="19">
        <v>0.123535652982342</v>
      </c>
      <c r="N13" s="19">
        <v>0.20119319860940399</v>
      </c>
      <c r="O13" s="19">
        <v>0.226264299052923</v>
      </c>
      <c r="P13" s="19">
        <v>0</v>
      </c>
      <c r="Q13" s="19"/>
      <c r="R13" s="19">
        <v>0.25134558726108303</v>
      </c>
      <c r="S13" s="19">
        <v>0.19701878164702799</v>
      </c>
      <c r="T13" s="19">
        <v>0.17347550417347299</v>
      </c>
      <c r="U13" s="19">
        <v>0.13484664569983801</v>
      </c>
      <c r="V13" s="19"/>
      <c r="W13" s="19">
        <v>0.22986553548645899</v>
      </c>
      <c r="X13" s="19">
        <v>0.17238004608535201</v>
      </c>
      <c r="Y13" s="19">
        <v>0.404715074415751</v>
      </c>
      <c r="Z13" s="19">
        <v>0.135391812793345</v>
      </c>
      <c r="AA13" s="19">
        <v>0.163045447432037</v>
      </c>
      <c r="AB13" s="19">
        <v>0.19400024002364899</v>
      </c>
      <c r="AC13" s="19">
        <v>0.146319148803883</v>
      </c>
      <c r="AD13" s="19">
        <v>0.11009390928537501</v>
      </c>
      <c r="AE13" s="19">
        <v>9.9653387051561307E-2</v>
      </c>
      <c r="AF13" s="19">
        <v>0.13429790734352301</v>
      </c>
      <c r="AG13" s="19"/>
      <c r="AH13" s="19">
        <v>0.23354119020834699</v>
      </c>
      <c r="AI13" s="19">
        <v>7.5490085227012102E-2</v>
      </c>
      <c r="AJ13" s="19">
        <v>0.115612842769954</v>
      </c>
      <c r="AK13" s="19">
        <v>0.26748058336187203</v>
      </c>
      <c r="AL13" s="19">
        <v>0.150499361305308</v>
      </c>
      <c r="AM13" s="19">
        <v>7.2633976517942705E-2</v>
      </c>
      <c r="AN13" s="19">
        <v>0.149329708425845</v>
      </c>
      <c r="AO13" s="19"/>
      <c r="AP13" s="19">
        <v>0.100945310257626</v>
      </c>
      <c r="AQ13" s="19">
        <v>0.32236447762484</v>
      </c>
      <c r="AR13" s="19"/>
      <c r="AS13" s="19">
        <v>0.11186932946813299</v>
      </c>
      <c r="AT13" s="19">
        <v>2.66885062538861E-2</v>
      </c>
      <c r="AU13" s="19">
        <v>0.113441677851114</v>
      </c>
      <c r="AV13" s="19"/>
      <c r="AW13" s="19">
        <v>4.4162670899150699E-2</v>
      </c>
      <c r="AX13" s="19">
        <v>0.19312193383742199</v>
      </c>
      <c r="AY13" s="19"/>
      <c r="AZ13" s="19">
        <v>0.18641068130958</v>
      </c>
      <c r="BA13" s="19">
        <v>0.16335773814797</v>
      </c>
      <c r="BB13" s="19"/>
      <c r="BC13" s="19">
        <v>0.212279794678569</v>
      </c>
      <c r="BD13" s="19">
        <v>0.13484664569983801</v>
      </c>
      <c r="BE13" s="19"/>
      <c r="BF13" s="19">
        <v>0.121079653898633</v>
      </c>
      <c r="BG13" s="19">
        <v>0.20057748207248399</v>
      </c>
      <c r="BH13" s="19"/>
      <c r="BI13" s="19">
        <v>0.51447097407064502</v>
      </c>
      <c r="BJ13" s="19">
        <v>0.25975791263319198</v>
      </c>
      <c r="BK13" s="19">
        <v>5.9626237407558499E-2</v>
      </c>
      <c r="BL13" s="19">
        <v>1.5142991893209499E-2</v>
      </c>
    </row>
    <row r="14" spans="2:64" x14ac:dyDescent="0.25">
      <c r="B14" s="16" t="s">
        <v>718</v>
      </c>
    </row>
    <row r="15" spans="2:64" x14ac:dyDescent="0.25">
      <c r="B15" t="s">
        <v>83</v>
      </c>
    </row>
    <row r="16" spans="2:64" x14ac:dyDescent="0.25">
      <c r="B16" t="s">
        <v>84</v>
      </c>
    </row>
    <row r="18" spans="2:2" x14ac:dyDescent="0.2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L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413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407</v>
      </c>
      <c r="C9" s="17">
        <v>8.60383674325923E-2</v>
      </c>
      <c r="D9" s="17">
        <v>6.0043734073130399E-2</v>
      </c>
      <c r="E9" s="17">
        <v>7.8062516266047002E-2</v>
      </c>
      <c r="F9" s="17">
        <v>0.11867326294552</v>
      </c>
      <c r="G9" s="17">
        <v>2.6058450375958799E-2</v>
      </c>
      <c r="H9" s="17">
        <v>0.103596184060992</v>
      </c>
      <c r="I9" s="17">
        <v>0.17804940585426701</v>
      </c>
      <c r="J9" s="17">
        <v>0.118984748141771</v>
      </c>
      <c r="K9" s="17">
        <v>0.13697680264337</v>
      </c>
      <c r="L9" s="17">
        <v>0.100685316367089</v>
      </c>
      <c r="M9" s="17">
        <v>9.2808178216473206E-2</v>
      </c>
      <c r="N9" s="17">
        <v>7.05999336585445E-2</v>
      </c>
      <c r="O9" s="17">
        <v>5.0268865986188703E-2</v>
      </c>
      <c r="P9" s="17">
        <v>0</v>
      </c>
      <c r="Q9" s="17"/>
      <c r="R9" s="17">
        <v>6.02459953481869E-2</v>
      </c>
      <c r="S9" s="17">
        <v>0.126119958141619</v>
      </c>
      <c r="T9" s="17">
        <v>0.102409801954774</v>
      </c>
      <c r="U9" s="17">
        <v>8.2523015450761697E-2</v>
      </c>
      <c r="V9" s="17"/>
      <c r="W9" s="17">
        <v>9.0119912752352094E-2</v>
      </c>
      <c r="X9" s="17">
        <v>6.5242988695544304E-2</v>
      </c>
      <c r="Y9" s="17">
        <v>7.1908813178424194E-2</v>
      </c>
      <c r="Z9" s="17">
        <v>0.174119839537452</v>
      </c>
      <c r="AA9" s="17">
        <v>8.7148530795873605E-2</v>
      </c>
      <c r="AB9" s="17">
        <v>8.2877649138385995E-2</v>
      </c>
      <c r="AC9" s="17">
        <v>0.113845971114691</v>
      </c>
      <c r="AD9" s="17">
        <v>0.138693658591932</v>
      </c>
      <c r="AE9" s="17">
        <v>7.4647615142115695E-2</v>
      </c>
      <c r="AF9" s="17">
        <v>4.12905587294327E-2</v>
      </c>
      <c r="AG9" s="17"/>
      <c r="AH9" s="17">
        <v>0.114002947180292</v>
      </c>
      <c r="AI9" s="17">
        <v>9.6968663775393801E-2</v>
      </c>
      <c r="AJ9" s="17">
        <v>0.100487606392376</v>
      </c>
      <c r="AK9" s="17">
        <v>7.5632035235687206E-2</v>
      </c>
      <c r="AL9" s="17">
        <v>5.8685483566234702E-2</v>
      </c>
      <c r="AM9" s="17">
        <v>7.6750913725537606E-2</v>
      </c>
      <c r="AN9" s="17">
        <v>0.106719677773809</v>
      </c>
      <c r="AO9" s="17"/>
      <c r="AP9" s="17">
        <v>0.10599528784479501</v>
      </c>
      <c r="AQ9" s="17">
        <v>5.3659669182610399E-2</v>
      </c>
      <c r="AR9" s="17"/>
      <c r="AS9" s="17">
        <v>0.10487420156471799</v>
      </c>
      <c r="AT9" s="17">
        <v>0.10532042497633599</v>
      </c>
      <c r="AU9" s="17">
        <v>0.109000696606526</v>
      </c>
      <c r="AV9" s="17"/>
      <c r="AW9" s="17">
        <v>0.123676627624761</v>
      </c>
      <c r="AX9" s="17">
        <v>8.0235415357790593E-2</v>
      </c>
      <c r="AY9" s="17"/>
      <c r="AZ9" s="17">
        <v>8.6249338946253903E-2</v>
      </c>
      <c r="BA9" s="17">
        <v>8.5932360591841103E-2</v>
      </c>
      <c r="BB9" s="17"/>
      <c r="BC9" s="17">
        <v>8.9190341904067397E-2</v>
      </c>
      <c r="BD9" s="17">
        <v>8.2523015450761697E-2</v>
      </c>
      <c r="BE9" s="17"/>
      <c r="BF9" s="17">
        <v>0.117410241521041</v>
      </c>
      <c r="BG9" s="17">
        <v>7.0023316057698903E-2</v>
      </c>
      <c r="BH9" s="17"/>
      <c r="BI9" s="17">
        <v>7.5940466682756197E-2</v>
      </c>
      <c r="BJ9" s="17">
        <v>4.7222019067843797E-2</v>
      </c>
      <c r="BK9" s="17">
        <v>0.113734908158221</v>
      </c>
      <c r="BL9" s="17">
        <v>0.12531173790707401</v>
      </c>
    </row>
    <row r="10" spans="2:64" ht="30" x14ac:dyDescent="0.25">
      <c r="B10" s="18" t="s">
        <v>408</v>
      </c>
      <c r="C10" s="17">
        <v>0.154926280580963</v>
      </c>
      <c r="D10" s="17">
        <v>0.205653001180645</v>
      </c>
      <c r="E10" s="17">
        <v>0.114776401162505</v>
      </c>
      <c r="F10" s="17">
        <v>0.244648929466739</v>
      </c>
      <c r="G10" s="17">
        <v>8.8017177274261602E-2</v>
      </c>
      <c r="H10" s="17">
        <v>0.104380458159583</v>
      </c>
      <c r="I10" s="17">
        <v>0.12521236375611999</v>
      </c>
      <c r="J10" s="17">
        <v>0.119698225372402</v>
      </c>
      <c r="K10" s="17">
        <v>0.118199113723545</v>
      </c>
      <c r="L10" s="17">
        <v>0.12947604450320899</v>
      </c>
      <c r="M10" s="17">
        <v>0.13579509172186799</v>
      </c>
      <c r="N10" s="17">
        <v>0.16180247610776899</v>
      </c>
      <c r="O10" s="17">
        <v>0.156111756272616</v>
      </c>
      <c r="P10" s="17">
        <v>0.35196951786603697</v>
      </c>
      <c r="Q10" s="17"/>
      <c r="R10" s="17">
        <v>6.53033292098745E-2</v>
      </c>
      <c r="S10" s="17">
        <v>0.20120474879571101</v>
      </c>
      <c r="T10" s="17">
        <v>0.207063875342957</v>
      </c>
      <c r="U10" s="17">
        <v>0.17358552697972399</v>
      </c>
      <c r="V10" s="17"/>
      <c r="W10" s="17">
        <v>7.3032807151162699E-2</v>
      </c>
      <c r="X10" s="17">
        <v>0.16654286872614699</v>
      </c>
      <c r="Y10" s="17">
        <v>0.102707130347597</v>
      </c>
      <c r="Z10" s="17">
        <v>0.15579988134213199</v>
      </c>
      <c r="AA10" s="17">
        <v>0.30944632724453203</v>
      </c>
      <c r="AB10" s="17">
        <v>0.157263570500178</v>
      </c>
      <c r="AC10" s="17">
        <v>0.24289661655368999</v>
      </c>
      <c r="AD10" s="17">
        <v>0.24750972042863201</v>
      </c>
      <c r="AE10" s="17">
        <v>0.213130995592582</v>
      </c>
      <c r="AF10" s="17">
        <v>0.13926470111570299</v>
      </c>
      <c r="AG10" s="17"/>
      <c r="AH10" s="17">
        <v>9.1720454766724593E-2</v>
      </c>
      <c r="AI10" s="17">
        <v>0.28943962386571598</v>
      </c>
      <c r="AJ10" s="17">
        <v>0.133650157087113</v>
      </c>
      <c r="AK10" s="17">
        <v>7.9266378678825203E-2</v>
      </c>
      <c r="AL10" s="17">
        <v>0.225501411238507</v>
      </c>
      <c r="AM10" s="17">
        <v>0.24808297421855999</v>
      </c>
      <c r="AN10" s="17">
        <v>0.13442647369065899</v>
      </c>
      <c r="AO10" s="17"/>
      <c r="AP10" s="17">
        <v>0.200763155901547</v>
      </c>
      <c r="AQ10" s="17">
        <v>8.0559177637579193E-2</v>
      </c>
      <c r="AR10" s="17"/>
      <c r="AS10" s="17">
        <v>0.20598968952206501</v>
      </c>
      <c r="AT10" s="17">
        <v>0.21794943300386599</v>
      </c>
      <c r="AU10" s="17">
        <v>0.20042771466436701</v>
      </c>
      <c r="AV10" s="17"/>
      <c r="AW10" s="17">
        <v>0.26106305569711302</v>
      </c>
      <c r="AX10" s="17">
        <v>0.13856243655022399</v>
      </c>
      <c r="AY10" s="17"/>
      <c r="AZ10" s="17">
        <v>0.154495143385773</v>
      </c>
      <c r="BA10" s="17">
        <v>0.155142914055308</v>
      </c>
      <c r="BB10" s="17"/>
      <c r="BC10" s="17">
        <v>0.13819581700012001</v>
      </c>
      <c r="BD10" s="17">
        <v>0.17358552697972399</v>
      </c>
      <c r="BE10" s="17"/>
      <c r="BF10" s="17">
        <v>0.19855493721425299</v>
      </c>
      <c r="BG10" s="17">
        <v>0.13265425515367099</v>
      </c>
      <c r="BH10" s="17"/>
      <c r="BI10" s="17">
        <v>6.8378749200153993E-2</v>
      </c>
      <c r="BJ10" s="17">
        <v>0.15278967612661701</v>
      </c>
      <c r="BK10" s="17">
        <v>0.17983822304383801</v>
      </c>
      <c r="BL10" s="17">
        <v>0.244205991301265</v>
      </c>
    </row>
    <row r="11" spans="2:64" ht="30" x14ac:dyDescent="0.25">
      <c r="B11" s="18" t="s">
        <v>409</v>
      </c>
      <c r="C11" s="17">
        <v>0.25431567633110203</v>
      </c>
      <c r="D11" s="17">
        <v>0.16343713473047999</v>
      </c>
      <c r="E11" s="17">
        <v>0.26866181640433501</v>
      </c>
      <c r="F11" s="17">
        <v>0.27818636592144302</v>
      </c>
      <c r="G11" s="17">
        <v>0.37828838928221198</v>
      </c>
      <c r="H11" s="17">
        <v>0.23330523151994201</v>
      </c>
      <c r="I11" s="17">
        <v>0.19502233636001501</v>
      </c>
      <c r="J11" s="17">
        <v>0.27557115818253602</v>
      </c>
      <c r="K11" s="17">
        <v>0.35491111236980799</v>
      </c>
      <c r="L11" s="17">
        <v>0.29409481259972498</v>
      </c>
      <c r="M11" s="17">
        <v>0.33790259064021599</v>
      </c>
      <c r="N11" s="17">
        <v>0.25202664553558701</v>
      </c>
      <c r="O11" s="17">
        <v>0.29161947909726899</v>
      </c>
      <c r="P11" s="17">
        <v>0.35196951786603697</v>
      </c>
      <c r="Q11" s="17"/>
      <c r="R11" s="17">
        <v>0.41539025561815701</v>
      </c>
      <c r="S11" s="17">
        <v>0.24132711610475299</v>
      </c>
      <c r="T11" s="17">
        <v>0.21126881942980999</v>
      </c>
      <c r="U11" s="17">
        <v>0.18484780836936099</v>
      </c>
      <c r="V11" s="17"/>
      <c r="W11" s="17">
        <v>0.344471086382303</v>
      </c>
      <c r="X11" s="17">
        <v>0.32969969681343603</v>
      </c>
      <c r="Y11" s="17">
        <v>0.33890024764565102</v>
      </c>
      <c r="Z11" s="17">
        <v>0.27323832012613702</v>
      </c>
      <c r="AA11" s="17">
        <v>0.242990222843669</v>
      </c>
      <c r="AB11" s="17">
        <v>0.288535359534348</v>
      </c>
      <c r="AC11" s="17">
        <v>0.164586736169134</v>
      </c>
      <c r="AD11" s="17">
        <v>0.169453817243988</v>
      </c>
      <c r="AE11" s="17">
        <v>0.25787540791292701</v>
      </c>
      <c r="AF11" s="17">
        <v>0.15069211144032801</v>
      </c>
      <c r="AG11" s="17"/>
      <c r="AH11" s="17">
        <v>0.36838044178241802</v>
      </c>
      <c r="AI11" s="17">
        <v>0.19371000169281199</v>
      </c>
      <c r="AJ11" s="17">
        <v>0.244584879479564</v>
      </c>
      <c r="AK11" s="17">
        <v>0.35388949601613101</v>
      </c>
      <c r="AL11" s="17">
        <v>0.19735614534241899</v>
      </c>
      <c r="AM11" s="17">
        <v>0.198619006819334</v>
      </c>
      <c r="AN11" s="17">
        <v>0.163101280959245</v>
      </c>
      <c r="AO11" s="17"/>
      <c r="AP11" s="17">
        <v>0.17590907581140799</v>
      </c>
      <c r="AQ11" s="17">
        <v>0.38152486525394302</v>
      </c>
      <c r="AR11" s="17"/>
      <c r="AS11" s="17">
        <v>0.176737092682789</v>
      </c>
      <c r="AT11" s="17">
        <v>0.121946328802852</v>
      </c>
      <c r="AU11" s="17">
        <v>0.199995622289702</v>
      </c>
      <c r="AV11" s="17"/>
      <c r="AW11" s="17">
        <v>0.13405458347270199</v>
      </c>
      <c r="AX11" s="17">
        <v>0.27285716456029901</v>
      </c>
      <c r="AY11" s="17"/>
      <c r="AZ11" s="17">
        <v>0.29195373640085798</v>
      </c>
      <c r="BA11" s="17">
        <v>0.235403683092066</v>
      </c>
      <c r="BB11" s="17"/>
      <c r="BC11" s="17">
        <v>0.31660273820568202</v>
      </c>
      <c r="BD11" s="17">
        <v>0.18484780836936099</v>
      </c>
      <c r="BE11" s="17"/>
      <c r="BF11" s="17">
        <v>0.19509025234278499</v>
      </c>
      <c r="BG11" s="17">
        <v>0.28454970714477201</v>
      </c>
      <c r="BH11" s="17"/>
      <c r="BI11" s="17">
        <v>0.43507238036704099</v>
      </c>
      <c r="BJ11" s="17">
        <v>0.25985306674727099</v>
      </c>
      <c r="BK11" s="17">
        <v>0.18305575941083399</v>
      </c>
      <c r="BL11" s="17">
        <v>0.11759127681899501</v>
      </c>
    </row>
    <row r="12" spans="2:64" ht="30" x14ac:dyDescent="0.25">
      <c r="B12" s="18" t="s">
        <v>410</v>
      </c>
      <c r="C12" s="17">
        <v>0.113787570944744</v>
      </c>
      <c r="D12" s="17">
        <v>0.11475593049426699</v>
      </c>
      <c r="E12" s="17">
        <v>0.100957202341593</v>
      </c>
      <c r="F12" s="17">
        <v>9.0606044121953999E-2</v>
      </c>
      <c r="G12" s="17">
        <v>0.11994119881785199</v>
      </c>
      <c r="H12" s="17">
        <v>0.12808205353167401</v>
      </c>
      <c r="I12" s="17">
        <v>0.161833244087666</v>
      </c>
      <c r="J12" s="17">
        <v>8.7520059239779499E-2</v>
      </c>
      <c r="K12" s="17">
        <v>4.1101382055430999E-2</v>
      </c>
      <c r="L12" s="17">
        <v>0.169666478456764</v>
      </c>
      <c r="M12" s="17">
        <v>0.127226345407492</v>
      </c>
      <c r="N12" s="17">
        <v>9.2342844746702901E-2</v>
      </c>
      <c r="O12" s="17">
        <v>8.5262715728975202E-2</v>
      </c>
      <c r="P12" s="17">
        <v>0.296060964267926</v>
      </c>
      <c r="Q12" s="17"/>
      <c r="R12" s="17">
        <v>9.4050480975704606E-2</v>
      </c>
      <c r="S12" s="17">
        <v>0.134196846527082</v>
      </c>
      <c r="T12" s="17">
        <v>0.15739556697872201</v>
      </c>
      <c r="U12" s="17">
        <v>0.106023918135858</v>
      </c>
      <c r="V12" s="17"/>
      <c r="W12" s="17">
        <v>8.09239284504744E-2</v>
      </c>
      <c r="X12" s="17">
        <v>0.162490131240216</v>
      </c>
      <c r="Y12" s="17">
        <v>0.11085873389755101</v>
      </c>
      <c r="Z12" s="17">
        <v>0.16393674801873601</v>
      </c>
      <c r="AA12" s="17">
        <v>0.15499215801399099</v>
      </c>
      <c r="AB12" s="17">
        <v>7.5565823753723005E-2</v>
      </c>
      <c r="AC12" s="17">
        <v>7.3412825211418994E-2</v>
      </c>
      <c r="AD12" s="17">
        <v>0.16482076336697399</v>
      </c>
      <c r="AE12" s="17">
        <v>9.29309984747166E-2</v>
      </c>
      <c r="AF12" s="17">
        <v>0.11655562753844299</v>
      </c>
      <c r="AG12" s="17"/>
      <c r="AH12" s="17">
        <v>8.8891448455980807E-2</v>
      </c>
      <c r="AI12" s="17">
        <v>6.3125491668726497E-2</v>
      </c>
      <c r="AJ12" s="17">
        <v>0.14286502980156099</v>
      </c>
      <c r="AK12" s="17">
        <v>0.14233689141490699</v>
      </c>
      <c r="AL12" s="17">
        <v>0.15287862813289901</v>
      </c>
      <c r="AM12" s="17">
        <v>8.9140690622079105E-2</v>
      </c>
      <c r="AN12" s="17">
        <v>0.111166335459007</v>
      </c>
      <c r="AO12" s="17"/>
      <c r="AP12" s="17">
        <v>0.12261768548622599</v>
      </c>
      <c r="AQ12" s="17">
        <v>9.9461331808340603E-2</v>
      </c>
      <c r="AR12" s="17"/>
      <c r="AS12" s="17">
        <v>0.126623477902925</v>
      </c>
      <c r="AT12" s="17">
        <v>9.1596402730324794E-2</v>
      </c>
      <c r="AU12" s="17">
        <v>0.13347030130336901</v>
      </c>
      <c r="AV12" s="17"/>
      <c r="AW12" s="17">
        <v>8.6954309716809397E-2</v>
      </c>
      <c r="AX12" s="17">
        <v>0.11792464125887001</v>
      </c>
      <c r="AY12" s="17"/>
      <c r="AZ12" s="17">
        <v>0.10447747257239</v>
      </c>
      <c r="BA12" s="17">
        <v>0.118465615380255</v>
      </c>
      <c r="BB12" s="17"/>
      <c r="BC12" s="17">
        <v>0.12074870473319101</v>
      </c>
      <c r="BD12" s="17">
        <v>0.106023918135858</v>
      </c>
      <c r="BE12" s="17"/>
      <c r="BF12" s="17">
        <v>0.105784919811178</v>
      </c>
      <c r="BG12" s="17">
        <v>0.11787285028375</v>
      </c>
      <c r="BH12" s="17"/>
      <c r="BI12" s="17">
        <v>8.7661699516344394E-2</v>
      </c>
      <c r="BJ12" s="17">
        <v>0.132792012329391</v>
      </c>
      <c r="BK12" s="17">
        <v>0.12929969896066201</v>
      </c>
      <c r="BL12" s="17">
        <v>8.29565323849316E-2</v>
      </c>
    </row>
    <row r="13" spans="2:64" ht="30" x14ac:dyDescent="0.25">
      <c r="B13" s="18" t="s">
        <v>411</v>
      </c>
      <c r="C13" s="17">
        <v>0.187170191758843</v>
      </c>
      <c r="D13" s="17">
        <v>0.22104310489172899</v>
      </c>
      <c r="E13" s="17">
        <v>0.17928419559338901</v>
      </c>
      <c r="F13" s="17">
        <v>0.14804339891705501</v>
      </c>
      <c r="G13" s="17">
        <v>0.17603435454852301</v>
      </c>
      <c r="H13" s="17">
        <v>0.25071295733245502</v>
      </c>
      <c r="I13" s="17">
        <v>0.163423596979094</v>
      </c>
      <c r="J13" s="17">
        <v>0.25089695588963701</v>
      </c>
      <c r="K13" s="17">
        <v>0.24516344066830001</v>
      </c>
      <c r="L13" s="17">
        <v>0.16395313566415001</v>
      </c>
      <c r="M13" s="17">
        <v>0.163883906194351</v>
      </c>
      <c r="N13" s="17">
        <v>0.158827627209609</v>
      </c>
      <c r="O13" s="17">
        <v>0.13369747353931399</v>
      </c>
      <c r="P13" s="17">
        <v>0</v>
      </c>
      <c r="Q13" s="17"/>
      <c r="R13" s="17">
        <v>0.124512290123219</v>
      </c>
      <c r="S13" s="17">
        <v>0.12999437185371299</v>
      </c>
      <c r="T13" s="17">
        <v>0.15559225941514601</v>
      </c>
      <c r="U13" s="17">
        <v>0.24696678945720901</v>
      </c>
      <c r="V13" s="17"/>
      <c r="W13" s="17">
        <v>0.14477647537203001</v>
      </c>
      <c r="X13" s="17">
        <v>0.148066511652895</v>
      </c>
      <c r="Y13" s="17">
        <v>0.13531406323039499</v>
      </c>
      <c r="Z13" s="17">
        <v>0.117989032247936</v>
      </c>
      <c r="AA13" s="17">
        <v>8.3878013218769198E-2</v>
      </c>
      <c r="AB13" s="17">
        <v>0.187980634855238</v>
      </c>
      <c r="AC13" s="17">
        <v>0.215416652051341</v>
      </c>
      <c r="AD13" s="17">
        <v>0.15154917491772901</v>
      </c>
      <c r="AE13" s="17">
        <v>0.20002839423896901</v>
      </c>
      <c r="AF13" s="17">
        <v>0.320900376120971</v>
      </c>
      <c r="AG13" s="17"/>
      <c r="AH13" s="17">
        <v>0.12700887956680601</v>
      </c>
      <c r="AI13" s="17">
        <v>0.133242131088224</v>
      </c>
      <c r="AJ13" s="17">
        <v>0.25168347044836797</v>
      </c>
      <c r="AK13" s="17">
        <v>0.13928369856544401</v>
      </c>
      <c r="AL13" s="17">
        <v>0.20547939841517299</v>
      </c>
      <c r="AM13" s="17">
        <v>0.19249317813904601</v>
      </c>
      <c r="AN13" s="17">
        <v>0.29486826723215498</v>
      </c>
      <c r="AO13" s="17"/>
      <c r="AP13" s="17">
        <v>0.2200126062784</v>
      </c>
      <c r="AQ13" s="17">
        <v>0.13388568655635999</v>
      </c>
      <c r="AR13" s="17"/>
      <c r="AS13" s="17">
        <v>0.21863494682423801</v>
      </c>
      <c r="AT13" s="17">
        <v>0.251309367748282</v>
      </c>
      <c r="AU13" s="17">
        <v>0.20262761518414801</v>
      </c>
      <c r="AV13" s="17"/>
      <c r="AW13" s="17">
        <v>0.203763166085001</v>
      </c>
      <c r="AX13" s="17">
        <v>0.18461193762325101</v>
      </c>
      <c r="AY13" s="17"/>
      <c r="AZ13" s="17">
        <v>0.14712991260733699</v>
      </c>
      <c r="BA13" s="17">
        <v>0.207289227840909</v>
      </c>
      <c r="BB13" s="17"/>
      <c r="BC13" s="17">
        <v>0.13355469311163001</v>
      </c>
      <c r="BD13" s="17">
        <v>0.24696678945720901</v>
      </c>
      <c r="BE13" s="17"/>
      <c r="BF13" s="17">
        <v>0.20139003894785501</v>
      </c>
      <c r="BG13" s="17">
        <v>0.17991109137379399</v>
      </c>
      <c r="BH13" s="17"/>
      <c r="BI13" s="17">
        <v>6.3092689220491299E-2</v>
      </c>
      <c r="BJ13" s="17">
        <v>0.21495207656524101</v>
      </c>
      <c r="BK13" s="17">
        <v>0.21881647995642101</v>
      </c>
      <c r="BL13" s="17">
        <v>0.24270075290764101</v>
      </c>
    </row>
    <row r="14" spans="2:64" ht="30" x14ac:dyDescent="0.25">
      <c r="B14" s="18" t="s">
        <v>412</v>
      </c>
      <c r="C14" s="17">
        <v>0.164166658027561</v>
      </c>
      <c r="D14" s="17">
        <v>0.21150721421015301</v>
      </c>
      <c r="E14" s="17">
        <v>0.192838917428552</v>
      </c>
      <c r="F14" s="17">
        <v>8.8639676711195506E-2</v>
      </c>
      <c r="G14" s="17">
        <v>0.14383613163525699</v>
      </c>
      <c r="H14" s="17">
        <v>0.14589066318973101</v>
      </c>
      <c r="I14" s="17">
        <v>0.153646066214701</v>
      </c>
      <c r="J14" s="17">
        <v>8.6317226758373999E-2</v>
      </c>
      <c r="K14" s="17">
        <v>0.103648148539546</v>
      </c>
      <c r="L14" s="17">
        <v>0.11616224416499001</v>
      </c>
      <c r="M14" s="17">
        <v>9.9396974314204398E-2</v>
      </c>
      <c r="N14" s="17">
        <v>0.22100829934718999</v>
      </c>
      <c r="O14" s="17">
        <v>0.19637355599984599</v>
      </c>
      <c r="P14" s="17">
        <v>0</v>
      </c>
      <c r="Q14" s="17"/>
      <c r="R14" s="17">
        <v>0.162456160729783</v>
      </c>
      <c r="S14" s="17">
        <v>0.14229294889421501</v>
      </c>
      <c r="T14" s="17">
        <v>0.14914270960694001</v>
      </c>
      <c r="U14" s="17">
        <v>0.176064617398111</v>
      </c>
      <c r="V14" s="17"/>
      <c r="W14" s="17">
        <v>0.20372315846211</v>
      </c>
      <c r="X14" s="17">
        <v>9.1745437293137999E-2</v>
      </c>
      <c r="Y14" s="17">
        <v>0.193842345536959</v>
      </c>
      <c r="Z14" s="17">
        <v>0.114916178727607</v>
      </c>
      <c r="AA14" s="17">
        <v>0.12154474788316499</v>
      </c>
      <c r="AB14" s="17">
        <v>0.16860007804572899</v>
      </c>
      <c r="AC14" s="17">
        <v>0.16792917559774101</v>
      </c>
      <c r="AD14" s="17">
        <v>0.103652503437312</v>
      </c>
      <c r="AE14" s="17">
        <v>0.150785650060659</v>
      </c>
      <c r="AF14" s="17">
        <v>0.197121777080006</v>
      </c>
      <c r="AG14" s="17"/>
      <c r="AH14" s="17">
        <v>0.189598539965836</v>
      </c>
      <c r="AI14" s="17">
        <v>0.223514087909127</v>
      </c>
      <c r="AJ14" s="17">
        <v>0.112719353754291</v>
      </c>
      <c r="AK14" s="17">
        <v>0.16065147372935501</v>
      </c>
      <c r="AL14" s="17">
        <v>0.11218126548292701</v>
      </c>
      <c r="AM14" s="17">
        <v>0.18954035431402599</v>
      </c>
      <c r="AN14" s="17">
        <v>0.17686275333566201</v>
      </c>
      <c r="AO14" s="17"/>
      <c r="AP14" s="17">
        <v>0.16007791480417699</v>
      </c>
      <c r="AQ14" s="17">
        <v>0.17080035602891599</v>
      </c>
      <c r="AR14" s="17"/>
      <c r="AS14" s="17">
        <v>0.14582704691206599</v>
      </c>
      <c r="AT14" s="17">
        <v>0.21187804273833899</v>
      </c>
      <c r="AU14" s="17">
        <v>0.144221539590977</v>
      </c>
      <c r="AV14" s="17"/>
      <c r="AW14" s="17">
        <v>0.17635172320755299</v>
      </c>
      <c r="AX14" s="17">
        <v>0.16228800187005499</v>
      </c>
      <c r="AY14" s="17"/>
      <c r="AZ14" s="17">
        <v>0.16692289938523999</v>
      </c>
      <c r="BA14" s="17">
        <v>0.16278172963792201</v>
      </c>
      <c r="BB14" s="17"/>
      <c r="BC14" s="17">
        <v>0.15349857574378001</v>
      </c>
      <c r="BD14" s="17">
        <v>0.176064617398111</v>
      </c>
      <c r="BE14" s="17"/>
      <c r="BF14" s="17">
        <v>0.173610186373065</v>
      </c>
      <c r="BG14" s="17">
        <v>0.159345824207207</v>
      </c>
      <c r="BH14" s="17"/>
      <c r="BI14" s="17">
        <v>0.14353800578737499</v>
      </c>
      <c r="BJ14" s="17">
        <v>0.174010943409415</v>
      </c>
      <c r="BK14" s="17">
        <v>0.163826066338423</v>
      </c>
      <c r="BL14" s="17">
        <v>0.17796651815338799</v>
      </c>
    </row>
    <row r="15" spans="2:64" x14ac:dyDescent="0.25">
      <c r="B15" s="18" t="s">
        <v>80</v>
      </c>
      <c r="C15" s="19">
        <v>3.9595254924194398E-2</v>
      </c>
      <c r="D15" s="19">
        <v>2.3559880419595999E-2</v>
      </c>
      <c r="E15" s="19">
        <v>6.5418950803578901E-2</v>
      </c>
      <c r="F15" s="19">
        <v>3.1202321916094799E-2</v>
      </c>
      <c r="G15" s="19">
        <v>6.7824298065934499E-2</v>
      </c>
      <c r="H15" s="19">
        <v>3.4032452205624002E-2</v>
      </c>
      <c r="I15" s="19">
        <v>2.2812986748137601E-2</v>
      </c>
      <c r="J15" s="19">
        <v>6.1011626415500703E-2</v>
      </c>
      <c r="K15" s="19">
        <v>0</v>
      </c>
      <c r="L15" s="19">
        <v>2.59619682440731E-2</v>
      </c>
      <c r="M15" s="19">
        <v>4.2986913505395102E-2</v>
      </c>
      <c r="N15" s="19">
        <v>4.3392173394596702E-2</v>
      </c>
      <c r="O15" s="19">
        <v>8.6666153375791199E-2</v>
      </c>
      <c r="P15" s="19">
        <v>0</v>
      </c>
      <c r="Q15" s="19"/>
      <c r="R15" s="19">
        <v>7.8041487995075695E-2</v>
      </c>
      <c r="S15" s="19">
        <v>2.48640096829062E-2</v>
      </c>
      <c r="T15" s="19">
        <v>1.7126967271651201E-2</v>
      </c>
      <c r="U15" s="19">
        <v>2.99883242089743E-2</v>
      </c>
      <c r="V15" s="19"/>
      <c r="W15" s="19">
        <v>6.2952631429567904E-2</v>
      </c>
      <c r="X15" s="19">
        <v>3.62123655786235E-2</v>
      </c>
      <c r="Y15" s="19">
        <v>4.6468666163423301E-2</v>
      </c>
      <c r="Z15" s="19">
        <v>0</v>
      </c>
      <c r="AA15" s="19">
        <v>0</v>
      </c>
      <c r="AB15" s="19">
        <v>3.9176884172398202E-2</v>
      </c>
      <c r="AC15" s="19">
        <v>2.1912023301984E-2</v>
      </c>
      <c r="AD15" s="19">
        <v>2.4320362013433201E-2</v>
      </c>
      <c r="AE15" s="19">
        <v>1.06009385780304E-2</v>
      </c>
      <c r="AF15" s="19">
        <v>3.4174847975116399E-2</v>
      </c>
      <c r="AG15" s="19"/>
      <c r="AH15" s="19">
        <v>2.0397288281942899E-2</v>
      </c>
      <c r="AI15" s="19">
        <v>0</v>
      </c>
      <c r="AJ15" s="19">
        <v>1.4009503036727799E-2</v>
      </c>
      <c r="AK15" s="19">
        <v>4.8940026359649703E-2</v>
      </c>
      <c r="AL15" s="19">
        <v>4.7917667821840398E-2</v>
      </c>
      <c r="AM15" s="19">
        <v>5.3728821614188503E-3</v>
      </c>
      <c r="AN15" s="19">
        <v>1.2855211549464E-2</v>
      </c>
      <c r="AO15" s="19"/>
      <c r="AP15" s="19">
        <v>1.4624273873447899E-2</v>
      </c>
      <c r="AQ15" s="19">
        <v>8.0108913532250206E-2</v>
      </c>
      <c r="AR15" s="19"/>
      <c r="AS15" s="19">
        <v>2.13135445911991E-2</v>
      </c>
      <c r="AT15" s="19">
        <v>0</v>
      </c>
      <c r="AU15" s="19">
        <v>1.02565103609121E-2</v>
      </c>
      <c r="AV15" s="19"/>
      <c r="AW15" s="19">
        <v>1.4136534196059701E-2</v>
      </c>
      <c r="AX15" s="19">
        <v>4.3520402779510699E-2</v>
      </c>
      <c r="AY15" s="19"/>
      <c r="AZ15" s="19">
        <v>4.8771496702147303E-2</v>
      </c>
      <c r="BA15" s="19">
        <v>3.4984469401700101E-2</v>
      </c>
      <c r="BB15" s="19"/>
      <c r="BC15" s="19">
        <v>4.8209129301529298E-2</v>
      </c>
      <c r="BD15" s="19">
        <v>2.99883242089743E-2</v>
      </c>
      <c r="BE15" s="19"/>
      <c r="BF15" s="19">
        <v>8.15942378982395E-3</v>
      </c>
      <c r="BG15" s="19">
        <v>5.5642955779107099E-2</v>
      </c>
      <c r="BH15" s="19"/>
      <c r="BI15" s="19">
        <v>0.12631600922583799</v>
      </c>
      <c r="BJ15" s="19">
        <v>1.8380205754221501E-2</v>
      </c>
      <c r="BK15" s="19">
        <v>1.1428864131601499E-2</v>
      </c>
      <c r="BL15" s="19">
        <v>9.2671905267060293E-3</v>
      </c>
    </row>
    <row r="16" spans="2:64" x14ac:dyDescent="0.25">
      <c r="B16" s="16"/>
    </row>
    <row r="17" spans="2:2" x14ac:dyDescent="0.25">
      <c r="B17" t="s">
        <v>83</v>
      </c>
    </row>
    <row r="18" spans="2:2" x14ac:dyDescent="0.25">
      <c r="B18" t="s">
        <v>84</v>
      </c>
    </row>
    <row r="20" spans="2:2" x14ac:dyDescent="0.25">
      <c r="B20"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L20"/>
  <sheetViews>
    <sheetView showGridLines="0" topLeftCell="A7" workbookViewId="0">
      <pane xSplit="2" topLeftCell="C1" activePane="topRight" state="frozen"/>
      <selection pane="topRight" activeCell="B16" sqref="B16"/>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419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432</v>
      </c>
      <c r="D7" s="10">
        <v>131</v>
      </c>
      <c r="E7" s="10">
        <v>11</v>
      </c>
      <c r="F7" s="10">
        <v>15</v>
      </c>
      <c r="G7" s="10">
        <v>13</v>
      </c>
      <c r="H7" s="10">
        <v>31</v>
      </c>
      <c r="I7" s="10">
        <v>36</v>
      </c>
      <c r="J7" s="10">
        <v>22</v>
      </c>
      <c r="K7" s="10">
        <v>15</v>
      </c>
      <c r="L7" s="10">
        <v>32</v>
      </c>
      <c r="M7" s="10">
        <v>32</v>
      </c>
      <c r="N7" s="10">
        <v>57</v>
      </c>
      <c r="O7" s="10">
        <v>37</v>
      </c>
      <c r="P7" s="10" t="s">
        <v>103</v>
      </c>
      <c r="Q7" s="10"/>
      <c r="R7" s="10">
        <v>54</v>
      </c>
      <c r="S7" s="10">
        <v>50</v>
      </c>
      <c r="T7" s="10">
        <v>70</v>
      </c>
      <c r="U7" s="10">
        <v>258</v>
      </c>
      <c r="V7" s="10"/>
      <c r="W7" s="10">
        <v>40</v>
      </c>
      <c r="X7" s="10">
        <v>22</v>
      </c>
      <c r="Y7" s="10">
        <v>17</v>
      </c>
      <c r="Z7" s="10">
        <v>39</v>
      </c>
      <c r="AA7" s="10">
        <v>30</v>
      </c>
      <c r="AB7" s="10">
        <v>26</v>
      </c>
      <c r="AC7" s="10">
        <v>31</v>
      </c>
      <c r="AD7" s="10">
        <v>38</v>
      </c>
      <c r="AE7" s="10">
        <v>43</v>
      </c>
      <c r="AF7" s="10">
        <v>129</v>
      </c>
      <c r="AG7" s="10"/>
      <c r="AH7" s="10">
        <v>33</v>
      </c>
      <c r="AI7" s="10">
        <v>25</v>
      </c>
      <c r="AJ7" s="10">
        <v>39</v>
      </c>
      <c r="AK7" s="10">
        <v>79</v>
      </c>
      <c r="AL7" s="10">
        <v>82</v>
      </c>
      <c r="AM7" s="10">
        <v>103</v>
      </c>
      <c r="AN7" s="10">
        <v>58</v>
      </c>
      <c r="AO7" s="10"/>
      <c r="AP7" s="10">
        <v>432</v>
      </c>
      <c r="AQ7" s="10" t="s">
        <v>103</v>
      </c>
      <c r="AR7" s="10"/>
      <c r="AS7" s="10" t="s">
        <v>103</v>
      </c>
      <c r="AT7" s="10">
        <v>149</v>
      </c>
      <c r="AU7" s="10">
        <v>283</v>
      </c>
      <c r="AV7" s="10"/>
      <c r="AW7" s="10">
        <v>74</v>
      </c>
      <c r="AX7" s="10">
        <v>358</v>
      </c>
      <c r="AY7" s="10"/>
      <c r="AZ7" s="10">
        <v>117</v>
      </c>
      <c r="BA7" s="10">
        <v>315</v>
      </c>
      <c r="BB7" s="10"/>
      <c r="BC7" s="10">
        <v>174</v>
      </c>
      <c r="BD7" s="10">
        <v>258</v>
      </c>
      <c r="BE7" s="10"/>
      <c r="BF7" s="10">
        <v>196</v>
      </c>
      <c r="BG7" s="10">
        <v>236</v>
      </c>
      <c r="BH7" s="10"/>
      <c r="BI7" s="10">
        <v>32</v>
      </c>
      <c r="BJ7" s="10">
        <v>108</v>
      </c>
      <c r="BK7" s="10">
        <v>190</v>
      </c>
      <c r="BL7" s="10">
        <v>98</v>
      </c>
    </row>
    <row r="8" spans="2:64" ht="30" customHeight="1" x14ac:dyDescent="0.25">
      <c r="B8" s="11" t="s">
        <v>31</v>
      </c>
      <c r="C8" s="11">
        <v>423</v>
      </c>
      <c r="D8" s="11">
        <v>118</v>
      </c>
      <c r="E8" s="11">
        <v>11</v>
      </c>
      <c r="F8" s="11">
        <v>15</v>
      </c>
      <c r="G8" s="11">
        <v>17</v>
      </c>
      <c r="H8" s="11">
        <v>26</v>
      </c>
      <c r="I8" s="11">
        <v>33</v>
      </c>
      <c r="J8" s="11">
        <v>20</v>
      </c>
      <c r="K8" s="11">
        <v>17</v>
      </c>
      <c r="L8" s="11">
        <v>32</v>
      </c>
      <c r="M8" s="11">
        <v>34</v>
      </c>
      <c r="N8" s="11">
        <v>57</v>
      </c>
      <c r="O8" s="11">
        <v>41</v>
      </c>
      <c r="P8" s="11" t="s">
        <v>103</v>
      </c>
      <c r="Q8" s="11"/>
      <c r="R8" s="11">
        <v>61</v>
      </c>
      <c r="S8" s="11">
        <v>66</v>
      </c>
      <c r="T8" s="11">
        <v>57</v>
      </c>
      <c r="U8" s="11">
        <v>240</v>
      </c>
      <c r="V8" s="11"/>
      <c r="W8" s="11">
        <v>46</v>
      </c>
      <c r="X8" s="11">
        <v>23</v>
      </c>
      <c r="Y8" s="11">
        <v>18</v>
      </c>
      <c r="Z8" s="11">
        <v>41</v>
      </c>
      <c r="AA8" s="11">
        <v>28</v>
      </c>
      <c r="AB8" s="11">
        <v>26</v>
      </c>
      <c r="AC8" s="11">
        <v>31</v>
      </c>
      <c r="AD8" s="11">
        <v>35</v>
      </c>
      <c r="AE8" s="11">
        <v>39</v>
      </c>
      <c r="AF8" s="11">
        <v>119</v>
      </c>
      <c r="AG8" s="11"/>
      <c r="AH8" s="11">
        <v>34</v>
      </c>
      <c r="AI8" s="11">
        <v>26</v>
      </c>
      <c r="AJ8" s="11">
        <v>37</v>
      </c>
      <c r="AK8" s="11">
        <v>81</v>
      </c>
      <c r="AL8" s="11">
        <v>77</v>
      </c>
      <c r="AM8" s="11">
        <v>100</v>
      </c>
      <c r="AN8" s="11">
        <v>55</v>
      </c>
      <c r="AO8" s="11"/>
      <c r="AP8" s="11">
        <v>423</v>
      </c>
      <c r="AQ8" s="11" t="s">
        <v>103</v>
      </c>
      <c r="AR8" s="11"/>
      <c r="AS8" s="11" t="s">
        <v>103</v>
      </c>
      <c r="AT8" s="11">
        <v>140</v>
      </c>
      <c r="AU8" s="11">
        <v>284</v>
      </c>
      <c r="AV8" s="11"/>
      <c r="AW8" s="11">
        <v>68</v>
      </c>
      <c r="AX8" s="11">
        <v>355</v>
      </c>
      <c r="AY8" s="11"/>
      <c r="AZ8" s="11">
        <v>118</v>
      </c>
      <c r="BA8" s="11">
        <v>305</v>
      </c>
      <c r="BB8" s="11"/>
      <c r="BC8" s="11">
        <v>184</v>
      </c>
      <c r="BD8" s="11">
        <v>240</v>
      </c>
      <c r="BE8" s="11"/>
      <c r="BF8" s="11">
        <v>189</v>
      </c>
      <c r="BG8" s="11">
        <v>234</v>
      </c>
      <c r="BH8" s="11"/>
      <c r="BI8" s="11">
        <v>33</v>
      </c>
      <c r="BJ8" s="11">
        <v>108</v>
      </c>
      <c r="BK8" s="11">
        <v>184</v>
      </c>
      <c r="BL8" s="11">
        <v>95</v>
      </c>
    </row>
    <row r="9" spans="2:64" x14ac:dyDescent="0.25">
      <c r="B9" s="18" t="s">
        <v>414</v>
      </c>
      <c r="C9" s="17">
        <v>3.5539624032447502E-2</v>
      </c>
      <c r="D9" s="17">
        <v>1.5180293165931899E-2</v>
      </c>
      <c r="E9" s="17">
        <v>0</v>
      </c>
      <c r="F9" s="17">
        <v>0</v>
      </c>
      <c r="G9" s="17">
        <v>0.15118273127010601</v>
      </c>
      <c r="H9" s="17">
        <v>0</v>
      </c>
      <c r="I9" s="17">
        <v>0</v>
      </c>
      <c r="J9" s="17">
        <v>0</v>
      </c>
      <c r="K9" s="17">
        <v>0.15496040060334401</v>
      </c>
      <c r="L9" s="17">
        <v>6.7082321596730596E-2</v>
      </c>
      <c r="M9" s="17">
        <v>0.13408843628396</v>
      </c>
      <c r="N9" s="17">
        <v>2.04663887345366E-2</v>
      </c>
      <c r="O9" s="17">
        <v>0</v>
      </c>
      <c r="P9" s="17" t="s">
        <v>104</v>
      </c>
      <c r="Q9" s="17"/>
      <c r="R9" s="17">
        <v>0.13894108071405001</v>
      </c>
      <c r="S9" s="17">
        <v>4.26866283819302E-2</v>
      </c>
      <c r="T9" s="17">
        <v>3.2467562646825501E-2</v>
      </c>
      <c r="U9" s="17">
        <v>8.0916158762430607E-3</v>
      </c>
      <c r="V9" s="17"/>
      <c r="W9" s="17">
        <v>0.21494853171634701</v>
      </c>
      <c r="X9" s="17">
        <v>0</v>
      </c>
      <c r="Y9" s="17">
        <v>0</v>
      </c>
      <c r="Z9" s="17">
        <v>1.8274598466577901E-2</v>
      </c>
      <c r="AA9" s="17">
        <v>8.2931205667885199E-2</v>
      </c>
      <c r="AB9" s="17">
        <v>4.14516934929808E-2</v>
      </c>
      <c r="AC9" s="17">
        <v>0</v>
      </c>
      <c r="AD9" s="17">
        <v>2.7461361686332501E-2</v>
      </c>
      <c r="AE9" s="17">
        <v>0</v>
      </c>
      <c r="AF9" s="17">
        <v>0</v>
      </c>
      <c r="AG9" s="17"/>
      <c r="AH9" s="17">
        <v>0</v>
      </c>
      <c r="AI9" s="17">
        <v>4.5148667822466203E-2</v>
      </c>
      <c r="AJ9" s="17">
        <v>2.6450849936993301E-2</v>
      </c>
      <c r="AK9" s="17">
        <v>0.10369808122367501</v>
      </c>
      <c r="AL9" s="17">
        <v>3.0152080698522099E-2</v>
      </c>
      <c r="AM9" s="17">
        <v>2.15317767707114E-2</v>
      </c>
      <c r="AN9" s="17">
        <v>0</v>
      </c>
      <c r="AO9" s="17"/>
      <c r="AP9" s="17">
        <v>3.5539624032447502E-2</v>
      </c>
      <c r="AQ9" s="17" t="s">
        <v>104</v>
      </c>
      <c r="AR9" s="17"/>
      <c r="AS9" s="17" t="s">
        <v>104</v>
      </c>
      <c r="AT9" s="17">
        <v>1.10728249007479E-2</v>
      </c>
      <c r="AU9" s="17">
        <v>4.76008287884492E-2</v>
      </c>
      <c r="AV9" s="17"/>
      <c r="AW9" s="17">
        <v>0</v>
      </c>
      <c r="AX9" s="17">
        <v>4.2400877898369299E-2</v>
      </c>
      <c r="AY9" s="17"/>
      <c r="AZ9" s="17">
        <v>2.6952636252253401E-2</v>
      </c>
      <c r="BA9" s="17">
        <v>3.8854374869308303E-2</v>
      </c>
      <c r="BB9" s="17"/>
      <c r="BC9" s="17">
        <v>7.1396090826145203E-2</v>
      </c>
      <c r="BD9" s="17">
        <v>8.0916158762430607E-3</v>
      </c>
      <c r="BE9" s="17"/>
      <c r="BF9" s="17">
        <v>1.54795293963508E-2</v>
      </c>
      <c r="BG9" s="17">
        <v>5.16924950237782E-2</v>
      </c>
      <c r="BH9" s="17"/>
      <c r="BI9" s="17">
        <v>0.252957796812387</v>
      </c>
      <c r="BJ9" s="17">
        <v>3.5333509553540102E-2</v>
      </c>
      <c r="BK9" s="17">
        <v>9.2408014393025196E-3</v>
      </c>
      <c r="BL9" s="17">
        <v>1.2423940850107999E-2</v>
      </c>
    </row>
    <row r="10" spans="2:64" x14ac:dyDescent="0.25">
      <c r="B10" s="18" t="s">
        <v>165</v>
      </c>
      <c r="C10" s="17">
        <v>0.221723634028657</v>
      </c>
      <c r="D10" s="17">
        <v>0.19220511732277701</v>
      </c>
      <c r="E10" s="17">
        <v>0.18853331572395601</v>
      </c>
      <c r="F10" s="17">
        <v>0.27712060216104101</v>
      </c>
      <c r="G10" s="17">
        <v>8.8553546831803803E-2</v>
      </c>
      <c r="H10" s="17">
        <v>0.25923034483488699</v>
      </c>
      <c r="I10" s="17">
        <v>0.233494744379066</v>
      </c>
      <c r="J10" s="17">
        <v>0.194601799912972</v>
      </c>
      <c r="K10" s="17">
        <v>0.24351694734301901</v>
      </c>
      <c r="L10" s="17">
        <v>0.205683376924644</v>
      </c>
      <c r="M10" s="17">
        <v>0.36376639308789999</v>
      </c>
      <c r="N10" s="17">
        <v>0.22810249214076</v>
      </c>
      <c r="O10" s="17">
        <v>0.208222963898334</v>
      </c>
      <c r="P10" s="17" t="s">
        <v>104</v>
      </c>
      <c r="Q10" s="17"/>
      <c r="R10" s="17">
        <v>0.33793329946821099</v>
      </c>
      <c r="S10" s="17">
        <v>0.31717527372488202</v>
      </c>
      <c r="T10" s="17">
        <v>0.20935267986889</v>
      </c>
      <c r="U10" s="17">
        <v>0.16885668099225801</v>
      </c>
      <c r="V10" s="17"/>
      <c r="W10" s="17">
        <v>0.23898609233203799</v>
      </c>
      <c r="X10" s="17">
        <v>0.35103231800359902</v>
      </c>
      <c r="Y10" s="17">
        <v>0.27534325731176201</v>
      </c>
      <c r="Z10" s="17">
        <v>0.40000735531808701</v>
      </c>
      <c r="AA10" s="17">
        <v>0.12612226046363001</v>
      </c>
      <c r="AB10" s="17">
        <v>0.13273998282725399</v>
      </c>
      <c r="AC10" s="17">
        <v>0.27485445174933099</v>
      </c>
      <c r="AD10" s="17">
        <v>0.209122457421971</v>
      </c>
      <c r="AE10" s="17">
        <v>0.113398694412276</v>
      </c>
      <c r="AF10" s="17">
        <v>0.20234711521090601</v>
      </c>
      <c r="AG10" s="17"/>
      <c r="AH10" s="17">
        <v>0.36286924415121102</v>
      </c>
      <c r="AI10" s="17">
        <v>0.21910029639508199</v>
      </c>
      <c r="AJ10" s="17">
        <v>0.206182060348406</v>
      </c>
      <c r="AK10" s="17">
        <v>0.31575234700536298</v>
      </c>
      <c r="AL10" s="17">
        <v>0.262120095457892</v>
      </c>
      <c r="AM10" s="17">
        <v>0.125422322175298</v>
      </c>
      <c r="AN10" s="17">
        <v>0.175370882233399</v>
      </c>
      <c r="AO10" s="17"/>
      <c r="AP10" s="17">
        <v>0.221723634028657</v>
      </c>
      <c r="AQ10" s="17" t="s">
        <v>104</v>
      </c>
      <c r="AR10" s="17"/>
      <c r="AS10" s="17" t="s">
        <v>104</v>
      </c>
      <c r="AT10" s="17">
        <v>0.145672760989811</v>
      </c>
      <c r="AU10" s="17">
        <v>0.25921383234420903</v>
      </c>
      <c r="AV10" s="17"/>
      <c r="AW10" s="17">
        <v>8.7259784742115098E-2</v>
      </c>
      <c r="AX10" s="17">
        <v>0.247683126591147</v>
      </c>
      <c r="AY10" s="17"/>
      <c r="AZ10" s="17">
        <v>0.19266870115318099</v>
      </c>
      <c r="BA10" s="17">
        <v>0.23293942535493001</v>
      </c>
      <c r="BB10" s="17"/>
      <c r="BC10" s="17">
        <v>0.29078591844819601</v>
      </c>
      <c r="BD10" s="17">
        <v>0.16885668099225801</v>
      </c>
      <c r="BE10" s="17"/>
      <c r="BF10" s="17">
        <v>0.19838094241330501</v>
      </c>
      <c r="BG10" s="17">
        <v>0.24051973111060801</v>
      </c>
      <c r="BH10" s="17"/>
      <c r="BI10" s="17">
        <v>0.26369762965750398</v>
      </c>
      <c r="BJ10" s="17">
        <v>0.26688512918376001</v>
      </c>
      <c r="BK10" s="17">
        <v>0.23260685788500499</v>
      </c>
      <c r="BL10" s="17">
        <v>0.135337982684683</v>
      </c>
    </row>
    <row r="11" spans="2:64" x14ac:dyDescent="0.25">
      <c r="B11" s="18" t="s">
        <v>415</v>
      </c>
      <c r="C11" s="17">
        <v>0.37434647389241998</v>
      </c>
      <c r="D11" s="17">
        <v>0.34747439963413201</v>
      </c>
      <c r="E11" s="17">
        <v>0.38089517254376498</v>
      </c>
      <c r="F11" s="17">
        <v>0.31992609457587301</v>
      </c>
      <c r="G11" s="17">
        <v>0.54872220850348696</v>
      </c>
      <c r="H11" s="17">
        <v>0.35236938735534301</v>
      </c>
      <c r="I11" s="17">
        <v>0.352877536333915</v>
      </c>
      <c r="J11" s="17">
        <v>0.44257367102234502</v>
      </c>
      <c r="K11" s="17">
        <v>0.32378860171232499</v>
      </c>
      <c r="L11" s="17">
        <v>0.32474312448475101</v>
      </c>
      <c r="M11" s="17">
        <v>0.39488261980188799</v>
      </c>
      <c r="N11" s="17">
        <v>0.48051702834955401</v>
      </c>
      <c r="O11" s="17">
        <v>0.288401461979232</v>
      </c>
      <c r="P11" s="17" t="s">
        <v>104</v>
      </c>
      <c r="Q11" s="17"/>
      <c r="R11" s="17">
        <v>0.30183376310055199</v>
      </c>
      <c r="S11" s="17">
        <v>0.39711952961725799</v>
      </c>
      <c r="T11" s="17">
        <v>0.42996649548677002</v>
      </c>
      <c r="U11" s="17">
        <v>0.373302037164217</v>
      </c>
      <c r="V11" s="17"/>
      <c r="W11" s="17">
        <v>0.26797297126578301</v>
      </c>
      <c r="X11" s="17">
        <v>0.54278089752151903</v>
      </c>
      <c r="Y11" s="17">
        <v>0.395846960406116</v>
      </c>
      <c r="Z11" s="17">
        <v>0.38254643298824298</v>
      </c>
      <c r="AA11" s="17">
        <v>0.35851449451366502</v>
      </c>
      <c r="AB11" s="17">
        <v>0.4242393128625</v>
      </c>
      <c r="AC11" s="17">
        <v>0.366868819744118</v>
      </c>
      <c r="AD11" s="17">
        <v>0.314547103932109</v>
      </c>
      <c r="AE11" s="17">
        <v>0.41008577554009301</v>
      </c>
      <c r="AF11" s="17">
        <v>0.38859058842488498</v>
      </c>
      <c r="AG11" s="17"/>
      <c r="AH11" s="17">
        <v>0.37466155404520202</v>
      </c>
      <c r="AI11" s="17">
        <v>0.58163602890907695</v>
      </c>
      <c r="AJ11" s="17">
        <v>0.39909096380331799</v>
      </c>
      <c r="AK11" s="17">
        <v>0.25229561588645999</v>
      </c>
      <c r="AL11" s="17">
        <v>0.31714379640267698</v>
      </c>
      <c r="AM11" s="17">
        <v>0.489962621728121</v>
      </c>
      <c r="AN11" s="17">
        <v>0.35635180185590998</v>
      </c>
      <c r="AO11" s="17"/>
      <c r="AP11" s="17">
        <v>0.37434647389241998</v>
      </c>
      <c r="AQ11" s="17" t="s">
        <v>104</v>
      </c>
      <c r="AR11" s="17"/>
      <c r="AS11" s="17" t="s">
        <v>104</v>
      </c>
      <c r="AT11" s="17">
        <v>0.41572284557824501</v>
      </c>
      <c r="AU11" s="17">
        <v>0.35394949068767501</v>
      </c>
      <c r="AV11" s="17"/>
      <c r="AW11" s="17">
        <v>0.36388392130233999</v>
      </c>
      <c r="AX11" s="17">
        <v>0.37636636665607298</v>
      </c>
      <c r="AY11" s="17"/>
      <c r="AZ11" s="17">
        <v>0.39857153991414701</v>
      </c>
      <c r="BA11" s="17">
        <v>0.36499510878931102</v>
      </c>
      <c r="BB11" s="17"/>
      <c r="BC11" s="17">
        <v>0.37571086473090298</v>
      </c>
      <c r="BD11" s="17">
        <v>0.373302037164217</v>
      </c>
      <c r="BE11" s="17"/>
      <c r="BF11" s="17">
        <v>0.420545263016399</v>
      </c>
      <c r="BG11" s="17">
        <v>0.337146097014212</v>
      </c>
      <c r="BH11" s="17"/>
      <c r="BI11" s="17">
        <v>0.101354660886805</v>
      </c>
      <c r="BJ11" s="17">
        <v>0.30466818563289</v>
      </c>
      <c r="BK11" s="17">
        <v>0.43875879318899802</v>
      </c>
      <c r="BL11" s="17">
        <v>0.42645095950311501</v>
      </c>
    </row>
    <row r="12" spans="2:64" x14ac:dyDescent="0.25">
      <c r="B12" s="18" t="s">
        <v>416</v>
      </c>
      <c r="C12" s="17">
        <v>0.16839995388426399</v>
      </c>
      <c r="D12" s="17">
        <v>0.18044415473551001</v>
      </c>
      <c r="E12" s="17">
        <v>0.25834290703936802</v>
      </c>
      <c r="F12" s="17">
        <v>0.12091052899690199</v>
      </c>
      <c r="G12" s="17">
        <v>0.13708534891645299</v>
      </c>
      <c r="H12" s="17">
        <v>0.234665879506717</v>
      </c>
      <c r="I12" s="17">
        <v>0.162461055391731</v>
      </c>
      <c r="J12" s="17">
        <v>8.0309933725694393E-2</v>
      </c>
      <c r="K12" s="17">
        <v>0.15910284678852901</v>
      </c>
      <c r="L12" s="17">
        <v>0.22258117920148601</v>
      </c>
      <c r="M12" s="17">
        <v>5.5849111685575402E-2</v>
      </c>
      <c r="N12" s="17">
        <v>0.14667365683893299</v>
      </c>
      <c r="O12" s="17">
        <v>0.23138681630888</v>
      </c>
      <c r="P12" s="17" t="s">
        <v>104</v>
      </c>
      <c r="Q12" s="17"/>
      <c r="R12" s="17">
        <v>5.2330826110528299E-2</v>
      </c>
      <c r="S12" s="17">
        <v>7.2514078503695206E-2</v>
      </c>
      <c r="T12" s="17">
        <v>0.176291943205304</v>
      </c>
      <c r="U12" s="17">
        <v>0.222408779347642</v>
      </c>
      <c r="V12" s="17"/>
      <c r="W12" s="17">
        <v>4.6067567368461598E-2</v>
      </c>
      <c r="X12" s="17">
        <v>5.4126639817056503E-2</v>
      </c>
      <c r="Y12" s="17">
        <v>0.15061723920455899</v>
      </c>
      <c r="Z12" s="17">
        <v>0.14652755841831999</v>
      </c>
      <c r="AA12" s="17">
        <v>0.208211176264816</v>
      </c>
      <c r="AB12" s="17">
        <v>0.21465365126858599</v>
      </c>
      <c r="AC12" s="17">
        <v>0.13977115551410499</v>
      </c>
      <c r="AD12" s="17">
        <v>0.16825290573252499</v>
      </c>
      <c r="AE12" s="17">
        <v>0.36619785308501102</v>
      </c>
      <c r="AF12" s="17">
        <v>0.18625377870431201</v>
      </c>
      <c r="AG12" s="17"/>
      <c r="AH12" s="17">
        <v>0.140273095318802</v>
      </c>
      <c r="AI12" s="17">
        <v>3.8151935744662503E-2</v>
      </c>
      <c r="AJ12" s="17">
        <v>0.152407912362899</v>
      </c>
      <c r="AK12" s="17">
        <v>6.8120823763082095E-2</v>
      </c>
      <c r="AL12" s="17">
        <v>0.234161804708508</v>
      </c>
      <c r="AM12" s="17">
        <v>0.25614891593482902</v>
      </c>
      <c r="AN12" s="17">
        <v>0.16053215951834099</v>
      </c>
      <c r="AO12" s="17"/>
      <c r="AP12" s="17">
        <v>0.16839995388426399</v>
      </c>
      <c r="AQ12" s="17" t="s">
        <v>104</v>
      </c>
      <c r="AR12" s="17"/>
      <c r="AS12" s="17" t="s">
        <v>104</v>
      </c>
      <c r="AT12" s="17">
        <v>0.28037405753191202</v>
      </c>
      <c r="AU12" s="17">
        <v>0.113200964257776</v>
      </c>
      <c r="AV12" s="17"/>
      <c r="AW12" s="17">
        <v>0.39319790544122002</v>
      </c>
      <c r="AX12" s="17">
        <v>0.12500062549622901</v>
      </c>
      <c r="AY12" s="17"/>
      <c r="AZ12" s="17">
        <v>0.158780019514069</v>
      </c>
      <c r="BA12" s="17">
        <v>0.17211344298199999</v>
      </c>
      <c r="BB12" s="17"/>
      <c r="BC12" s="17">
        <v>9.7845994348350798E-2</v>
      </c>
      <c r="BD12" s="17">
        <v>0.222408779347642</v>
      </c>
      <c r="BE12" s="17"/>
      <c r="BF12" s="17">
        <v>0.19397835559389301</v>
      </c>
      <c r="BG12" s="17">
        <v>0.147803609227115</v>
      </c>
      <c r="BH12" s="17"/>
      <c r="BI12" s="17">
        <v>7.8998712327122897E-2</v>
      </c>
      <c r="BJ12" s="17">
        <v>0.11315681612241101</v>
      </c>
      <c r="BK12" s="17">
        <v>0.166937116954052</v>
      </c>
      <c r="BL12" s="17">
        <v>0.252442273423853</v>
      </c>
    </row>
    <row r="13" spans="2:64" x14ac:dyDescent="0.25">
      <c r="B13" s="18" t="s">
        <v>417</v>
      </c>
      <c r="C13" s="17">
        <v>4.55997418394401E-2</v>
      </c>
      <c r="D13" s="17">
        <v>0.111743186358727</v>
      </c>
      <c r="E13" s="17">
        <v>0</v>
      </c>
      <c r="F13" s="17">
        <v>0</v>
      </c>
      <c r="G13" s="17">
        <v>0</v>
      </c>
      <c r="H13" s="17">
        <v>2.92032522408756E-2</v>
      </c>
      <c r="I13" s="17">
        <v>0.106834710301469</v>
      </c>
      <c r="J13" s="17">
        <v>0</v>
      </c>
      <c r="K13" s="17">
        <v>0</v>
      </c>
      <c r="L13" s="17">
        <v>2.5773379132256701E-2</v>
      </c>
      <c r="M13" s="17">
        <v>0</v>
      </c>
      <c r="N13" s="17">
        <v>1.7208218760415998E-2</v>
      </c>
      <c r="O13" s="17">
        <v>0</v>
      </c>
      <c r="P13" s="17" t="s">
        <v>104</v>
      </c>
      <c r="Q13" s="17"/>
      <c r="R13" s="17">
        <v>0</v>
      </c>
      <c r="S13" s="17">
        <v>1.9014868721265499E-2</v>
      </c>
      <c r="T13" s="17">
        <v>6.7623321174903703E-2</v>
      </c>
      <c r="U13" s="17">
        <v>5.92903451391638E-2</v>
      </c>
      <c r="V13" s="17"/>
      <c r="W13" s="17">
        <v>0</v>
      </c>
      <c r="X13" s="17">
        <v>0</v>
      </c>
      <c r="Y13" s="17">
        <v>4.9223615159414202E-2</v>
      </c>
      <c r="Z13" s="17">
        <v>2.17255983995783E-2</v>
      </c>
      <c r="AA13" s="17">
        <v>8.4832269091898005E-2</v>
      </c>
      <c r="AB13" s="17">
        <v>0.11585398518196099</v>
      </c>
      <c r="AC13" s="17">
        <v>8.4187564763064798E-2</v>
      </c>
      <c r="AD13" s="17">
        <v>9.5722232177196998E-2</v>
      </c>
      <c r="AE13" s="17">
        <v>4.2144644799936001E-2</v>
      </c>
      <c r="AF13" s="17">
        <v>3.7671381881008499E-2</v>
      </c>
      <c r="AG13" s="17"/>
      <c r="AH13" s="17">
        <v>0</v>
      </c>
      <c r="AI13" s="17">
        <v>3.4161575845992602E-2</v>
      </c>
      <c r="AJ13" s="17">
        <v>2.0022300903101399E-2</v>
      </c>
      <c r="AK13" s="17">
        <v>9.4921719578161395E-3</v>
      </c>
      <c r="AL13" s="17">
        <v>6.83818921950263E-2</v>
      </c>
      <c r="AM13" s="17">
        <v>3.3581355930331798E-2</v>
      </c>
      <c r="AN13" s="17">
        <v>0.13416248676154199</v>
      </c>
      <c r="AO13" s="17"/>
      <c r="AP13" s="17">
        <v>4.55997418394401E-2</v>
      </c>
      <c r="AQ13" s="17" t="s">
        <v>104</v>
      </c>
      <c r="AR13" s="17"/>
      <c r="AS13" s="17" t="s">
        <v>104</v>
      </c>
      <c r="AT13" s="17">
        <v>6.4956680180863105E-2</v>
      </c>
      <c r="AU13" s="17">
        <v>3.6057504805143401E-2</v>
      </c>
      <c r="AV13" s="17"/>
      <c r="AW13" s="17">
        <v>0.105223239118272</v>
      </c>
      <c r="AX13" s="17">
        <v>3.4088872989767899E-2</v>
      </c>
      <c r="AY13" s="17"/>
      <c r="AZ13" s="17">
        <v>5.2177210156564201E-2</v>
      </c>
      <c r="BA13" s="17">
        <v>4.3060706130212699E-2</v>
      </c>
      <c r="BB13" s="17"/>
      <c r="BC13" s="17">
        <v>2.7715141259005399E-2</v>
      </c>
      <c r="BD13" s="17">
        <v>5.92903451391638E-2</v>
      </c>
      <c r="BE13" s="17"/>
      <c r="BF13" s="17">
        <v>5.5194804470107703E-2</v>
      </c>
      <c r="BG13" s="17">
        <v>3.7873566482918002E-2</v>
      </c>
      <c r="BH13" s="17"/>
      <c r="BI13" s="17">
        <v>0</v>
      </c>
      <c r="BJ13" s="17">
        <v>3.1209269376928198E-2</v>
      </c>
      <c r="BK13" s="17">
        <v>4.26103131720902E-2</v>
      </c>
      <c r="BL13" s="17">
        <v>8.5609964520174803E-2</v>
      </c>
    </row>
    <row r="14" spans="2:64" x14ac:dyDescent="0.25">
      <c r="B14" s="18" t="s">
        <v>418</v>
      </c>
      <c r="C14" s="17">
        <v>8.1385007695159804E-3</v>
      </c>
      <c r="D14" s="17">
        <v>7.4761607710989702E-3</v>
      </c>
      <c r="E14" s="17">
        <v>0</v>
      </c>
      <c r="F14" s="17">
        <v>9.3458713033642005E-2</v>
      </c>
      <c r="G14" s="17">
        <v>0</v>
      </c>
      <c r="H14" s="17">
        <v>0</v>
      </c>
      <c r="I14" s="17">
        <v>0</v>
      </c>
      <c r="J14" s="17">
        <v>5.7145933093638697E-2</v>
      </c>
      <c r="K14" s="17">
        <v>0</v>
      </c>
      <c r="L14" s="17">
        <v>0</v>
      </c>
      <c r="M14" s="17">
        <v>0</v>
      </c>
      <c r="N14" s="17">
        <v>0</v>
      </c>
      <c r="O14" s="17">
        <v>0</v>
      </c>
      <c r="P14" s="17" t="s">
        <v>104</v>
      </c>
      <c r="Q14" s="17"/>
      <c r="R14" s="17">
        <v>0</v>
      </c>
      <c r="S14" s="17">
        <v>3.8704538607506202E-2</v>
      </c>
      <c r="T14" s="17">
        <v>0</v>
      </c>
      <c r="U14" s="17">
        <v>3.6872798797077501E-3</v>
      </c>
      <c r="V14" s="17"/>
      <c r="W14" s="17">
        <v>3.0798797281655899E-2</v>
      </c>
      <c r="X14" s="17">
        <v>0</v>
      </c>
      <c r="Y14" s="17">
        <v>6.3587035163900102E-2</v>
      </c>
      <c r="Z14" s="17">
        <v>0</v>
      </c>
      <c r="AA14" s="17">
        <v>0</v>
      </c>
      <c r="AB14" s="17">
        <v>0</v>
      </c>
      <c r="AC14" s="17">
        <v>0</v>
      </c>
      <c r="AD14" s="17">
        <v>0</v>
      </c>
      <c r="AE14" s="17">
        <v>0</v>
      </c>
      <c r="AF14" s="17">
        <v>7.4236850362303002E-3</v>
      </c>
      <c r="AG14" s="17"/>
      <c r="AH14" s="17">
        <v>0</v>
      </c>
      <c r="AI14" s="17">
        <v>0</v>
      </c>
      <c r="AJ14" s="17">
        <v>0</v>
      </c>
      <c r="AK14" s="17">
        <v>1.7461328414217801E-2</v>
      </c>
      <c r="AL14" s="17">
        <v>1.14871883619057E-2</v>
      </c>
      <c r="AM14" s="17">
        <v>0</v>
      </c>
      <c r="AN14" s="17">
        <v>2.0678795031871498E-2</v>
      </c>
      <c r="AO14" s="17"/>
      <c r="AP14" s="17">
        <v>8.1385007695159804E-3</v>
      </c>
      <c r="AQ14" s="17" t="s">
        <v>104</v>
      </c>
      <c r="AR14" s="17"/>
      <c r="AS14" s="17" t="s">
        <v>104</v>
      </c>
      <c r="AT14" s="17">
        <v>6.3252025251144999E-3</v>
      </c>
      <c r="AU14" s="17">
        <v>9.0323880856172795E-3</v>
      </c>
      <c r="AV14" s="17"/>
      <c r="AW14" s="17">
        <v>1.29065612187479E-2</v>
      </c>
      <c r="AX14" s="17">
        <v>7.2179825006571698E-3</v>
      </c>
      <c r="AY14" s="17"/>
      <c r="AZ14" s="17">
        <v>1.20355761997702E-2</v>
      </c>
      <c r="BA14" s="17">
        <v>6.6341508886951402E-3</v>
      </c>
      <c r="BB14" s="17"/>
      <c r="BC14" s="17">
        <v>1.3953314475433101E-2</v>
      </c>
      <c r="BD14" s="17">
        <v>3.6872798797077501E-3</v>
      </c>
      <c r="BE14" s="17"/>
      <c r="BF14" s="17">
        <v>1.8245626352333899E-2</v>
      </c>
      <c r="BG14" s="17">
        <v>0</v>
      </c>
      <c r="BH14" s="17"/>
      <c r="BI14" s="17">
        <v>0</v>
      </c>
      <c r="BJ14" s="17">
        <v>1.05894560706592E-2</v>
      </c>
      <c r="BK14" s="17">
        <v>4.8019172862588796E-3</v>
      </c>
      <c r="BL14" s="17">
        <v>1.5012173494503201E-2</v>
      </c>
    </row>
    <row r="15" spans="2:64" x14ac:dyDescent="0.25">
      <c r="B15" s="18" t="s">
        <v>109</v>
      </c>
      <c r="C15" s="19">
        <v>0.14625207155325601</v>
      </c>
      <c r="D15" s="19">
        <v>0.14547668801182301</v>
      </c>
      <c r="E15" s="19">
        <v>0.17222860469291201</v>
      </c>
      <c r="F15" s="19">
        <v>0.18858406123254201</v>
      </c>
      <c r="G15" s="19">
        <v>7.4456164478150302E-2</v>
      </c>
      <c r="H15" s="19">
        <v>0.124531136062177</v>
      </c>
      <c r="I15" s="19">
        <v>0.14433195359381901</v>
      </c>
      <c r="J15" s="19">
        <v>0.22536866224534999</v>
      </c>
      <c r="K15" s="19">
        <v>0.118631203552784</v>
      </c>
      <c r="L15" s="19">
        <v>0.15413661866013101</v>
      </c>
      <c r="M15" s="19">
        <v>5.1413439140675699E-2</v>
      </c>
      <c r="N15" s="19">
        <v>0.1070322151758</v>
      </c>
      <c r="O15" s="19">
        <v>0.27198875781355403</v>
      </c>
      <c r="P15" s="19" t="s">
        <v>104</v>
      </c>
      <c r="Q15" s="19"/>
      <c r="R15" s="19">
        <v>0.16896103060665901</v>
      </c>
      <c r="S15" s="19">
        <v>0.112785082443463</v>
      </c>
      <c r="T15" s="19">
        <v>8.4297997617307302E-2</v>
      </c>
      <c r="U15" s="19">
        <v>0.164363261600769</v>
      </c>
      <c r="V15" s="19"/>
      <c r="W15" s="19">
        <v>0.20122604003571501</v>
      </c>
      <c r="X15" s="19">
        <v>5.2060144657825602E-2</v>
      </c>
      <c r="Y15" s="19">
        <v>6.53818927542483E-2</v>
      </c>
      <c r="Z15" s="19">
        <v>3.0918456409193901E-2</v>
      </c>
      <c r="AA15" s="19">
        <v>0.13938859399810599</v>
      </c>
      <c r="AB15" s="19">
        <v>7.1061374366718902E-2</v>
      </c>
      <c r="AC15" s="19">
        <v>0.134318008229382</v>
      </c>
      <c r="AD15" s="19">
        <v>0.18489393904986601</v>
      </c>
      <c r="AE15" s="19">
        <v>6.8173032162683098E-2</v>
      </c>
      <c r="AF15" s="19">
        <v>0.17771345074265801</v>
      </c>
      <c r="AG15" s="19"/>
      <c r="AH15" s="19">
        <v>0.122196106484785</v>
      </c>
      <c r="AI15" s="19">
        <v>8.1801495282719905E-2</v>
      </c>
      <c r="AJ15" s="19">
        <v>0.19584591264528201</v>
      </c>
      <c r="AK15" s="19">
        <v>0.233179631749386</v>
      </c>
      <c r="AL15" s="19">
        <v>7.6553142175468394E-2</v>
      </c>
      <c r="AM15" s="19">
        <v>7.3353007460708802E-2</v>
      </c>
      <c r="AN15" s="19">
        <v>0.15290387459893601</v>
      </c>
      <c r="AO15" s="19"/>
      <c r="AP15" s="19">
        <v>0.14625207155325601</v>
      </c>
      <c r="AQ15" s="19" t="s">
        <v>104</v>
      </c>
      <c r="AR15" s="19"/>
      <c r="AS15" s="19" t="s">
        <v>104</v>
      </c>
      <c r="AT15" s="19">
        <v>7.5875628293305797E-2</v>
      </c>
      <c r="AU15" s="19">
        <v>0.18094499103113099</v>
      </c>
      <c r="AV15" s="19"/>
      <c r="AW15" s="19">
        <v>3.7528588177304797E-2</v>
      </c>
      <c r="AX15" s="19">
        <v>0.16724214786775701</v>
      </c>
      <c r="AY15" s="19"/>
      <c r="AZ15" s="19">
        <v>0.15881431681001401</v>
      </c>
      <c r="BA15" s="19">
        <v>0.14140279098554201</v>
      </c>
      <c r="BB15" s="19"/>
      <c r="BC15" s="19">
        <v>0.122592675911966</v>
      </c>
      <c r="BD15" s="19">
        <v>0.164363261600769</v>
      </c>
      <c r="BE15" s="19"/>
      <c r="BF15" s="19">
        <v>9.8175478757611304E-2</v>
      </c>
      <c r="BG15" s="19">
        <v>0.18496450114137</v>
      </c>
      <c r="BH15" s="19"/>
      <c r="BI15" s="19">
        <v>0.30299120031618099</v>
      </c>
      <c r="BJ15" s="19">
        <v>0.238157634059811</v>
      </c>
      <c r="BK15" s="19">
        <v>0.10504420007429301</v>
      </c>
      <c r="BL15" s="19">
        <v>7.2722705523564204E-2</v>
      </c>
    </row>
    <row r="16" spans="2:64" x14ac:dyDescent="0.25">
      <c r="B16" s="16" t="s">
        <v>719</v>
      </c>
    </row>
    <row r="17" spans="2:2" x14ac:dyDescent="0.25">
      <c r="B17" t="s">
        <v>83</v>
      </c>
    </row>
    <row r="18" spans="2:2" x14ac:dyDescent="0.25">
      <c r="B18" t="s">
        <v>84</v>
      </c>
    </row>
    <row r="20" spans="2:2" x14ac:dyDescent="0.25">
      <c r="B20"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L20"/>
  <sheetViews>
    <sheetView showGridLines="0" topLeftCell="A7" workbookViewId="0">
      <pane xSplit="2" topLeftCell="C1" activePane="topRight" state="frozen"/>
      <selection pane="topRight" activeCell="B16" sqref="B16"/>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420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342</v>
      </c>
      <c r="D7" s="10">
        <v>123</v>
      </c>
      <c r="E7" s="10">
        <v>9</v>
      </c>
      <c r="F7" s="10">
        <v>11</v>
      </c>
      <c r="G7" s="10">
        <v>5</v>
      </c>
      <c r="H7" s="10">
        <v>31</v>
      </c>
      <c r="I7" s="10">
        <v>28</v>
      </c>
      <c r="J7" s="10">
        <v>18</v>
      </c>
      <c r="K7" s="10">
        <v>8</v>
      </c>
      <c r="L7" s="10">
        <v>19</v>
      </c>
      <c r="M7" s="10">
        <v>19</v>
      </c>
      <c r="N7" s="10">
        <v>43</v>
      </c>
      <c r="O7" s="10">
        <v>27</v>
      </c>
      <c r="P7" s="10">
        <v>1</v>
      </c>
      <c r="Q7" s="10"/>
      <c r="R7" s="10">
        <v>19</v>
      </c>
      <c r="S7" s="10">
        <v>31</v>
      </c>
      <c r="T7" s="10">
        <v>51</v>
      </c>
      <c r="U7" s="10">
        <v>241</v>
      </c>
      <c r="V7" s="10"/>
      <c r="W7" s="10">
        <v>15</v>
      </c>
      <c r="X7" s="10">
        <v>10</v>
      </c>
      <c r="Y7" s="10">
        <v>11</v>
      </c>
      <c r="Z7" s="10">
        <v>22</v>
      </c>
      <c r="AA7" s="10">
        <v>20</v>
      </c>
      <c r="AB7" s="10">
        <v>22</v>
      </c>
      <c r="AC7" s="10">
        <v>26</v>
      </c>
      <c r="AD7" s="10">
        <v>33</v>
      </c>
      <c r="AE7" s="10">
        <v>43</v>
      </c>
      <c r="AF7" s="10">
        <v>126</v>
      </c>
      <c r="AG7" s="10"/>
      <c r="AH7" s="10">
        <v>20</v>
      </c>
      <c r="AI7" s="10">
        <v>11</v>
      </c>
      <c r="AJ7" s="10">
        <v>29</v>
      </c>
      <c r="AK7" s="10">
        <v>47</v>
      </c>
      <c r="AL7" s="10">
        <v>87</v>
      </c>
      <c r="AM7" s="10">
        <v>85</v>
      </c>
      <c r="AN7" s="10">
        <v>49</v>
      </c>
      <c r="AO7" s="10"/>
      <c r="AP7" s="10">
        <v>342</v>
      </c>
      <c r="AQ7" s="10" t="s">
        <v>103</v>
      </c>
      <c r="AR7" s="10"/>
      <c r="AS7" s="10">
        <v>193</v>
      </c>
      <c r="AT7" s="10">
        <v>149</v>
      </c>
      <c r="AU7" s="10" t="s">
        <v>103</v>
      </c>
      <c r="AV7" s="10"/>
      <c r="AW7" s="10">
        <v>147</v>
      </c>
      <c r="AX7" s="10">
        <v>195</v>
      </c>
      <c r="AY7" s="10"/>
      <c r="AZ7" s="10">
        <v>92</v>
      </c>
      <c r="BA7" s="10">
        <v>250</v>
      </c>
      <c r="BB7" s="10"/>
      <c r="BC7" s="10">
        <v>101</v>
      </c>
      <c r="BD7" s="10">
        <v>241</v>
      </c>
      <c r="BE7" s="10"/>
      <c r="BF7" s="10">
        <v>163</v>
      </c>
      <c r="BG7" s="10">
        <v>179</v>
      </c>
      <c r="BH7" s="10"/>
      <c r="BI7" s="10">
        <v>17</v>
      </c>
      <c r="BJ7" s="10">
        <v>78</v>
      </c>
      <c r="BK7" s="10">
        <v>164</v>
      </c>
      <c r="BL7" s="10">
        <v>81</v>
      </c>
    </row>
    <row r="8" spans="2:64" ht="30" customHeight="1" x14ac:dyDescent="0.25">
      <c r="B8" s="11" t="s">
        <v>31</v>
      </c>
      <c r="C8" s="11">
        <v>322</v>
      </c>
      <c r="D8" s="11">
        <v>110</v>
      </c>
      <c r="E8" s="11">
        <v>9</v>
      </c>
      <c r="F8" s="11">
        <v>11</v>
      </c>
      <c r="G8" s="11">
        <v>7</v>
      </c>
      <c r="H8" s="11">
        <v>25</v>
      </c>
      <c r="I8" s="11">
        <v>26</v>
      </c>
      <c r="J8" s="11">
        <v>17</v>
      </c>
      <c r="K8" s="11">
        <v>8</v>
      </c>
      <c r="L8" s="11">
        <v>20</v>
      </c>
      <c r="M8" s="11">
        <v>20</v>
      </c>
      <c r="N8" s="11">
        <v>42</v>
      </c>
      <c r="O8" s="11">
        <v>28</v>
      </c>
      <c r="P8" s="11">
        <v>1</v>
      </c>
      <c r="Q8" s="11"/>
      <c r="R8" s="11">
        <v>21</v>
      </c>
      <c r="S8" s="11">
        <v>39</v>
      </c>
      <c r="T8" s="11">
        <v>40</v>
      </c>
      <c r="U8" s="11">
        <v>222</v>
      </c>
      <c r="V8" s="11"/>
      <c r="W8" s="11">
        <v>15</v>
      </c>
      <c r="X8" s="11">
        <v>10</v>
      </c>
      <c r="Y8" s="11">
        <v>10</v>
      </c>
      <c r="Z8" s="11">
        <v>22</v>
      </c>
      <c r="AA8" s="11">
        <v>20</v>
      </c>
      <c r="AB8" s="11">
        <v>21</v>
      </c>
      <c r="AC8" s="11">
        <v>24</v>
      </c>
      <c r="AD8" s="11">
        <v>31</v>
      </c>
      <c r="AE8" s="11">
        <v>39</v>
      </c>
      <c r="AF8" s="11">
        <v>116</v>
      </c>
      <c r="AG8" s="11"/>
      <c r="AH8" s="11">
        <v>21</v>
      </c>
      <c r="AI8" s="11">
        <v>10</v>
      </c>
      <c r="AJ8" s="11">
        <v>27</v>
      </c>
      <c r="AK8" s="11">
        <v>46</v>
      </c>
      <c r="AL8" s="11">
        <v>81</v>
      </c>
      <c r="AM8" s="11">
        <v>79</v>
      </c>
      <c r="AN8" s="11">
        <v>45</v>
      </c>
      <c r="AO8" s="11"/>
      <c r="AP8" s="11">
        <v>322</v>
      </c>
      <c r="AQ8" s="11" t="s">
        <v>103</v>
      </c>
      <c r="AR8" s="11"/>
      <c r="AS8" s="11">
        <v>183</v>
      </c>
      <c r="AT8" s="11">
        <v>140</v>
      </c>
      <c r="AU8" s="11" t="s">
        <v>103</v>
      </c>
      <c r="AV8" s="11"/>
      <c r="AW8" s="11">
        <v>136</v>
      </c>
      <c r="AX8" s="11">
        <v>187</v>
      </c>
      <c r="AY8" s="11"/>
      <c r="AZ8" s="11">
        <v>88</v>
      </c>
      <c r="BA8" s="11">
        <v>235</v>
      </c>
      <c r="BB8" s="11"/>
      <c r="BC8" s="11">
        <v>100</v>
      </c>
      <c r="BD8" s="11">
        <v>222</v>
      </c>
      <c r="BE8" s="11"/>
      <c r="BF8" s="11">
        <v>153</v>
      </c>
      <c r="BG8" s="11">
        <v>169</v>
      </c>
      <c r="BH8" s="11"/>
      <c r="BI8" s="11">
        <v>17</v>
      </c>
      <c r="BJ8" s="11">
        <v>75</v>
      </c>
      <c r="BK8" s="11">
        <v>153</v>
      </c>
      <c r="BL8" s="11">
        <v>76</v>
      </c>
    </row>
    <row r="9" spans="2:64" x14ac:dyDescent="0.25">
      <c r="B9" s="18" t="s">
        <v>414</v>
      </c>
      <c r="C9" s="17">
        <v>6.0622928090568297E-3</v>
      </c>
      <c r="D9" s="17">
        <v>8.0447432264640906E-3</v>
      </c>
      <c r="E9" s="17">
        <v>0</v>
      </c>
      <c r="F9" s="17">
        <v>0</v>
      </c>
      <c r="G9" s="17">
        <v>0</v>
      </c>
      <c r="H9" s="17">
        <v>4.3350619918738197E-2</v>
      </c>
      <c r="I9" s="17">
        <v>0</v>
      </c>
      <c r="J9" s="17">
        <v>0</v>
      </c>
      <c r="K9" s="17">
        <v>0</v>
      </c>
      <c r="L9" s="17">
        <v>0</v>
      </c>
      <c r="M9" s="17">
        <v>0</v>
      </c>
      <c r="N9" s="17">
        <v>0</v>
      </c>
      <c r="O9" s="17">
        <v>0</v>
      </c>
      <c r="P9" s="17">
        <v>0</v>
      </c>
      <c r="Q9" s="17"/>
      <c r="R9" s="17">
        <v>0</v>
      </c>
      <c r="S9" s="17">
        <v>2.73027443891816E-2</v>
      </c>
      <c r="T9" s="17">
        <v>0</v>
      </c>
      <c r="U9" s="17">
        <v>3.9755067196356299E-3</v>
      </c>
      <c r="V9" s="17"/>
      <c r="W9" s="17">
        <v>5.7255845332562498E-2</v>
      </c>
      <c r="X9" s="17">
        <v>0</v>
      </c>
      <c r="Y9" s="17">
        <v>0</v>
      </c>
      <c r="Z9" s="17">
        <v>0</v>
      </c>
      <c r="AA9" s="17">
        <v>0</v>
      </c>
      <c r="AB9" s="17">
        <v>0</v>
      </c>
      <c r="AC9" s="17">
        <v>0</v>
      </c>
      <c r="AD9" s="17">
        <v>0</v>
      </c>
      <c r="AE9" s="17">
        <v>0</v>
      </c>
      <c r="AF9" s="17">
        <v>0</v>
      </c>
      <c r="AG9" s="17"/>
      <c r="AH9" s="17">
        <v>4.3002225103087099E-2</v>
      </c>
      <c r="AI9" s="17">
        <v>0</v>
      </c>
      <c r="AJ9" s="17">
        <v>0</v>
      </c>
      <c r="AK9" s="17">
        <v>0</v>
      </c>
      <c r="AL9" s="17">
        <v>0</v>
      </c>
      <c r="AM9" s="17">
        <v>0</v>
      </c>
      <c r="AN9" s="17">
        <v>0</v>
      </c>
      <c r="AO9" s="17"/>
      <c r="AP9" s="17">
        <v>6.0622928090568297E-3</v>
      </c>
      <c r="AQ9" s="17" t="s">
        <v>104</v>
      </c>
      <c r="AR9" s="17"/>
      <c r="AS9" s="17">
        <v>1.06998487546924E-2</v>
      </c>
      <c r="AT9" s="17">
        <v>0</v>
      </c>
      <c r="AU9" s="17" t="s">
        <v>104</v>
      </c>
      <c r="AV9" s="17"/>
      <c r="AW9" s="17">
        <v>6.5069142468157804E-3</v>
      </c>
      <c r="AX9" s="17">
        <v>5.7385784772397697E-3</v>
      </c>
      <c r="AY9" s="17"/>
      <c r="AZ9" s="17">
        <v>2.2326324610463601E-2</v>
      </c>
      <c r="BA9" s="17">
        <v>0</v>
      </c>
      <c r="BB9" s="17"/>
      <c r="BC9" s="17">
        <v>1.0698269843927801E-2</v>
      </c>
      <c r="BD9" s="17">
        <v>3.9755067196356299E-3</v>
      </c>
      <c r="BE9" s="17"/>
      <c r="BF9" s="17">
        <v>0</v>
      </c>
      <c r="BG9" s="17">
        <v>1.15453410406199E-2</v>
      </c>
      <c r="BH9" s="17"/>
      <c r="BI9" s="17">
        <v>0</v>
      </c>
      <c r="BJ9" s="17">
        <v>1.1794270414361201E-2</v>
      </c>
      <c r="BK9" s="17">
        <v>7.0154419017557897E-3</v>
      </c>
      <c r="BL9" s="17">
        <v>0</v>
      </c>
    </row>
    <row r="10" spans="2:64" x14ac:dyDescent="0.25">
      <c r="B10" s="18" t="s">
        <v>165</v>
      </c>
      <c r="C10" s="17">
        <v>0.19924293584112199</v>
      </c>
      <c r="D10" s="17">
        <v>0.14777980198930099</v>
      </c>
      <c r="E10" s="17">
        <v>0</v>
      </c>
      <c r="F10" s="17">
        <v>0.18446306438658799</v>
      </c>
      <c r="G10" s="17">
        <v>0.23642573029003999</v>
      </c>
      <c r="H10" s="17">
        <v>0.27039824821997199</v>
      </c>
      <c r="I10" s="17">
        <v>0.203327424600382</v>
      </c>
      <c r="J10" s="17">
        <v>0.250854781107134</v>
      </c>
      <c r="K10" s="17">
        <v>0.41077818027929203</v>
      </c>
      <c r="L10" s="17">
        <v>0.306608103919221</v>
      </c>
      <c r="M10" s="17">
        <v>0.21181691490298199</v>
      </c>
      <c r="N10" s="17">
        <v>0.20373750053431999</v>
      </c>
      <c r="O10" s="17">
        <v>0.216767795373186</v>
      </c>
      <c r="P10" s="17">
        <v>0</v>
      </c>
      <c r="Q10" s="17"/>
      <c r="R10" s="17">
        <v>0.43749821922495402</v>
      </c>
      <c r="S10" s="17">
        <v>0.249003283476323</v>
      </c>
      <c r="T10" s="17">
        <v>0.256226097651994</v>
      </c>
      <c r="U10" s="17">
        <v>0.158008207787386</v>
      </c>
      <c r="V10" s="17"/>
      <c r="W10" s="17">
        <v>0.363470148766878</v>
      </c>
      <c r="X10" s="17">
        <v>0.72884193574429401</v>
      </c>
      <c r="Y10" s="17">
        <v>0.17753395679160699</v>
      </c>
      <c r="Z10" s="17">
        <v>0.44075957231518598</v>
      </c>
      <c r="AA10" s="17">
        <v>0.21580160158381301</v>
      </c>
      <c r="AB10" s="17">
        <v>0.157986498511997</v>
      </c>
      <c r="AC10" s="17">
        <v>0.17123118686647901</v>
      </c>
      <c r="AD10" s="17">
        <v>8.1286199233369202E-2</v>
      </c>
      <c r="AE10" s="17">
        <v>6.8104532434839396E-2</v>
      </c>
      <c r="AF10" s="17">
        <v>0.19601770475070401</v>
      </c>
      <c r="AG10" s="17"/>
      <c r="AH10" s="17">
        <v>0.28936287645585501</v>
      </c>
      <c r="AI10" s="17">
        <v>0.34976540977031101</v>
      </c>
      <c r="AJ10" s="17">
        <v>0.30552516798284202</v>
      </c>
      <c r="AK10" s="17">
        <v>0.363426301652578</v>
      </c>
      <c r="AL10" s="17">
        <v>0.18775526829625</v>
      </c>
      <c r="AM10" s="17">
        <v>0.111585264683744</v>
      </c>
      <c r="AN10" s="17">
        <v>0.104340926619216</v>
      </c>
      <c r="AO10" s="17"/>
      <c r="AP10" s="17">
        <v>0.19924293584112199</v>
      </c>
      <c r="AQ10" s="17" t="s">
        <v>104</v>
      </c>
      <c r="AR10" s="17"/>
      <c r="AS10" s="17">
        <v>0.174984614145372</v>
      </c>
      <c r="AT10" s="17">
        <v>0.23095383073918499</v>
      </c>
      <c r="AU10" s="17" t="s">
        <v>104</v>
      </c>
      <c r="AV10" s="17"/>
      <c r="AW10" s="17">
        <v>0.16949359593761301</v>
      </c>
      <c r="AX10" s="17">
        <v>0.220902457562349</v>
      </c>
      <c r="AY10" s="17"/>
      <c r="AZ10" s="17">
        <v>0.160776783253015</v>
      </c>
      <c r="BA10" s="17">
        <v>0.21358089847390499</v>
      </c>
      <c r="BB10" s="17"/>
      <c r="BC10" s="17">
        <v>0.290849475325622</v>
      </c>
      <c r="BD10" s="17">
        <v>0.158008207787386</v>
      </c>
      <c r="BE10" s="17"/>
      <c r="BF10" s="17">
        <v>0.156218576206691</v>
      </c>
      <c r="BG10" s="17">
        <v>0.23815637114323501</v>
      </c>
      <c r="BH10" s="17"/>
      <c r="BI10" s="17">
        <v>0.29423556619920899</v>
      </c>
      <c r="BJ10" s="17">
        <v>0.22655667991335701</v>
      </c>
      <c r="BK10" s="17">
        <v>0.238099110388823</v>
      </c>
      <c r="BL10" s="17">
        <v>7.8616712987401596E-2</v>
      </c>
    </row>
    <row r="11" spans="2:64" x14ac:dyDescent="0.25">
      <c r="B11" s="18" t="s">
        <v>415</v>
      </c>
      <c r="C11" s="17">
        <v>0.39969879827568</v>
      </c>
      <c r="D11" s="17">
        <v>0.44950331361582602</v>
      </c>
      <c r="E11" s="17">
        <v>0.208248254897552</v>
      </c>
      <c r="F11" s="17">
        <v>0.289739990587007</v>
      </c>
      <c r="G11" s="17">
        <v>0.76357426970996001</v>
      </c>
      <c r="H11" s="17">
        <v>0.34312556593064503</v>
      </c>
      <c r="I11" s="17">
        <v>0.50095538923877603</v>
      </c>
      <c r="J11" s="17">
        <v>0.31747132231833503</v>
      </c>
      <c r="K11" s="17">
        <v>0.21170188537815501</v>
      </c>
      <c r="L11" s="17">
        <v>0.375258719325477</v>
      </c>
      <c r="M11" s="17">
        <v>0.239442071820339</v>
      </c>
      <c r="N11" s="17">
        <v>0.45281629830737802</v>
      </c>
      <c r="O11" s="17">
        <v>0.34969661388044199</v>
      </c>
      <c r="P11" s="17">
        <v>0</v>
      </c>
      <c r="Q11" s="17"/>
      <c r="R11" s="17">
        <v>0.21081573390873901</v>
      </c>
      <c r="S11" s="17">
        <v>0.29006135291732099</v>
      </c>
      <c r="T11" s="17">
        <v>0.35575858117250397</v>
      </c>
      <c r="U11" s="17">
        <v>0.44454525434375802</v>
      </c>
      <c r="V11" s="17"/>
      <c r="W11" s="17">
        <v>0.26562689462877198</v>
      </c>
      <c r="X11" s="17">
        <v>0.27115806425570599</v>
      </c>
      <c r="Y11" s="17">
        <v>0.47477999777776603</v>
      </c>
      <c r="Z11" s="17">
        <v>0.17655516630631901</v>
      </c>
      <c r="AA11" s="17">
        <v>0.237675938985633</v>
      </c>
      <c r="AB11" s="17">
        <v>0.46344960376912597</v>
      </c>
      <c r="AC11" s="17">
        <v>0.32832961532670102</v>
      </c>
      <c r="AD11" s="17">
        <v>0.45056211393432799</v>
      </c>
      <c r="AE11" s="17">
        <v>0.55037140205994906</v>
      </c>
      <c r="AF11" s="17">
        <v>0.45300705563331201</v>
      </c>
      <c r="AG11" s="17"/>
      <c r="AH11" s="17">
        <v>0.398321032879286</v>
      </c>
      <c r="AI11" s="17">
        <v>0.379746400797493</v>
      </c>
      <c r="AJ11" s="17">
        <v>0.37519673123181202</v>
      </c>
      <c r="AK11" s="17">
        <v>0.289061331441263</v>
      </c>
      <c r="AL11" s="17">
        <v>0.40514608415650399</v>
      </c>
      <c r="AM11" s="17">
        <v>0.48496322769172101</v>
      </c>
      <c r="AN11" s="17">
        <v>0.46372382431813702</v>
      </c>
      <c r="AO11" s="17"/>
      <c r="AP11" s="17">
        <v>0.39969879827568</v>
      </c>
      <c r="AQ11" s="17" t="s">
        <v>104</v>
      </c>
      <c r="AR11" s="17"/>
      <c r="AS11" s="17">
        <v>0.38489368152998599</v>
      </c>
      <c r="AT11" s="17">
        <v>0.41905230124940501</v>
      </c>
      <c r="AU11" s="17" t="s">
        <v>104</v>
      </c>
      <c r="AV11" s="17"/>
      <c r="AW11" s="17">
        <v>0.421761789188006</v>
      </c>
      <c r="AX11" s="17">
        <v>0.38363545594772602</v>
      </c>
      <c r="AY11" s="17"/>
      <c r="AZ11" s="17">
        <v>0.42049973259986001</v>
      </c>
      <c r="BA11" s="17">
        <v>0.39194540993293098</v>
      </c>
      <c r="BB11" s="17"/>
      <c r="BC11" s="17">
        <v>0.300068490463621</v>
      </c>
      <c r="BD11" s="17">
        <v>0.44454525434375802</v>
      </c>
      <c r="BE11" s="17"/>
      <c r="BF11" s="17">
        <v>0.41855963547446701</v>
      </c>
      <c r="BG11" s="17">
        <v>0.38264009073616601</v>
      </c>
      <c r="BH11" s="17"/>
      <c r="BI11" s="17">
        <v>0.169348732648825</v>
      </c>
      <c r="BJ11" s="17">
        <v>0.25410279041302503</v>
      </c>
      <c r="BK11" s="17">
        <v>0.43248671721863802</v>
      </c>
      <c r="BL11" s="17">
        <v>0.52405707544117197</v>
      </c>
    </row>
    <row r="12" spans="2:64" x14ac:dyDescent="0.25">
      <c r="B12" s="18" t="s">
        <v>416</v>
      </c>
      <c r="C12" s="17">
        <v>0.173932986836739</v>
      </c>
      <c r="D12" s="17">
        <v>0.14462110018931301</v>
      </c>
      <c r="E12" s="17">
        <v>0.33932217647247798</v>
      </c>
      <c r="F12" s="17">
        <v>0.15283189005074499</v>
      </c>
      <c r="G12" s="17">
        <v>0</v>
      </c>
      <c r="H12" s="17">
        <v>0.15230678825984501</v>
      </c>
      <c r="I12" s="17">
        <v>0.17322876790573</v>
      </c>
      <c r="J12" s="17">
        <v>0.114202574256196</v>
      </c>
      <c r="K12" s="17">
        <v>0.12583997811418399</v>
      </c>
      <c r="L12" s="17">
        <v>9.8590491045937603E-2</v>
      </c>
      <c r="M12" s="17">
        <v>0.30759374363111802</v>
      </c>
      <c r="N12" s="17">
        <v>0.193249601671382</v>
      </c>
      <c r="O12" s="17">
        <v>0.25387822827296502</v>
      </c>
      <c r="P12" s="17">
        <v>1</v>
      </c>
      <c r="Q12" s="17"/>
      <c r="R12" s="17">
        <v>0.143134233118798</v>
      </c>
      <c r="S12" s="17">
        <v>0.102648268289461</v>
      </c>
      <c r="T12" s="17">
        <v>0.17727962350783999</v>
      </c>
      <c r="U12" s="17">
        <v>0.18876551984062601</v>
      </c>
      <c r="V12" s="17"/>
      <c r="W12" s="17">
        <v>0.19172093715455399</v>
      </c>
      <c r="X12" s="17">
        <v>0</v>
      </c>
      <c r="Y12" s="17">
        <v>8.3228058963523394E-2</v>
      </c>
      <c r="Z12" s="17">
        <v>0.120307798445453</v>
      </c>
      <c r="AA12" s="17">
        <v>0.27114818118901901</v>
      </c>
      <c r="AB12" s="17">
        <v>0.141856412396073</v>
      </c>
      <c r="AC12" s="17">
        <v>0.29093334990049002</v>
      </c>
      <c r="AD12" s="17">
        <v>0.20127247539149301</v>
      </c>
      <c r="AE12" s="17">
        <v>0.24168419362523799</v>
      </c>
      <c r="AF12" s="17">
        <v>0.159620728197716</v>
      </c>
      <c r="AG12" s="17"/>
      <c r="AH12" s="17">
        <v>4.7785119024399698E-2</v>
      </c>
      <c r="AI12" s="17">
        <v>0.102070346160471</v>
      </c>
      <c r="AJ12" s="17">
        <v>0.13577822941355699</v>
      </c>
      <c r="AK12" s="17">
        <v>0.14080793834493599</v>
      </c>
      <c r="AL12" s="17">
        <v>0.18446657427926599</v>
      </c>
      <c r="AM12" s="17">
        <v>0.254815222289137</v>
      </c>
      <c r="AN12" s="17">
        <v>0.17891471520662799</v>
      </c>
      <c r="AO12" s="17"/>
      <c r="AP12" s="17">
        <v>0.173932986836739</v>
      </c>
      <c r="AQ12" s="17" t="s">
        <v>104</v>
      </c>
      <c r="AR12" s="17"/>
      <c r="AS12" s="17">
        <v>0.16058735969749</v>
      </c>
      <c r="AT12" s="17">
        <v>0.19137861992172001</v>
      </c>
      <c r="AU12" s="17" t="s">
        <v>104</v>
      </c>
      <c r="AV12" s="17"/>
      <c r="AW12" s="17">
        <v>0.22393137619064701</v>
      </c>
      <c r="AX12" s="17">
        <v>0.137530794258693</v>
      </c>
      <c r="AY12" s="17"/>
      <c r="AZ12" s="17">
        <v>0.15943229903699199</v>
      </c>
      <c r="BA12" s="17">
        <v>0.17933800672653</v>
      </c>
      <c r="BB12" s="17"/>
      <c r="BC12" s="17">
        <v>0.140981223010262</v>
      </c>
      <c r="BD12" s="17">
        <v>0.18876551984062601</v>
      </c>
      <c r="BE12" s="17"/>
      <c r="BF12" s="17">
        <v>0.21190155616874001</v>
      </c>
      <c r="BG12" s="17">
        <v>0.13959226732880201</v>
      </c>
      <c r="BH12" s="17"/>
      <c r="BI12" s="17">
        <v>0.10740110293143799</v>
      </c>
      <c r="BJ12" s="17">
        <v>0.133675761001885</v>
      </c>
      <c r="BK12" s="17">
        <v>0.15922309640702201</v>
      </c>
      <c r="BL12" s="17">
        <v>0.25086393686494901</v>
      </c>
    </row>
    <row r="13" spans="2:64" x14ac:dyDescent="0.25">
      <c r="B13" s="18" t="s">
        <v>417</v>
      </c>
      <c r="C13" s="17">
        <v>6.7334859255912705E-2</v>
      </c>
      <c r="D13" s="17">
        <v>0.10159634212544399</v>
      </c>
      <c r="E13" s="17">
        <v>0</v>
      </c>
      <c r="F13" s="17">
        <v>0.220133164924916</v>
      </c>
      <c r="G13" s="17">
        <v>0</v>
      </c>
      <c r="H13" s="17">
        <v>5.6084084796154697E-2</v>
      </c>
      <c r="I13" s="17">
        <v>8.6705890452342393E-2</v>
      </c>
      <c r="J13" s="17">
        <v>0</v>
      </c>
      <c r="K13" s="17">
        <v>0</v>
      </c>
      <c r="L13" s="17">
        <v>0</v>
      </c>
      <c r="M13" s="17">
        <v>0.12510718347071401</v>
      </c>
      <c r="N13" s="17">
        <v>2.3383690797461099E-2</v>
      </c>
      <c r="O13" s="17">
        <v>3.7110432899778903E-2</v>
      </c>
      <c r="P13" s="17">
        <v>0</v>
      </c>
      <c r="Q13" s="17"/>
      <c r="R13" s="17">
        <v>5.5071266294539997E-2</v>
      </c>
      <c r="S13" s="17">
        <v>0.13627172010743199</v>
      </c>
      <c r="T13" s="17">
        <v>0.10825260507641001</v>
      </c>
      <c r="U13" s="17">
        <v>4.8920703636810101E-2</v>
      </c>
      <c r="V13" s="17"/>
      <c r="W13" s="17">
        <v>0.121926174117234</v>
      </c>
      <c r="X13" s="17">
        <v>0</v>
      </c>
      <c r="Y13" s="17">
        <v>0</v>
      </c>
      <c r="Z13" s="17">
        <v>0.156597001303695</v>
      </c>
      <c r="AA13" s="17">
        <v>0.17015193651763499</v>
      </c>
      <c r="AB13" s="17">
        <v>4.1955718277399398E-2</v>
      </c>
      <c r="AC13" s="17">
        <v>0.16631481455028499</v>
      </c>
      <c r="AD13" s="17">
        <v>8.4185406533176202E-2</v>
      </c>
      <c r="AE13" s="17">
        <v>9.0780578775992701E-2</v>
      </c>
      <c r="AF13" s="17">
        <v>1.6810325290838601E-2</v>
      </c>
      <c r="AG13" s="17"/>
      <c r="AH13" s="17">
        <v>0.121693862848544</v>
      </c>
      <c r="AI13" s="17">
        <v>0</v>
      </c>
      <c r="AJ13" s="17">
        <v>7.5990094726370805E-2</v>
      </c>
      <c r="AK13" s="17">
        <v>0</v>
      </c>
      <c r="AL13" s="17">
        <v>7.8456545184817095E-2</v>
      </c>
      <c r="AM13" s="17">
        <v>9.2650252950726403E-2</v>
      </c>
      <c r="AN13" s="17">
        <v>7.6970972595450396E-2</v>
      </c>
      <c r="AO13" s="17"/>
      <c r="AP13" s="17">
        <v>6.7334859255912705E-2</v>
      </c>
      <c r="AQ13" s="17" t="s">
        <v>104</v>
      </c>
      <c r="AR13" s="17"/>
      <c r="AS13" s="17">
        <v>6.5793020172254704E-2</v>
      </c>
      <c r="AT13" s="17">
        <v>6.9350377796099705E-2</v>
      </c>
      <c r="AU13" s="17" t="s">
        <v>104</v>
      </c>
      <c r="AV13" s="17"/>
      <c r="AW13" s="17">
        <v>0.100510063481848</v>
      </c>
      <c r="AX13" s="17">
        <v>4.3181077731065998E-2</v>
      </c>
      <c r="AY13" s="17"/>
      <c r="AZ13" s="17">
        <v>0.122451102095869</v>
      </c>
      <c r="BA13" s="17">
        <v>4.6790703494855E-2</v>
      </c>
      <c r="BB13" s="17"/>
      <c r="BC13" s="17">
        <v>0.108243509643926</v>
      </c>
      <c r="BD13" s="17">
        <v>4.8920703636810101E-2</v>
      </c>
      <c r="BE13" s="17"/>
      <c r="BF13" s="17">
        <v>8.3531086809542202E-2</v>
      </c>
      <c r="BG13" s="17">
        <v>5.2686161206677899E-2</v>
      </c>
      <c r="BH13" s="17"/>
      <c r="BI13" s="17">
        <v>0</v>
      </c>
      <c r="BJ13" s="17">
        <v>6.11841156521538E-2</v>
      </c>
      <c r="BK13" s="17">
        <v>5.5909183113772597E-2</v>
      </c>
      <c r="BL13" s="17">
        <v>0.112712884187678</v>
      </c>
    </row>
    <row r="14" spans="2:64" x14ac:dyDescent="0.25">
      <c r="B14" s="18" t="s">
        <v>418</v>
      </c>
      <c r="C14" s="17">
        <v>5.4829710681339999E-3</v>
      </c>
      <c r="D14" s="17">
        <v>1.6089486452928198E-2</v>
      </c>
      <c r="E14" s="17">
        <v>0</v>
      </c>
      <c r="F14" s="17">
        <v>0</v>
      </c>
      <c r="G14" s="17">
        <v>0</v>
      </c>
      <c r="H14" s="17">
        <v>0</v>
      </c>
      <c r="I14" s="17">
        <v>0</v>
      </c>
      <c r="J14" s="17">
        <v>0</v>
      </c>
      <c r="K14" s="17">
        <v>0</v>
      </c>
      <c r="L14" s="17">
        <v>0</v>
      </c>
      <c r="M14" s="17">
        <v>0</v>
      </c>
      <c r="N14" s="17">
        <v>0</v>
      </c>
      <c r="O14" s="17">
        <v>0</v>
      </c>
      <c r="P14" s="17">
        <v>0</v>
      </c>
      <c r="Q14" s="17"/>
      <c r="R14" s="17">
        <v>0</v>
      </c>
      <c r="S14" s="17">
        <v>0</v>
      </c>
      <c r="T14" s="17">
        <v>0</v>
      </c>
      <c r="U14" s="17">
        <v>7.9510134392712598E-3</v>
      </c>
      <c r="V14" s="17"/>
      <c r="W14" s="17">
        <v>0</v>
      </c>
      <c r="X14" s="17">
        <v>0</v>
      </c>
      <c r="Y14" s="17">
        <v>8.7734730150683393E-2</v>
      </c>
      <c r="Z14" s="17">
        <v>0</v>
      </c>
      <c r="AA14" s="17">
        <v>0</v>
      </c>
      <c r="AB14" s="17">
        <v>0</v>
      </c>
      <c r="AC14" s="17">
        <v>0</v>
      </c>
      <c r="AD14" s="17">
        <v>0</v>
      </c>
      <c r="AE14" s="17">
        <v>0</v>
      </c>
      <c r="AF14" s="17">
        <v>7.6072284532149202E-3</v>
      </c>
      <c r="AG14" s="17"/>
      <c r="AH14" s="17">
        <v>0</v>
      </c>
      <c r="AI14" s="17">
        <v>0</v>
      </c>
      <c r="AJ14" s="17">
        <v>0</v>
      </c>
      <c r="AK14" s="17">
        <v>0</v>
      </c>
      <c r="AL14" s="17">
        <v>1.0877063338569999E-2</v>
      </c>
      <c r="AM14" s="17">
        <v>0</v>
      </c>
      <c r="AN14" s="17">
        <v>1.9447115058234599E-2</v>
      </c>
      <c r="AO14" s="17"/>
      <c r="AP14" s="17">
        <v>5.4829710681339999E-3</v>
      </c>
      <c r="AQ14" s="17" t="s">
        <v>104</v>
      </c>
      <c r="AR14" s="17"/>
      <c r="AS14" s="17">
        <v>0</v>
      </c>
      <c r="AT14" s="17">
        <v>1.2650405050229E-2</v>
      </c>
      <c r="AU14" s="17" t="s">
        <v>104</v>
      </c>
      <c r="AV14" s="17"/>
      <c r="AW14" s="17">
        <v>1.3013828493631601E-2</v>
      </c>
      <c r="AX14" s="17">
        <v>0</v>
      </c>
      <c r="AY14" s="17"/>
      <c r="AZ14" s="17">
        <v>1.0096393868839299E-2</v>
      </c>
      <c r="BA14" s="17">
        <v>3.76335318916284E-3</v>
      </c>
      <c r="BB14" s="17"/>
      <c r="BC14" s="17">
        <v>0</v>
      </c>
      <c r="BD14" s="17">
        <v>7.9510134392712598E-3</v>
      </c>
      <c r="BE14" s="17"/>
      <c r="BF14" s="17">
        <v>1.1545178562000999E-2</v>
      </c>
      <c r="BG14" s="17">
        <v>0</v>
      </c>
      <c r="BH14" s="17"/>
      <c r="BI14" s="17">
        <v>0</v>
      </c>
      <c r="BJ14" s="17">
        <v>1.1794270414361201E-2</v>
      </c>
      <c r="BK14" s="17">
        <v>5.7915834603228704E-3</v>
      </c>
      <c r="BL14" s="17">
        <v>0</v>
      </c>
    </row>
    <row r="15" spans="2:64" x14ac:dyDescent="0.25">
      <c r="B15" s="18" t="s">
        <v>101</v>
      </c>
      <c r="C15" s="19">
        <v>0.14824515591335499</v>
      </c>
      <c r="D15" s="19">
        <v>0.13236521240072399</v>
      </c>
      <c r="E15" s="19">
        <v>0.45242956862997002</v>
      </c>
      <c r="F15" s="19">
        <v>0.15283189005074499</v>
      </c>
      <c r="G15" s="19">
        <v>0</v>
      </c>
      <c r="H15" s="19">
        <v>0.13473469287464501</v>
      </c>
      <c r="I15" s="19">
        <v>3.5782527802769699E-2</v>
      </c>
      <c r="J15" s="19">
        <v>0.31747132231833503</v>
      </c>
      <c r="K15" s="19">
        <v>0.25167995622836897</v>
      </c>
      <c r="L15" s="19">
        <v>0.219542685709365</v>
      </c>
      <c r="M15" s="19">
        <v>0.116040086174847</v>
      </c>
      <c r="N15" s="19">
        <v>0.12681290868945899</v>
      </c>
      <c r="O15" s="19">
        <v>0.142546929573628</v>
      </c>
      <c r="P15" s="19">
        <v>0</v>
      </c>
      <c r="Q15" s="19"/>
      <c r="R15" s="19">
        <v>0.15348054745296899</v>
      </c>
      <c r="S15" s="19">
        <v>0.19471263082028201</v>
      </c>
      <c r="T15" s="19">
        <v>0.102483092591251</v>
      </c>
      <c r="U15" s="19">
        <v>0.147833794232513</v>
      </c>
      <c r="V15" s="19"/>
      <c r="W15" s="19">
        <v>0</v>
      </c>
      <c r="X15" s="19">
        <v>0</v>
      </c>
      <c r="Y15" s="19">
        <v>0.17672325631642</v>
      </c>
      <c r="Z15" s="19">
        <v>0.105780461629346</v>
      </c>
      <c r="AA15" s="19">
        <v>0.10522234172390101</v>
      </c>
      <c r="AB15" s="19">
        <v>0.19475176704540501</v>
      </c>
      <c r="AC15" s="19">
        <v>4.3191033356044899E-2</v>
      </c>
      <c r="AD15" s="19">
        <v>0.18269380490763401</v>
      </c>
      <c r="AE15" s="19">
        <v>4.9059293103981397E-2</v>
      </c>
      <c r="AF15" s="19">
        <v>0.16693695767421499</v>
      </c>
      <c r="AG15" s="19"/>
      <c r="AH15" s="19">
        <v>9.9834883688828202E-2</v>
      </c>
      <c r="AI15" s="19">
        <v>0.16841784327172499</v>
      </c>
      <c r="AJ15" s="19">
        <v>0.107509776645419</v>
      </c>
      <c r="AK15" s="19">
        <v>0.20670442856122301</v>
      </c>
      <c r="AL15" s="19">
        <v>0.133298464744593</v>
      </c>
      <c r="AM15" s="19">
        <v>5.5986032384671799E-2</v>
      </c>
      <c r="AN15" s="19">
        <v>0.15660244620233399</v>
      </c>
      <c r="AO15" s="19"/>
      <c r="AP15" s="19">
        <v>0.14824515591335499</v>
      </c>
      <c r="AQ15" s="19" t="s">
        <v>104</v>
      </c>
      <c r="AR15" s="19"/>
      <c r="AS15" s="19">
        <v>0.203041475700206</v>
      </c>
      <c r="AT15" s="19">
        <v>7.6614465243362406E-2</v>
      </c>
      <c r="AU15" s="19" t="s">
        <v>104</v>
      </c>
      <c r="AV15" s="19"/>
      <c r="AW15" s="19">
        <v>6.4782432461438902E-2</v>
      </c>
      <c r="AX15" s="19">
        <v>0.20901163602292699</v>
      </c>
      <c r="AY15" s="19"/>
      <c r="AZ15" s="19">
        <v>0.104417364534961</v>
      </c>
      <c r="BA15" s="19">
        <v>0.16458162818261701</v>
      </c>
      <c r="BB15" s="19"/>
      <c r="BC15" s="19">
        <v>0.149159031712641</v>
      </c>
      <c r="BD15" s="19">
        <v>0.147833794232513</v>
      </c>
      <c r="BE15" s="19"/>
      <c r="BF15" s="19">
        <v>0.118243966778559</v>
      </c>
      <c r="BG15" s="19">
        <v>0.17537976854449899</v>
      </c>
      <c r="BH15" s="19"/>
      <c r="BI15" s="19">
        <v>0.42901459822052801</v>
      </c>
      <c r="BJ15" s="19">
        <v>0.30089211219085699</v>
      </c>
      <c r="BK15" s="19">
        <v>0.101474867509666</v>
      </c>
      <c r="BL15" s="19">
        <v>3.3749390518799799E-2</v>
      </c>
    </row>
    <row r="16" spans="2:64" x14ac:dyDescent="0.25">
      <c r="B16" s="16" t="s">
        <v>661</v>
      </c>
    </row>
    <row r="17" spans="2:2" x14ac:dyDescent="0.25">
      <c r="B17" t="s">
        <v>83</v>
      </c>
    </row>
    <row r="18" spans="2:2" x14ac:dyDescent="0.25">
      <c r="B18" t="s">
        <v>84</v>
      </c>
    </row>
    <row r="20" spans="2:2" x14ac:dyDescent="0.25">
      <c r="B20"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L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425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342</v>
      </c>
      <c r="D7" s="10">
        <v>123</v>
      </c>
      <c r="E7" s="10">
        <v>9</v>
      </c>
      <c r="F7" s="10">
        <v>11</v>
      </c>
      <c r="G7" s="10">
        <v>5</v>
      </c>
      <c r="H7" s="10">
        <v>31</v>
      </c>
      <c r="I7" s="10">
        <v>28</v>
      </c>
      <c r="J7" s="10">
        <v>18</v>
      </c>
      <c r="K7" s="10">
        <v>8</v>
      </c>
      <c r="L7" s="10">
        <v>19</v>
      </c>
      <c r="M7" s="10">
        <v>19</v>
      </c>
      <c r="N7" s="10">
        <v>43</v>
      </c>
      <c r="O7" s="10">
        <v>27</v>
      </c>
      <c r="P7" s="10">
        <v>1</v>
      </c>
      <c r="Q7" s="10"/>
      <c r="R7" s="10">
        <v>19</v>
      </c>
      <c r="S7" s="10">
        <v>31</v>
      </c>
      <c r="T7" s="10">
        <v>51</v>
      </c>
      <c r="U7" s="10">
        <v>241</v>
      </c>
      <c r="V7" s="10"/>
      <c r="W7" s="10">
        <v>15</v>
      </c>
      <c r="X7" s="10">
        <v>10</v>
      </c>
      <c r="Y7" s="10">
        <v>11</v>
      </c>
      <c r="Z7" s="10">
        <v>22</v>
      </c>
      <c r="AA7" s="10">
        <v>20</v>
      </c>
      <c r="AB7" s="10">
        <v>22</v>
      </c>
      <c r="AC7" s="10">
        <v>26</v>
      </c>
      <c r="AD7" s="10">
        <v>33</v>
      </c>
      <c r="AE7" s="10">
        <v>43</v>
      </c>
      <c r="AF7" s="10">
        <v>126</v>
      </c>
      <c r="AG7" s="10"/>
      <c r="AH7" s="10">
        <v>20</v>
      </c>
      <c r="AI7" s="10">
        <v>11</v>
      </c>
      <c r="AJ7" s="10">
        <v>29</v>
      </c>
      <c r="AK7" s="10">
        <v>47</v>
      </c>
      <c r="AL7" s="10">
        <v>87</v>
      </c>
      <c r="AM7" s="10">
        <v>85</v>
      </c>
      <c r="AN7" s="10">
        <v>49</v>
      </c>
      <c r="AO7" s="10"/>
      <c r="AP7" s="10">
        <v>342</v>
      </c>
      <c r="AQ7" s="10" t="s">
        <v>103</v>
      </c>
      <c r="AR7" s="10"/>
      <c r="AS7" s="10">
        <v>193</v>
      </c>
      <c r="AT7" s="10">
        <v>149</v>
      </c>
      <c r="AU7" s="10" t="s">
        <v>103</v>
      </c>
      <c r="AV7" s="10"/>
      <c r="AW7" s="10">
        <v>147</v>
      </c>
      <c r="AX7" s="10">
        <v>195</v>
      </c>
      <c r="AY7" s="10"/>
      <c r="AZ7" s="10">
        <v>92</v>
      </c>
      <c r="BA7" s="10">
        <v>250</v>
      </c>
      <c r="BB7" s="10"/>
      <c r="BC7" s="10">
        <v>101</v>
      </c>
      <c r="BD7" s="10">
        <v>241</v>
      </c>
      <c r="BE7" s="10"/>
      <c r="BF7" s="10">
        <v>163</v>
      </c>
      <c r="BG7" s="10">
        <v>179</v>
      </c>
      <c r="BH7" s="10"/>
      <c r="BI7" s="10">
        <v>17</v>
      </c>
      <c r="BJ7" s="10">
        <v>78</v>
      </c>
      <c r="BK7" s="10">
        <v>164</v>
      </c>
      <c r="BL7" s="10">
        <v>81</v>
      </c>
    </row>
    <row r="8" spans="2:64" ht="30" customHeight="1" x14ac:dyDescent="0.25">
      <c r="B8" s="11" t="s">
        <v>31</v>
      </c>
      <c r="C8" s="11">
        <v>322</v>
      </c>
      <c r="D8" s="11">
        <v>110</v>
      </c>
      <c r="E8" s="11">
        <v>9</v>
      </c>
      <c r="F8" s="11">
        <v>11</v>
      </c>
      <c r="G8" s="11">
        <v>7</v>
      </c>
      <c r="H8" s="11">
        <v>25</v>
      </c>
      <c r="I8" s="11">
        <v>26</v>
      </c>
      <c r="J8" s="11">
        <v>17</v>
      </c>
      <c r="K8" s="11">
        <v>8</v>
      </c>
      <c r="L8" s="11">
        <v>20</v>
      </c>
      <c r="M8" s="11">
        <v>20</v>
      </c>
      <c r="N8" s="11">
        <v>42</v>
      </c>
      <c r="O8" s="11">
        <v>28</v>
      </c>
      <c r="P8" s="11">
        <v>1</v>
      </c>
      <c r="Q8" s="11"/>
      <c r="R8" s="11">
        <v>21</v>
      </c>
      <c r="S8" s="11">
        <v>39</v>
      </c>
      <c r="T8" s="11">
        <v>40</v>
      </c>
      <c r="U8" s="11">
        <v>222</v>
      </c>
      <c r="V8" s="11"/>
      <c r="W8" s="11">
        <v>15</v>
      </c>
      <c r="X8" s="11">
        <v>10</v>
      </c>
      <c r="Y8" s="11">
        <v>10</v>
      </c>
      <c r="Z8" s="11">
        <v>22</v>
      </c>
      <c r="AA8" s="11">
        <v>20</v>
      </c>
      <c r="AB8" s="11">
        <v>21</v>
      </c>
      <c r="AC8" s="11">
        <v>24</v>
      </c>
      <c r="AD8" s="11">
        <v>31</v>
      </c>
      <c r="AE8" s="11">
        <v>39</v>
      </c>
      <c r="AF8" s="11">
        <v>116</v>
      </c>
      <c r="AG8" s="11"/>
      <c r="AH8" s="11">
        <v>21</v>
      </c>
      <c r="AI8" s="11">
        <v>10</v>
      </c>
      <c r="AJ8" s="11">
        <v>27</v>
      </c>
      <c r="AK8" s="11">
        <v>46</v>
      </c>
      <c r="AL8" s="11">
        <v>81</v>
      </c>
      <c r="AM8" s="11">
        <v>79</v>
      </c>
      <c r="AN8" s="11">
        <v>45</v>
      </c>
      <c r="AO8" s="11"/>
      <c r="AP8" s="11">
        <v>322</v>
      </c>
      <c r="AQ8" s="11" t="s">
        <v>103</v>
      </c>
      <c r="AR8" s="11"/>
      <c r="AS8" s="11">
        <v>183</v>
      </c>
      <c r="AT8" s="11">
        <v>140</v>
      </c>
      <c r="AU8" s="11" t="s">
        <v>103</v>
      </c>
      <c r="AV8" s="11"/>
      <c r="AW8" s="11">
        <v>136</v>
      </c>
      <c r="AX8" s="11">
        <v>187</v>
      </c>
      <c r="AY8" s="11"/>
      <c r="AZ8" s="11">
        <v>88</v>
      </c>
      <c r="BA8" s="11">
        <v>235</v>
      </c>
      <c r="BB8" s="11"/>
      <c r="BC8" s="11">
        <v>100</v>
      </c>
      <c r="BD8" s="11">
        <v>222</v>
      </c>
      <c r="BE8" s="11"/>
      <c r="BF8" s="11">
        <v>153</v>
      </c>
      <c r="BG8" s="11">
        <v>169</v>
      </c>
      <c r="BH8" s="11"/>
      <c r="BI8" s="11">
        <v>17</v>
      </c>
      <c r="BJ8" s="11">
        <v>75</v>
      </c>
      <c r="BK8" s="11">
        <v>153</v>
      </c>
      <c r="BL8" s="11">
        <v>76</v>
      </c>
    </row>
    <row r="9" spans="2:64" x14ac:dyDescent="0.25">
      <c r="B9" s="18" t="s">
        <v>421</v>
      </c>
      <c r="C9" s="17">
        <v>0.51231890285323001</v>
      </c>
      <c r="D9" s="17">
        <v>0.53090101146871904</v>
      </c>
      <c r="E9" s="17">
        <v>0.33932217647247798</v>
      </c>
      <c r="F9" s="17">
        <v>0.33452476127653602</v>
      </c>
      <c r="G9" s="17">
        <v>0.19878766792681199</v>
      </c>
      <c r="H9" s="17">
        <v>0.45208173427175102</v>
      </c>
      <c r="I9" s="17">
        <v>0.75520617648873001</v>
      </c>
      <c r="J9" s="17">
        <v>0.56832610342546896</v>
      </c>
      <c r="K9" s="17">
        <v>0.46338184160652302</v>
      </c>
      <c r="L9" s="17">
        <v>0.35809495836396399</v>
      </c>
      <c r="M9" s="17">
        <v>0.49914740108738898</v>
      </c>
      <c r="N9" s="17">
        <v>0.55018503892499104</v>
      </c>
      <c r="O9" s="17">
        <v>0.52935397635384895</v>
      </c>
      <c r="P9" s="17">
        <v>0</v>
      </c>
      <c r="Q9" s="17"/>
      <c r="R9" s="17">
        <v>0.13844248018569499</v>
      </c>
      <c r="S9" s="17">
        <v>0.33235078840622201</v>
      </c>
      <c r="T9" s="17">
        <v>0.38892727286091999</v>
      </c>
      <c r="U9" s="17">
        <v>0.60113577624817505</v>
      </c>
      <c r="V9" s="17"/>
      <c r="W9" s="17">
        <v>0.24938038611341301</v>
      </c>
      <c r="X9" s="17">
        <v>0.18646524564545899</v>
      </c>
      <c r="Y9" s="17">
        <v>0.53650878566523497</v>
      </c>
      <c r="Z9" s="17">
        <v>0.40672230217919503</v>
      </c>
      <c r="AA9" s="17">
        <v>0.24528071315933</v>
      </c>
      <c r="AB9" s="17">
        <v>0.39526216635323003</v>
      </c>
      <c r="AC9" s="17">
        <v>0.489585696690856</v>
      </c>
      <c r="AD9" s="17">
        <v>0.55629552285917605</v>
      </c>
      <c r="AE9" s="17">
        <v>0.60949086674817399</v>
      </c>
      <c r="AF9" s="17">
        <v>0.65153527786392895</v>
      </c>
      <c r="AG9" s="17"/>
      <c r="AH9" s="17">
        <v>0.21276461976269501</v>
      </c>
      <c r="AI9" s="17">
        <v>0.26271481039218603</v>
      </c>
      <c r="AJ9" s="17">
        <v>0.48979210605082601</v>
      </c>
      <c r="AK9" s="17">
        <v>0.44660020690444002</v>
      </c>
      <c r="AL9" s="17">
        <v>0.55566734704002696</v>
      </c>
      <c r="AM9" s="17">
        <v>0.57148481026086795</v>
      </c>
      <c r="AN9" s="17">
        <v>0.65799916740734499</v>
      </c>
      <c r="AO9" s="17"/>
      <c r="AP9" s="17">
        <v>0.51231890285323001</v>
      </c>
      <c r="AQ9" s="17" t="s">
        <v>104</v>
      </c>
      <c r="AR9" s="17"/>
      <c r="AS9" s="17">
        <v>0.38542221326822701</v>
      </c>
      <c r="AT9" s="17">
        <v>0.67820043566541299</v>
      </c>
      <c r="AU9" s="17" t="s">
        <v>104</v>
      </c>
      <c r="AV9" s="17"/>
      <c r="AW9" s="17">
        <v>0.45937543570334599</v>
      </c>
      <c r="AX9" s="17">
        <v>0.55086531028443197</v>
      </c>
      <c r="AY9" s="17"/>
      <c r="AZ9" s="17">
        <v>0.49334234177583203</v>
      </c>
      <c r="BA9" s="17">
        <v>0.51939227009481403</v>
      </c>
      <c r="BB9" s="17"/>
      <c r="BC9" s="17">
        <v>0.31500448358651401</v>
      </c>
      <c r="BD9" s="17">
        <v>0.60113577624817505</v>
      </c>
      <c r="BE9" s="17"/>
      <c r="BF9" s="17">
        <v>0.57095888211844004</v>
      </c>
      <c r="BG9" s="17">
        <v>0.45928190105604699</v>
      </c>
      <c r="BH9" s="17"/>
      <c r="BI9" s="17">
        <v>0.36305082465550098</v>
      </c>
      <c r="BJ9" s="17">
        <v>0.34907774625895499</v>
      </c>
      <c r="BK9" s="17">
        <v>0.54715878274388396</v>
      </c>
      <c r="BL9" s="17">
        <v>0.637463002021884</v>
      </c>
    </row>
    <row r="10" spans="2:64" ht="30" x14ac:dyDescent="0.25">
      <c r="B10" s="18" t="s">
        <v>422</v>
      </c>
      <c r="C10" s="17">
        <v>0.42131883563834699</v>
      </c>
      <c r="D10" s="17">
        <v>0.42588976214898999</v>
      </c>
      <c r="E10" s="17">
        <v>0.45242956862997002</v>
      </c>
      <c r="F10" s="17">
        <v>0.48101217433687599</v>
      </c>
      <c r="G10" s="17">
        <v>0.59636300378043605</v>
      </c>
      <c r="H10" s="17">
        <v>0.40981577421304799</v>
      </c>
      <c r="I10" s="17">
        <v>0.53105404593342698</v>
      </c>
      <c r="J10" s="17">
        <v>0.372438097335968</v>
      </c>
      <c r="K10" s="17">
        <v>0.21170188537815501</v>
      </c>
      <c r="L10" s="17">
        <v>0.16874427331929501</v>
      </c>
      <c r="M10" s="17">
        <v>0.36454925529105298</v>
      </c>
      <c r="N10" s="17">
        <v>0.48434179010385298</v>
      </c>
      <c r="O10" s="17">
        <v>0.47064602364615099</v>
      </c>
      <c r="P10" s="17">
        <v>0</v>
      </c>
      <c r="Q10" s="17"/>
      <c r="R10" s="17">
        <v>0.39704650281266202</v>
      </c>
      <c r="S10" s="17">
        <v>0.19802464381816001</v>
      </c>
      <c r="T10" s="17">
        <v>0.44703687550198701</v>
      </c>
      <c r="U10" s="17">
        <v>0.458311909840733</v>
      </c>
      <c r="V10" s="17"/>
      <c r="W10" s="17">
        <v>0.48368663227250203</v>
      </c>
      <c r="X10" s="17">
        <v>0.445513546879022</v>
      </c>
      <c r="Y10" s="17">
        <v>0.54426249228616796</v>
      </c>
      <c r="Z10" s="17">
        <v>0.37084526522879802</v>
      </c>
      <c r="AA10" s="17">
        <v>0.31140506874727403</v>
      </c>
      <c r="AB10" s="17">
        <v>0.48079356197822398</v>
      </c>
      <c r="AC10" s="17">
        <v>0.49733478068065701</v>
      </c>
      <c r="AD10" s="17">
        <v>0.49522732814368198</v>
      </c>
      <c r="AE10" s="17">
        <v>0.39204939516023002</v>
      </c>
      <c r="AF10" s="17">
        <v>0.43367657607413301</v>
      </c>
      <c r="AG10" s="17"/>
      <c r="AH10" s="17">
        <v>0.484562824855165</v>
      </c>
      <c r="AI10" s="17">
        <v>0.286339788398217</v>
      </c>
      <c r="AJ10" s="17">
        <v>0.25170914564174302</v>
      </c>
      <c r="AK10" s="17">
        <v>0.26070227827030501</v>
      </c>
      <c r="AL10" s="17">
        <v>0.39329086716218198</v>
      </c>
      <c r="AM10" s="17">
        <v>0.57637749635256497</v>
      </c>
      <c r="AN10" s="17">
        <v>0.49681558858160302</v>
      </c>
      <c r="AO10" s="17"/>
      <c r="AP10" s="17">
        <v>0.42131883563834699</v>
      </c>
      <c r="AQ10" s="17" t="s">
        <v>104</v>
      </c>
      <c r="AR10" s="17"/>
      <c r="AS10" s="17">
        <v>0.36872032407683503</v>
      </c>
      <c r="AT10" s="17">
        <v>0.49007651363607202</v>
      </c>
      <c r="AU10" s="17" t="s">
        <v>104</v>
      </c>
      <c r="AV10" s="17"/>
      <c r="AW10" s="17">
        <v>1</v>
      </c>
      <c r="AX10" s="17">
        <v>0</v>
      </c>
      <c r="AY10" s="17"/>
      <c r="AZ10" s="17">
        <v>0.36538925634495301</v>
      </c>
      <c r="BA10" s="17">
        <v>0.44216615630914102</v>
      </c>
      <c r="BB10" s="17"/>
      <c r="BC10" s="17">
        <v>0.339135499588265</v>
      </c>
      <c r="BD10" s="17">
        <v>0.458311909840733</v>
      </c>
      <c r="BE10" s="17"/>
      <c r="BF10" s="17">
        <v>0.444756228990485</v>
      </c>
      <c r="BG10" s="17">
        <v>0.40012085622371002</v>
      </c>
      <c r="BH10" s="17"/>
      <c r="BI10" s="17">
        <v>0.25179268722988701</v>
      </c>
      <c r="BJ10" s="17">
        <v>0.31080617413466699</v>
      </c>
      <c r="BK10" s="17">
        <v>0.42763164530572401</v>
      </c>
      <c r="BL10" s="17">
        <v>0.54035574674460196</v>
      </c>
    </row>
    <row r="11" spans="2:64" x14ac:dyDescent="0.25">
      <c r="B11" s="18" t="s">
        <v>423</v>
      </c>
      <c r="C11" s="17">
        <v>0.37244035644504297</v>
      </c>
      <c r="D11" s="17">
        <v>0.407685216965887</v>
      </c>
      <c r="E11" s="17">
        <v>0.11310739215749301</v>
      </c>
      <c r="F11" s="17">
        <v>0.55742811936224901</v>
      </c>
      <c r="G11" s="17">
        <v>0.80121233207318798</v>
      </c>
      <c r="H11" s="17">
        <v>0.424988175260338</v>
      </c>
      <c r="I11" s="17">
        <v>0.203327424600382</v>
      </c>
      <c r="J11" s="17">
        <v>0.33351741858168299</v>
      </c>
      <c r="K11" s="17">
        <v>0.58922181972070797</v>
      </c>
      <c r="L11" s="17">
        <v>0.45449384048812702</v>
      </c>
      <c r="M11" s="17">
        <v>0.432700927101832</v>
      </c>
      <c r="N11" s="17">
        <v>0.23258822444538199</v>
      </c>
      <c r="O11" s="17">
        <v>0.33399389609801</v>
      </c>
      <c r="P11" s="17">
        <v>0</v>
      </c>
      <c r="Q11" s="17"/>
      <c r="R11" s="17">
        <v>0.68347962820876995</v>
      </c>
      <c r="S11" s="17">
        <v>0.415864783758151</v>
      </c>
      <c r="T11" s="17">
        <v>0.451740259313263</v>
      </c>
      <c r="U11" s="17">
        <v>0.32152029288663098</v>
      </c>
      <c r="V11" s="17"/>
      <c r="W11" s="17">
        <v>0.63590071182533903</v>
      </c>
      <c r="X11" s="17">
        <v>0.47953427868923298</v>
      </c>
      <c r="Y11" s="17">
        <v>0.37073253234130399</v>
      </c>
      <c r="Z11" s="17">
        <v>0.34583841872184501</v>
      </c>
      <c r="AA11" s="17">
        <v>0.61372942676558495</v>
      </c>
      <c r="AB11" s="17">
        <v>0.348657462327576</v>
      </c>
      <c r="AC11" s="17">
        <v>0.35599368560347799</v>
      </c>
      <c r="AD11" s="17">
        <v>0.427123506823267</v>
      </c>
      <c r="AE11" s="17">
        <v>0.42110436330630002</v>
      </c>
      <c r="AF11" s="17">
        <v>0.250181642129923</v>
      </c>
      <c r="AG11" s="17"/>
      <c r="AH11" s="17">
        <v>0.49280355628299299</v>
      </c>
      <c r="AI11" s="17">
        <v>0.282118673783399</v>
      </c>
      <c r="AJ11" s="17">
        <v>0.42203439363728801</v>
      </c>
      <c r="AK11" s="17">
        <v>0.293648656548406</v>
      </c>
      <c r="AL11" s="17">
        <v>0.32681776736990797</v>
      </c>
      <c r="AM11" s="17">
        <v>0.378885704662423</v>
      </c>
      <c r="AN11" s="17">
        <v>0.44928258160934498</v>
      </c>
      <c r="AO11" s="17"/>
      <c r="AP11" s="17">
        <v>0.37244035644504297</v>
      </c>
      <c r="AQ11" s="17" t="s">
        <v>104</v>
      </c>
      <c r="AR11" s="17"/>
      <c r="AS11" s="17">
        <v>0.32192131219523801</v>
      </c>
      <c r="AT11" s="17">
        <v>0.43847971904599298</v>
      </c>
      <c r="AU11" s="17" t="s">
        <v>104</v>
      </c>
      <c r="AV11" s="17"/>
      <c r="AW11" s="17">
        <v>0.36495706817092299</v>
      </c>
      <c r="AX11" s="17">
        <v>0.37788869396934499</v>
      </c>
      <c r="AY11" s="17"/>
      <c r="AZ11" s="17">
        <v>0.41184077641651801</v>
      </c>
      <c r="BA11" s="17">
        <v>0.35775415282816198</v>
      </c>
      <c r="BB11" s="17"/>
      <c r="BC11" s="17">
        <v>0.48556371224451</v>
      </c>
      <c r="BD11" s="17">
        <v>0.32152029288663098</v>
      </c>
      <c r="BE11" s="17"/>
      <c r="BF11" s="17">
        <v>0.46020344121538598</v>
      </c>
      <c r="BG11" s="17">
        <v>0.29306292584194998</v>
      </c>
      <c r="BH11" s="17"/>
      <c r="BI11" s="17">
        <v>0.126881081367548</v>
      </c>
      <c r="BJ11" s="17">
        <v>0.37789482872150898</v>
      </c>
      <c r="BK11" s="17">
        <v>0.34796255626978001</v>
      </c>
      <c r="BL11" s="17">
        <v>0.465619130024234</v>
      </c>
    </row>
    <row r="12" spans="2:64" x14ac:dyDescent="0.25">
      <c r="B12" s="18" t="s">
        <v>101</v>
      </c>
      <c r="C12" s="17">
        <v>5.3994361819775197E-2</v>
      </c>
      <c r="D12" s="17">
        <v>3.4305117973053398E-2</v>
      </c>
      <c r="E12" s="17">
        <v>0.11310739215749301</v>
      </c>
      <c r="F12" s="17">
        <v>0</v>
      </c>
      <c r="G12" s="17">
        <v>0</v>
      </c>
      <c r="H12" s="17">
        <v>7.3811977570707205E-2</v>
      </c>
      <c r="I12" s="17">
        <v>0</v>
      </c>
      <c r="J12" s="17">
        <v>0</v>
      </c>
      <c r="K12" s="17">
        <v>0.28493820216510801</v>
      </c>
      <c r="L12" s="17">
        <v>5.8628709437275703E-2</v>
      </c>
      <c r="M12" s="17">
        <v>6.8151671810778899E-2</v>
      </c>
      <c r="N12" s="17">
        <v>4.6767381594922199E-2</v>
      </c>
      <c r="O12" s="17">
        <v>0.10543649667384999</v>
      </c>
      <c r="P12" s="17">
        <v>1</v>
      </c>
      <c r="Q12" s="17"/>
      <c r="R12" s="17">
        <v>5.64938077294019E-2</v>
      </c>
      <c r="S12" s="17">
        <v>0.13138987031473201</v>
      </c>
      <c r="T12" s="17">
        <v>6.1686287019452599E-2</v>
      </c>
      <c r="U12" s="17">
        <v>3.8720759855900802E-2</v>
      </c>
      <c r="V12" s="17"/>
      <c r="W12" s="17">
        <v>7.5670547326861903E-2</v>
      </c>
      <c r="X12" s="17">
        <v>0</v>
      </c>
      <c r="Y12" s="17">
        <v>0</v>
      </c>
      <c r="Z12" s="17">
        <v>6.6914922097563903E-2</v>
      </c>
      <c r="AA12" s="17">
        <v>6.7792316743020997E-2</v>
      </c>
      <c r="AB12" s="17">
        <v>5.9708645203594098E-2</v>
      </c>
      <c r="AC12" s="17">
        <v>7.4543912584633207E-2</v>
      </c>
      <c r="AD12" s="17">
        <v>0</v>
      </c>
      <c r="AE12" s="17">
        <v>4.12664758889595E-2</v>
      </c>
      <c r="AF12" s="17">
        <v>6.6201275302744403E-2</v>
      </c>
      <c r="AG12" s="17"/>
      <c r="AH12" s="17">
        <v>9.9834883688828202E-2</v>
      </c>
      <c r="AI12" s="17">
        <v>8.7050599378124996E-2</v>
      </c>
      <c r="AJ12" s="17">
        <v>0</v>
      </c>
      <c r="AK12" s="17">
        <v>0.106713845062111</v>
      </c>
      <c r="AL12" s="17">
        <v>6.3241983298597301E-2</v>
      </c>
      <c r="AM12" s="17">
        <v>2.35350692863186E-2</v>
      </c>
      <c r="AN12" s="17">
        <v>1.6358040523729699E-2</v>
      </c>
      <c r="AO12" s="17"/>
      <c r="AP12" s="17">
        <v>5.3994361819775197E-2</v>
      </c>
      <c r="AQ12" s="17" t="s">
        <v>104</v>
      </c>
      <c r="AR12" s="17"/>
      <c r="AS12" s="17">
        <v>7.7622491449039099E-2</v>
      </c>
      <c r="AT12" s="17">
        <v>2.3107264818228002E-2</v>
      </c>
      <c r="AU12" s="17" t="s">
        <v>104</v>
      </c>
      <c r="AV12" s="17"/>
      <c r="AW12" s="17">
        <v>0</v>
      </c>
      <c r="AX12" s="17">
        <v>9.3305891300845697E-2</v>
      </c>
      <c r="AY12" s="17"/>
      <c r="AZ12" s="17">
        <v>8.72010887784683E-2</v>
      </c>
      <c r="BA12" s="17">
        <v>4.1616809653615097E-2</v>
      </c>
      <c r="BB12" s="17"/>
      <c r="BC12" s="17">
        <v>8.7925998753353801E-2</v>
      </c>
      <c r="BD12" s="17">
        <v>3.8720759855900802E-2</v>
      </c>
      <c r="BE12" s="17"/>
      <c r="BF12" s="17">
        <v>2.2768546443897301E-2</v>
      </c>
      <c r="BG12" s="17">
        <v>8.2236589169802907E-2</v>
      </c>
      <c r="BH12" s="17"/>
      <c r="BI12" s="17">
        <v>0.30680050230509398</v>
      </c>
      <c r="BJ12" s="17">
        <v>7.4538700487023102E-2</v>
      </c>
      <c r="BK12" s="17">
        <v>3.5544393188858797E-2</v>
      </c>
      <c r="BL12" s="17">
        <v>1.6502105020585401E-2</v>
      </c>
    </row>
    <row r="13" spans="2:64" x14ac:dyDescent="0.25">
      <c r="B13" s="18" t="s">
        <v>424</v>
      </c>
      <c r="C13" s="19">
        <v>0.117485668336786</v>
      </c>
      <c r="D13" s="19">
        <v>0.16978788660149599</v>
      </c>
      <c r="E13" s="19">
        <v>0.208248254897552</v>
      </c>
      <c r="F13" s="19">
        <v>9.0846435612895599E-2</v>
      </c>
      <c r="G13" s="19">
        <v>0.23642573029003999</v>
      </c>
      <c r="H13" s="19">
        <v>0.13473469287464501</v>
      </c>
      <c r="I13" s="19">
        <v>3.5782527802769699E-2</v>
      </c>
      <c r="J13" s="19">
        <v>0.22144935643595101</v>
      </c>
      <c r="K13" s="19">
        <v>0</v>
      </c>
      <c r="L13" s="19">
        <v>0.20651444600618199</v>
      </c>
      <c r="M13" s="19">
        <v>0</v>
      </c>
      <c r="N13" s="19">
        <v>6.6436692981922202E-2</v>
      </c>
      <c r="O13" s="19">
        <v>0</v>
      </c>
      <c r="P13" s="19">
        <v>0</v>
      </c>
      <c r="Q13" s="19"/>
      <c r="R13" s="19">
        <v>0.17747165516312499</v>
      </c>
      <c r="S13" s="19">
        <v>8.8496612100906494E-2</v>
      </c>
      <c r="T13" s="19">
        <v>7.8301760602311005E-2</v>
      </c>
      <c r="U13" s="19">
        <v>0.12410218801421</v>
      </c>
      <c r="V13" s="19"/>
      <c r="W13" s="19">
        <v>0.16204359907167401</v>
      </c>
      <c r="X13" s="19">
        <v>0.11129591803178</v>
      </c>
      <c r="Y13" s="19">
        <v>0</v>
      </c>
      <c r="Z13" s="19">
        <v>5.3493765874687203E-2</v>
      </c>
      <c r="AA13" s="19">
        <v>7.8251629072400006E-2</v>
      </c>
      <c r="AB13" s="19">
        <v>9.2777381478488893E-2</v>
      </c>
      <c r="AC13" s="19">
        <v>3.1352879228588301E-2</v>
      </c>
      <c r="AD13" s="19">
        <v>7.9001530999482206E-2</v>
      </c>
      <c r="AE13" s="19">
        <v>0.16309593813845299</v>
      </c>
      <c r="AF13" s="19">
        <v>0.144979538544417</v>
      </c>
      <c r="AG13" s="19"/>
      <c r="AH13" s="19">
        <v>5.6832658585741103E-2</v>
      </c>
      <c r="AI13" s="19">
        <v>8.1776128048072494E-2</v>
      </c>
      <c r="AJ13" s="19">
        <v>0.16240157832507601</v>
      </c>
      <c r="AK13" s="19">
        <v>0.19162009551951101</v>
      </c>
      <c r="AL13" s="19">
        <v>0.112697459166614</v>
      </c>
      <c r="AM13" s="19">
        <v>8.9493736417649294E-2</v>
      </c>
      <c r="AN13" s="19">
        <v>7.5993762913359797E-2</v>
      </c>
      <c r="AO13" s="19"/>
      <c r="AP13" s="19">
        <v>0.117485668336786</v>
      </c>
      <c r="AQ13" s="19" t="s">
        <v>104</v>
      </c>
      <c r="AR13" s="19"/>
      <c r="AS13" s="19">
        <v>0.126097668533831</v>
      </c>
      <c r="AT13" s="19">
        <v>0.106227913718155</v>
      </c>
      <c r="AU13" s="19" t="s">
        <v>104</v>
      </c>
      <c r="AV13" s="19"/>
      <c r="AW13" s="19">
        <v>4.4335160206433903E-2</v>
      </c>
      <c r="AX13" s="19">
        <v>0.17074416163132999</v>
      </c>
      <c r="AY13" s="19"/>
      <c r="AZ13" s="19">
        <v>9.2559969422019703E-2</v>
      </c>
      <c r="BA13" s="19">
        <v>0.126776530967702</v>
      </c>
      <c r="BB13" s="19"/>
      <c r="BC13" s="19">
        <v>0.102786493643794</v>
      </c>
      <c r="BD13" s="19">
        <v>0.12410218801421</v>
      </c>
      <c r="BE13" s="19"/>
      <c r="BF13" s="19">
        <v>0.102099907449916</v>
      </c>
      <c r="BG13" s="19">
        <v>0.13140133880654301</v>
      </c>
      <c r="BH13" s="19"/>
      <c r="BI13" s="19">
        <v>0.100651329105355</v>
      </c>
      <c r="BJ13" s="19">
        <v>0.21291229849652399</v>
      </c>
      <c r="BK13" s="19">
        <v>0.115222697555607</v>
      </c>
      <c r="BL13" s="19">
        <v>3.4786805170353902E-2</v>
      </c>
    </row>
    <row r="14" spans="2:64" x14ac:dyDescent="0.25">
      <c r="B14" s="16" t="s">
        <v>661</v>
      </c>
    </row>
    <row r="15" spans="2:64" x14ac:dyDescent="0.25">
      <c r="B15" t="s">
        <v>83</v>
      </c>
    </row>
    <row r="16" spans="2:64" x14ac:dyDescent="0.25">
      <c r="B16" t="s">
        <v>84</v>
      </c>
    </row>
    <row r="18" spans="2:2" x14ac:dyDescent="0.2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L23"/>
  <sheetViews>
    <sheetView showGridLines="0" topLeftCell="A7" workbookViewId="0">
      <pane xSplit="2" topLeftCell="C1" activePane="topRight" state="frozen"/>
      <selection pane="topRight" activeCell="B19" sqref="B19"/>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435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41</v>
      </c>
      <c r="D7" s="10">
        <v>21</v>
      </c>
      <c r="E7" s="10">
        <v>2</v>
      </c>
      <c r="F7" s="10">
        <v>1</v>
      </c>
      <c r="G7" s="10">
        <v>1</v>
      </c>
      <c r="H7" s="10">
        <v>4</v>
      </c>
      <c r="I7" s="10">
        <v>1</v>
      </c>
      <c r="J7" s="10">
        <v>4</v>
      </c>
      <c r="K7" s="10" t="s">
        <v>103</v>
      </c>
      <c r="L7" s="10">
        <v>4</v>
      </c>
      <c r="M7" s="10" t="s">
        <v>103</v>
      </c>
      <c r="N7" s="10">
        <v>3</v>
      </c>
      <c r="O7" s="10" t="s">
        <v>103</v>
      </c>
      <c r="P7" s="10" t="s">
        <v>103</v>
      </c>
      <c r="Q7" s="10"/>
      <c r="R7" s="10">
        <v>3</v>
      </c>
      <c r="S7" s="10">
        <v>3</v>
      </c>
      <c r="T7" s="10">
        <v>4</v>
      </c>
      <c r="U7" s="10">
        <v>31</v>
      </c>
      <c r="V7" s="10"/>
      <c r="W7" s="10">
        <v>2</v>
      </c>
      <c r="X7" s="10">
        <v>1</v>
      </c>
      <c r="Y7" s="10" t="s">
        <v>103</v>
      </c>
      <c r="Z7" s="10">
        <v>1</v>
      </c>
      <c r="AA7" s="10">
        <v>2</v>
      </c>
      <c r="AB7" s="10">
        <v>2</v>
      </c>
      <c r="AC7" s="10">
        <v>1</v>
      </c>
      <c r="AD7" s="10">
        <v>3</v>
      </c>
      <c r="AE7" s="10">
        <v>7</v>
      </c>
      <c r="AF7" s="10">
        <v>19</v>
      </c>
      <c r="AG7" s="10"/>
      <c r="AH7" s="10">
        <v>1</v>
      </c>
      <c r="AI7" s="10">
        <v>1</v>
      </c>
      <c r="AJ7" s="10">
        <v>5</v>
      </c>
      <c r="AK7" s="10">
        <v>9</v>
      </c>
      <c r="AL7" s="10">
        <v>10</v>
      </c>
      <c r="AM7" s="10">
        <v>8</v>
      </c>
      <c r="AN7" s="10">
        <v>4</v>
      </c>
      <c r="AO7" s="10"/>
      <c r="AP7" s="10">
        <v>41</v>
      </c>
      <c r="AQ7" s="10" t="s">
        <v>103</v>
      </c>
      <c r="AR7" s="10"/>
      <c r="AS7" s="10">
        <v>25</v>
      </c>
      <c r="AT7" s="10">
        <v>16</v>
      </c>
      <c r="AU7" s="10" t="s">
        <v>103</v>
      </c>
      <c r="AV7" s="10"/>
      <c r="AW7" s="10">
        <v>7</v>
      </c>
      <c r="AX7" s="10">
        <v>34</v>
      </c>
      <c r="AY7" s="10"/>
      <c r="AZ7" s="10">
        <v>9</v>
      </c>
      <c r="BA7" s="10">
        <v>32</v>
      </c>
      <c r="BB7" s="10"/>
      <c r="BC7" s="10">
        <v>10</v>
      </c>
      <c r="BD7" s="10">
        <v>31</v>
      </c>
      <c r="BE7" s="10"/>
      <c r="BF7" s="10">
        <v>17</v>
      </c>
      <c r="BG7" s="10">
        <v>24</v>
      </c>
      <c r="BH7" s="10"/>
      <c r="BI7" s="10">
        <v>2</v>
      </c>
      <c r="BJ7" s="10">
        <v>16</v>
      </c>
      <c r="BK7" s="10">
        <v>20</v>
      </c>
      <c r="BL7" s="10">
        <v>3</v>
      </c>
    </row>
    <row r="8" spans="2:64" ht="30" customHeight="1" x14ac:dyDescent="0.25">
      <c r="B8" s="11" t="s">
        <v>31</v>
      </c>
      <c r="C8" s="11">
        <v>38</v>
      </c>
      <c r="D8" s="11">
        <v>19</v>
      </c>
      <c r="E8" s="11">
        <v>2</v>
      </c>
      <c r="F8" s="11">
        <v>1</v>
      </c>
      <c r="G8" s="11">
        <v>2</v>
      </c>
      <c r="H8" s="11">
        <v>3</v>
      </c>
      <c r="I8" s="11">
        <v>1</v>
      </c>
      <c r="J8" s="11">
        <v>4</v>
      </c>
      <c r="K8" s="11" t="s">
        <v>103</v>
      </c>
      <c r="L8" s="11">
        <v>4</v>
      </c>
      <c r="M8" s="11" t="s">
        <v>103</v>
      </c>
      <c r="N8" s="11">
        <v>3</v>
      </c>
      <c r="O8" s="11" t="s">
        <v>103</v>
      </c>
      <c r="P8" s="11" t="s">
        <v>103</v>
      </c>
      <c r="Q8" s="11"/>
      <c r="R8" s="11">
        <v>4</v>
      </c>
      <c r="S8" s="11">
        <v>3</v>
      </c>
      <c r="T8" s="11">
        <v>3</v>
      </c>
      <c r="U8" s="11">
        <v>28</v>
      </c>
      <c r="V8" s="11"/>
      <c r="W8" s="11">
        <v>3</v>
      </c>
      <c r="X8" s="11">
        <v>1</v>
      </c>
      <c r="Y8" s="11" t="s">
        <v>103</v>
      </c>
      <c r="Z8" s="11">
        <v>1</v>
      </c>
      <c r="AA8" s="11">
        <v>2</v>
      </c>
      <c r="AB8" s="11">
        <v>2</v>
      </c>
      <c r="AC8" s="11">
        <v>1</v>
      </c>
      <c r="AD8" s="11">
        <v>2</v>
      </c>
      <c r="AE8" s="11">
        <v>6</v>
      </c>
      <c r="AF8" s="11">
        <v>17</v>
      </c>
      <c r="AG8" s="11"/>
      <c r="AH8" s="11">
        <v>1</v>
      </c>
      <c r="AI8" s="11">
        <v>1</v>
      </c>
      <c r="AJ8" s="11">
        <v>4</v>
      </c>
      <c r="AK8" s="11">
        <v>9</v>
      </c>
      <c r="AL8" s="11">
        <v>9</v>
      </c>
      <c r="AM8" s="11">
        <v>7</v>
      </c>
      <c r="AN8" s="11">
        <v>3</v>
      </c>
      <c r="AO8" s="11"/>
      <c r="AP8" s="11">
        <v>38</v>
      </c>
      <c r="AQ8" s="11" t="s">
        <v>103</v>
      </c>
      <c r="AR8" s="11"/>
      <c r="AS8" s="11">
        <v>23</v>
      </c>
      <c r="AT8" s="11">
        <v>15</v>
      </c>
      <c r="AU8" s="11" t="s">
        <v>103</v>
      </c>
      <c r="AV8" s="11"/>
      <c r="AW8" s="11">
        <v>6</v>
      </c>
      <c r="AX8" s="11">
        <v>32</v>
      </c>
      <c r="AY8" s="11"/>
      <c r="AZ8" s="11">
        <v>8</v>
      </c>
      <c r="BA8" s="11">
        <v>30</v>
      </c>
      <c r="BB8" s="11"/>
      <c r="BC8" s="11">
        <v>10</v>
      </c>
      <c r="BD8" s="11">
        <v>28</v>
      </c>
      <c r="BE8" s="11"/>
      <c r="BF8" s="11">
        <v>16</v>
      </c>
      <c r="BG8" s="11">
        <v>22</v>
      </c>
      <c r="BH8" s="11"/>
      <c r="BI8" s="11">
        <v>2</v>
      </c>
      <c r="BJ8" s="11">
        <v>16</v>
      </c>
      <c r="BK8" s="11">
        <v>18</v>
      </c>
      <c r="BL8" s="11">
        <v>3</v>
      </c>
    </row>
    <row r="9" spans="2:64" x14ac:dyDescent="0.25">
      <c r="B9" s="18" t="s">
        <v>426</v>
      </c>
      <c r="C9" s="17">
        <v>0.30637976193468502</v>
      </c>
      <c r="D9" s="17">
        <v>0.37904910120452301</v>
      </c>
      <c r="E9" s="17">
        <v>0</v>
      </c>
      <c r="F9" s="17">
        <v>0</v>
      </c>
      <c r="G9" s="17">
        <v>0</v>
      </c>
      <c r="H9" s="17">
        <v>0.22608399516158501</v>
      </c>
      <c r="I9" s="17">
        <v>0</v>
      </c>
      <c r="J9" s="17">
        <v>0</v>
      </c>
      <c r="K9" s="17" t="s">
        <v>104</v>
      </c>
      <c r="L9" s="17">
        <v>0.47740239461498102</v>
      </c>
      <c r="M9" s="17" t="s">
        <v>104</v>
      </c>
      <c r="N9" s="17">
        <v>0.64803048213396297</v>
      </c>
      <c r="O9" s="17" t="s">
        <v>104</v>
      </c>
      <c r="P9" s="17" t="s">
        <v>104</v>
      </c>
      <c r="Q9" s="17"/>
      <c r="R9" s="17">
        <v>0</v>
      </c>
      <c r="S9" s="17">
        <v>0</v>
      </c>
      <c r="T9" s="17">
        <v>0.26387817473646102</v>
      </c>
      <c r="U9" s="17">
        <v>0.390509541958666</v>
      </c>
      <c r="V9" s="17"/>
      <c r="W9" s="17">
        <v>0</v>
      </c>
      <c r="X9" s="17">
        <v>0</v>
      </c>
      <c r="Y9" s="17" t="s">
        <v>104</v>
      </c>
      <c r="Z9" s="17">
        <v>0</v>
      </c>
      <c r="AA9" s="17">
        <v>0</v>
      </c>
      <c r="AB9" s="17">
        <v>0</v>
      </c>
      <c r="AC9" s="17">
        <v>1</v>
      </c>
      <c r="AD9" s="17">
        <v>0</v>
      </c>
      <c r="AE9" s="17">
        <v>0.57990835252876005</v>
      </c>
      <c r="AF9" s="17">
        <v>0.42560444857636398</v>
      </c>
      <c r="AG9" s="17"/>
      <c r="AH9" s="17">
        <v>0</v>
      </c>
      <c r="AI9" s="17">
        <v>1</v>
      </c>
      <c r="AJ9" s="17">
        <v>0.224381904542792</v>
      </c>
      <c r="AK9" s="17">
        <v>8.5226167608267997E-2</v>
      </c>
      <c r="AL9" s="17">
        <v>0.39733625169297199</v>
      </c>
      <c r="AM9" s="17">
        <v>0.64192125789295496</v>
      </c>
      <c r="AN9" s="17">
        <v>0.25590409413475501</v>
      </c>
      <c r="AO9" s="17"/>
      <c r="AP9" s="17">
        <v>0.30637976193468502</v>
      </c>
      <c r="AQ9" s="17" t="s">
        <v>104</v>
      </c>
      <c r="AR9" s="17"/>
      <c r="AS9" s="17">
        <v>0.23094858880643299</v>
      </c>
      <c r="AT9" s="17">
        <v>0.42342857494363201</v>
      </c>
      <c r="AU9" s="17" t="s">
        <v>104</v>
      </c>
      <c r="AV9" s="17"/>
      <c r="AW9" s="17">
        <v>0.30985690915102798</v>
      </c>
      <c r="AX9" s="17">
        <v>0.30572241139071799</v>
      </c>
      <c r="AY9" s="17"/>
      <c r="AZ9" s="17">
        <v>0.32723845735532597</v>
      </c>
      <c r="BA9" s="17">
        <v>0.300703268036347</v>
      </c>
      <c r="BB9" s="17"/>
      <c r="BC9" s="17">
        <v>8.0718774828014095E-2</v>
      </c>
      <c r="BD9" s="17">
        <v>0.390509541958666</v>
      </c>
      <c r="BE9" s="17"/>
      <c r="BF9" s="17">
        <v>0.46488601458864898</v>
      </c>
      <c r="BG9" s="17">
        <v>0.19498696360262999</v>
      </c>
      <c r="BH9" s="17"/>
      <c r="BI9" s="17">
        <v>0.52418760000839204</v>
      </c>
      <c r="BJ9" s="17">
        <v>0</v>
      </c>
      <c r="BK9" s="17">
        <v>0.559432507594392</v>
      </c>
      <c r="BL9" s="17">
        <v>0.33333333333333298</v>
      </c>
    </row>
    <row r="10" spans="2:64" x14ac:dyDescent="0.25">
      <c r="B10" s="18" t="s">
        <v>427</v>
      </c>
      <c r="C10" s="17">
        <v>0.25772458825592398</v>
      </c>
      <c r="D10" s="17">
        <v>0.32414171272991799</v>
      </c>
      <c r="E10" s="17">
        <v>0.456862713144292</v>
      </c>
      <c r="F10" s="17">
        <v>0</v>
      </c>
      <c r="G10" s="17">
        <v>0</v>
      </c>
      <c r="H10" s="17">
        <v>0</v>
      </c>
      <c r="I10" s="17">
        <v>1</v>
      </c>
      <c r="J10" s="17">
        <v>0</v>
      </c>
      <c r="K10" s="17" t="s">
        <v>104</v>
      </c>
      <c r="L10" s="17">
        <v>0.23870119730749101</v>
      </c>
      <c r="M10" s="17" t="s">
        <v>104</v>
      </c>
      <c r="N10" s="17">
        <v>0.35196951786603697</v>
      </c>
      <c r="O10" s="17" t="s">
        <v>104</v>
      </c>
      <c r="P10" s="17" t="s">
        <v>104</v>
      </c>
      <c r="Q10" s="17"/>
      <c r="R10" s="17">
        <v>0</v>
      </c>
      <c r="S10" s="17">
        <v>0</v>
      </c>
      <c r="T10" s="17">
        <v>0.49984300731069498</v>
      </c>
      <c r="U10" s="17">
        <v>0.29680512159738898</v>
      </c>
      <c r="V10" s="17"/>
      <c r="W10" s="17">
        <v>0</v>
      </c>
      <c r="X10" s="17">
        <v>0</v>
      </c>
      <c r="Y10" s="17" t="s">
        <v>104</v>
      </c>
      <c r="Z10" s="17">
        <v>0</v>
      </c>
      <c r="AA10" s="17">
        <v>1</v>
      </c>
      <c r="AB10" s="17">
        <v>0</v>
      </c>
      <c r="AC10" s="17">
        <v>0</v>
      </c>
      <c r="AD10" s="17">
        <v>0.37229041918452099</v>
      </c>
      <c r="AE10" s="17">
        <v>0.15462921624149401</v>
      </c>
      <c r="AF10" s="17">
        <v>0.37342640276453698</v>
      </c>
      <c r="AG10" s="17"/>
      <c r="AH10" s="17">
        <v>0</v>
      </c>
      <c r="AI10" s="17">
        <v>0</v>
      </c>
      <c r="AJ10" s="17">
        <v>0.40384627537630302</v>
      </c>
      <c r="AK10" s="17">
        <v>0.178174779694941</v>
      </c>
      <c r="AL10" s="17">
        <v>0.41166564089441798</v>
      </c>
      <c r="AM10" s="17">
        <v>0.251181014852986</v>
      </c>
      <c r="AN10" s="17">
        <v>0.25590409413475501</v>
      </c>
      <c r="AO10" s="17"/>
      <c r="AP10" s="17">
        <v>0.25772458825592398</v>
      </c>
      <c r="AQ10" s="17" t="s">
        <v>104</v>
      </c>
      <c r="AR10" s="17"/>
      <c r="AS10" s="17">
        <v>0.26605535411416398</v>
      </c>
      <c r="AT10" s="17">
        <v>0.24479748909090901</v>
      </c>
      <c r="AU10" s="17" t="s">
        <v>104</v>
      </c>
      <c r="AV10" s="17"/>
      <c r="AW10" s="17">
        <v>0</v>
      </c>
      <c r="AX10" s="17">
        <v>0.30644711501222599</v>
      </c>
      <c r="AY10" s="17"/>
      <c r="AZ10" s="17">
        <v>0.32050730858654802</v>
      </c>
      <c r="BA10" s="17">
        <v>0.240638873080986</v>
      </c>
      <c r="BB10" s="17"/>
      <c r="BC10" s="17">
        <v>0.15289902318281601</v>
      </c>
      <c r="BD10" s="17">
        <v>0.29680512159738898</v>
      </c>
      <c r="BE10" s="17"/>
      <c r="BF10" s="17">
        <v>0.22266561204186799</v>
      </c>
      <c r="BG10" s="17">
        <v>0.28236284322537603</v>
      </c>
      <c r="BH10" s="17"/>
      <c r="BI10" s="17">
        <v>0</v>
      </c>
      <c r="BJ10" s="17">
        <v>0.16591936290981199</v>
      </c>
      <c r="BK10" s="17">
        <v>0.30407442006429303</v>
      </c>
      <c r="BL10" s="17">
        <v>0.66666666666666696</v>
      </c>
    </row>
    <row r="11" spans="2:64" x14ac:dyDescent="0.25">
      <c r="B11" s="18" t="s">
        <v>428</v>
      </c>
      <c r="C11" s="17">
        <v>0.12390188302194501</v>
      </c>
      <c r="D11" s="17">
        <v>0.114810886287337</v>
      </c>
      <c r="E11" s="17">
        <v>0</v>
      </c>
      <c r="F11" s="17">
        <v>1</v>
      </c>
      <c r="G11" s="17">
        <v>0</v>
      </c>
      <c r="H11" s="17">
        <v>0.22608399516158501</v>
      </c>
      <c r="I11" s="17">
        <v>0</v>
      </c>
      <c r="J11" s="17">
        <v>0.216803443071093</v>
      </c>
      <c r="K11" s="17" t="s">
        <v>104</v>
      </c>
      <c r="L11" s="17">
        <v>0</v>
      </c>
      <c r="M11" s="17" t="s">
        <v>104</v>
      </c>
      <c r="N11" s="17">
        <v>0</v>
      </c>
      <c r="O11" s="17" t="s">
        <v>104</v>
      </c>
      <c r="P11" s="17" t="s">
        <v>104</v>
      </c>
      <c r="Q11" s="17"/>
      <c r="R11" s="17">
        <v>0</v>
      </c>
      <c r="S11" s="17">
        <v>0.36246660622968102</v>
      </c>
      <c r="T11" s="17">
        <v>0</v>
      </c>
      <c r="U11" s="17">
        <v>0.124505452439357</v>
      </c>
      <c r="V11" s="17"/>
      <c r="W11" s="17">
        <v>0</v>
      </c>
      <c r="X11" s="17">
        <v>0</v>
      </c>
      <c r="Y11" s="17" t="s">
        <v>104</v>
      </c>
      <c r="Z11" s="17">
        <v>0</v>
      </c>
      <c r="AA11" s="17">
        <v>0</v>
      </c>
      <c r="AB11" s="17">
        <v>0</v>
      </c>
      <c r="AC11" s="17">
        <v>0</v>
      </c>
      <c r="AD11" s="17">
        <v>0</v>
      </c>
      <c r="AE11" s="17">
        <v>0.265462431229746</v>
      </c>
      <c r="AF11" s="17">
        <v>0.10383679546331</v>
      </c>
      <c r="AG11" s="17"/>
      <c r="AH11" s="17">
        <v>0</v>
      </c>
      <c r="AI11" s="17">
        <v>0</v>
      </c>
      <c r="AJ11" s="17">
        <v>0</v>
      </c>
      <c r="AK11" s="17">
        <v>9.0888788762121406E-2</v>
      </c>
      <c r="AL11" s="17">
        <v>0.108847800661587</v>
      </c>
      <c r="AM11" s="17">
        <v>0.10689772725405899</v>
      </c>
      <c r="AN11" s="17">
        <v>0.25590409413475501</v>
      </c>
      <c r="AO11" s="17"/>
      <c r="AP11" s="17">
        <v>0.12390188302194501</v>
      </c>
      <c r="AQ11" s="17" t="s">
        <v>104</v>
      </c>
      <c r="AR11" s="17"/>
      <c r="AS11" s="17">
        <v>9.7884650531569403E-2</v>
      </c>
      <c r="AT11" s="17">
        <v>0.164273602756417</v>
      </c>
      <c r="AU11" s="17" t="s">
        <v>104</v>
      </c>
      <c r="AV11" s="17"/>
      <c r="AW11" s="17">
        <v>0.124921864566735</v>
      </c>
      <c r="AX11" s="17">
        <v>0.12370905672452701</v>
      </c>
      <c r="AY11" s="17"/>
      <c r="AZ11" s="17">
        <v>0.20809245732512999</v>
      </c>
      <c r="BA11" s="17">
        <v>0.100990225715865</v>
      </c>
      <c r="BB11" s="17"/>
      <c r="BC11" s="17">
        <v>0.12228293108267101</v>
      </c>
      <c r="BD11" s="17">
        <v>0.124505452439357</v>
      </c>
      <c r="BE11" s="17"/>
      <c r="BF11" s="17">
        <v>0.17990648114621099</v>
      </c>
      <c r="BG11" s="17">
        <v>8.4543758026437502E-2</v>
      </c>
      <c r="BH11" s="17"/>
      <c r="BI11" s="17">
        <v>0</v>
      </c>
      <c r="BJ11" s="17">
        <v>0.19670249697293499</v>
      </c>
      <c r="BK11" s="17">
        <v>8.8408539671063199E-2</v>
      </c>
      <c r="BL11" s="17">
        <v>0</v>
      </c>
    </row>
    <row r="12" spans="2:64" x14ac:dyDescent="0.25">
      <c r="B12" s="18" t="s">
        <v>429</v>
      </c>
      <c r="C12" s="17">
        <v>0.114772340745743</v>
      </c>
      <c r="D12" s="17">
        <v>3.9854886826525597E-2</v>
      </c>
      <c r="E12" s="17">
        <v>0.54313728685570895</v>
      </c>
      <c r="F12" s="17">
        <v>0</v>
      </c>
      <c r="G12" s="17">
        <v>1</v>
      </c>
      <c r="H12" s="17">
        <v>0.32174801451524399</v>
      </c>
      <c r="I12" s="17">
        <v>0</v>
      </c>
      <c r="J12" s="17">
        <v>0</v>
      </c>
      <c r="K12" s="17" t="s">
        <v>104</v>
      </c>
      <c r="L12" s="17">
        <v>0</v>
      </c>
      <c r="M12" s="17" t="s">
        <v>104</v>
      </c>
      <c r="N12" s="17">
        <v>0</v>
      </c>
      <c r="O12" s="17" t="s">
        <v>104</v>
      </c>
      <c r="P12" s="17" t="s">
        <v>104</v>
      </c>
      <c r="Q12" s="17"/>
      <c r="R12" s="17">
        <v>0.42164679181985698</v>
      </c>
      <c r="S12" s="17">
        <v>0.30851739677955298</v>
      </c>
      <c r="T12" s="17">
        <v>0.236278817952844</v>
      </c>
      <c r="U12" s="17">
        <v>3.5733426741261301E-2</v>
      </c>
      <c r="V12" s="17"/>
      <c r="W12" s="17">
        <v>0.61854592080989701</v>
      </c>
      <c r="X12" s="17">
        <v>0</v>
      </c>
      <c r="Y12" s="17" t="s">
        <v>104</v>
      </c>
      <c r="Z12" s="17">
        <v>0</v>
      </c>
      <c r="AA12" s="17">
        <v>0</v>
      </c>
      <c r="AB12" s="17">
        <v>0.54778074559986201</v>
      </c>
      <c r="AC12" s="17">
        <v>0</v>
      </c>
      <c r="AD12" s="17">
        <v>0.301910038403369</v>
      </c>
      <c r="AE12" s="17">
        <v>0</v>
      </c>
      <c r="AF12" s="17">
        <v>0</v>
      </c>
      <c r="AG12" s="17"/>
      <c r="AH12" s="17">
        <v>0</v>
      </c>
      <c r="AI12" s="17">
        <v>0</v>
      </c>
      <c r="AJ12" s="17">
        <v>0.169848682392754</v>
      </c>
      <c r="AK12" s="17">
        <v>0.40826576880798299</v>
      </c>
      <c r="AL12" s="17">
        <v>0</v>
      </c>
      <c r="AM12" s="17">
        <v>0</v>
      </c>
      <c r="AN12" s="17">
        <v>0</v>
      </c>
      <c r="AO12" s="17"/>
      <c r="AP12" s="17">
        <v>0.114772340745743</v>
      </c>
      <c r="AQ12" s="17" t="s">
        <v>104</v>
      </c>
      <c r="AR12" s="17"/>
      <c r="AS12" s="17">
        <v>7.5080884027459993E-2</v>
      </c>
      <c r="AT12" s="17">
        <v>0.176362764211275</v>
      </c>
      <c r="AU12" s="17" t="s">
        <v>104</v>
      </c>
      <c r="AV12" s="17"/>
      <c r="AW12" s="17">
        <v>0</v>
      </c>
      <c r="AX12" s="17">
        <v>0.13646991520190899</v>
      </c>
      <c r="AY12" s="17"/>
      <c r="AZ12" s="17">
        <v>0</v>
      </c>
      <c r="BA12" s="17">
        <v>0.14600653247263801</v>
      </c>
      <c r="BB12" s="17"/>
      <c r="BC12" s="17">
        <v>0.32677811740421597</v>
      </c>
      <c r="BD12" s="17">
        <v>3.5733426741261301E-2</v>
      </c>
      <c r="BE12" s="17"/>
      <c r="BF12" s="17">
        <v>0.116043954363656</v>
      </c>
      <c r="BG12" s="17">
        <v>0.113878693984653</v>
      </c>
      <c r="BH12" s="17"/>
      <c r="BI12" s="17">
        <v>0</v>
      </c>
      <c r="BJ12" s="17">
        <v>0.16407463473550599</v>
      </c>
      <c r="BK12" s="17">
        <v>9.8348791216428297E-2</v>
      </c>
      <c r="BL12" s="17">
        <v>0</v>
      </c>
    </row>
    <row r="13" spans="2:64" x14ac:dyDescent="0.25">
      <c r="B13" s="18" t="s">
        <v>430</v>
      </c>
      <c r="C13" s="17">
        <v>5.3478308588732003E-2</v>
      </c>
      <c r="D13" s="17">
        <v>4.7381137650565397E-2</v>
      </c>
      <c r="E13" s="17">
        <v>0</v>
      </c>
      <c r="F13" s="17">
        <v>0</v>
      </c>
      <c r="G13" s="17">
        <v>0</v>
      </c>
      <c r="H13" s="17">
        <v>0</v>
      </c>
      <c r="I13" s="17">
        <v>0</v>
      </c>
      <c r="J13" s="17">
        <v>0.30854053732700998</v>
      </c>
      <c r="K13" s="17" t="s">
        <v>104</v>
      </c>
      <c r="L13" s="17">
        <v>0</v>
      </c>
      <c r="M13" s="17" t="s">
        <v>104</v>
      </c>
      <c r="N13" s="17">
        <v>0</v>
      </c>
      <c r="O13" s="17" t="s">
        <v>104</v>
      </c>
      <c r="P13" s="17" t="s">
        <v>104</v>
      </c>
      <c r="Q13" s="17"/>
      <c r="R13" s="17">
        <v>0</v>
      </c>
      <c r="S13" s="17">
        <v>0.329015996990766</v>
      </c>
      <c r="T13" s="17">
        <v>0</v>
      </c>
      <c r="U13" s="17">
        <v>3.2034138827434902E-2</v>
      </c>
      <c r="V13" s="17"/>
      <c r="W13" s="17">
        <v>0</v>
      </c>
      <c r="X13" s="17">
        <v>1</v>
      </c>
      <c r="Y13" s="17" t="s">
        <v>104</v>
      </c>
      <c r="Z13" s="17">
        <v>0</v>
      </c>
      <c r="AA13" s="17">
        <v>0</v>
      </c>
      <c r="AB13" s="17">
        <v>0</v>
      </c>
      <c r="AC13" s="17">
        <v>0</v>
      </c>
      <c r="AD13" s="17">
        <v>0</v>
      </c>
      <c r="AE13" s="17">
        <v>0.139152114718714</v>
      </c>
      <c r="AF13" s="17">
        <v>0</v>
      </c>
      <c r="AG13" s="17"/>
      <c r="AH13" s="17">
        <v>0</v>
      </c>
      <c r="AI13" s="17">
        <v>0</v>
      </c>
      <c r="AJ13" s="17">
        <v>0</v>
      </c>
      <c r="AK13" s="17">
        <v>0.12934700355506101</v>
      </c>
      <c r="AL13" s="17">
        <v>0</v>
      </c>
      <c r="AM13" s="17">
        <v>0.125590507426493</v>
      </c>
      <c r="AN13" s="17">
        <v>0</v>
      </c>
      <c r="AO13" s="17"/>
      <c r="AP13" s="17">
        <v>5.3478308588732003E-2</v>
      </c>
      <c r="AQ13" s="17" t="s">
        <v>104</v>
      </c>
      <c r="AR13" s="17"/>
      <c r="AS13" s="17">
        <v>4.95695185535543E-2</v>
      </c>
      <c r="AT13" s="17">
        <v>5.9543695284241298E-2</v>
      </c>
      <c r="AU13" s="17" t="s">
        <v>104</v>
      </c>
      <c r="AV13" s="17"/>
      <c r="AW13" s="17">
        <v>0</v>
      </c>
      <c r="AX13" s="17">
        <v>6.3588319196291404E-2</v>
      </c>
      <c r="AY13" s="17"/>
      <c r="AZ13" s="17">
        <v>0</v>
      </c>
      <c r="BA13" s="17">
        <v>6.8031917348798002E-2</v>
      </c>
      <c r="BB13" s="17"/>
      <c r="BC13" s="17">
        <v>0.110997923101429</v>
      </c>
      <c r="BD13" s="17">
        <v>3.2034138827434902E-2</v>
      </c>
      <c r="BE13" s="17"/>
      <c r="BF13" s="17">
        <v>0.129575205512031</v>
      </c>
      <c r="BG13" s="17">
        <v>0</v>
      </c>
      <c r="BH13" s="17"/>
      <c r="BI13" s="17">
        <v>0</v>
      </c>
      <c r="BJ13" s="17">
        <v>7.1559187633913293E-2</v>
      </c>
      <c r="BK13" s="17">
        <v>0</v>
      </c>
      <c r="BL13" s="17">
        <v>0.33333333333333298</v>
      </c>
    </row>
    <row r="14" spans="2:64" x14ac:dyDescent="0.25">
      <c r="B14" s="18" t="s">
        <v>431</v>
      </c>
      <c r="C14" s="17">
        <v>4.66692758849225E-2</v>
      </c>
      <c r="D14" s="17">
        <v>9.4762275301130794E-2</v>
      </c>
      <c r="E14" s="17">
        <v>0</v>
      </c>
      <c r="F14" s="17">
        <v>0</v>
      </c>
      <c r="G14" s="17">
        <v>0</v>
      </c>
      <c r="H14" s="17">
        <v>0</v>
      </c>
      <c r="I14" s="17">
        <v>0</v>
      </c>
      <c r="J14" s="17">
        <v>0</v>
      </c>
      <c r="K14" s="17" t="s">
        <v>104</v>
      </c>
      <c r="L14" s="17">
        <v>0</v>
      </c>
      <c r="M14" s="17" t="s">
        <v>104</v>
      </c>
      <c r="N14" s="17">
        <v>0</v>
      </c>
      <c r="O14" s="17" t="s">
        <v>104</v>
      </c>
      <c r="P14" s="17" t="s">
        <v>104</v>
      </c>
      <c r="Q14" s="17"/>
      <c r="R14" s="17">
        <v>0</v>
      </c>
      <c r="S14" s="17">
        <v>0</v>
      </c>
      <c r="T14" s="17">
        <v>0</v>
      </c>
      <c r="U14" s="17">
        <v>6.4068277654869707E-2</v>
      </c>
      <c r="V14" s="17"/>
      <c r="W14" s="17">
        <v>0</v>
      </c>
      <c r="X14" s="17">
        <v>0</v>
      </c>
      <c r="Y14" s="17" t="s">
        <v>104</v>
      </c>
      <c r="Z14" s="17">
        <v>0</v>
      </c>
      <c r="AA14" s="17">
        <v>0</v>
      </c>
      <c r="AB14" s="17">
        <v>0</v>
      </c>
      <c r="AC14" s="17">
        <v>0</v>
      </c>
      <c r="AD14" s="17">
        <v>0</v>
      </c>
      <c r="AE14" s="17">
        <v>0</v>
      </c>
      <c r="AF14" s="17">
        <v>0.104942097755185</v>
      </c>
      <c r="AG14" s="17"/>
      <c r="AH14" s="17">
        <v>0</v>
      </c>
      <c r="AI14" s="17">
        <v>0</v>
      </c>
      <c r="AJ14" s="17">
        <v>0</v>
      </c>
      <c r="AK14" s="17">
        <v>0</v>
      </c>
      <c r="AL14" s="17">
        <v>0</v>
      </c>
      <c r="AM14" s="17">
        <v>0</v>
      </c>
      <c r="AN14" s="17">
        <v>0.25590409413475501</v>
      </c>
      <c r="AO14" s="17"/>
      <c r="AP14" s="17">
        <v>4.66692758849225E-2</v>
      </c>
      <c r="AQ14" s="17" t="s">
        <v>104</v>
      </c>
      <c r="AR14" s="17"/>
      <c r="AS14" s="17">
        <v>3.83724590811374E-2</v>
      </c>
      <c r="AT14" s="17">
        <v>5.9543695284241298E-2</v>
      </c>
      <c r="AU14" s="17" t="s">
        <v>104</v>
      </c>
      <c r="AV14" s="17"/>
      <c r="AW14" s="17">
        <v>0.29353290781033398</v>
      </c>
      <c r="AX14" s="17">
        <v>0</v>
      </c>
      <c r="AY14" s="17"/>
      <c r="AZ14" s="17">
        <v>0</v>
      </c>
      <c r="BA14" s="17">
        <v>5.93698717015946E-2</v>
      </c>
      <c r="BB14" s="17"/>
      <c r="BC14" s="17">
        <v>0</v>
      </c>
      <c r="BD14" s="17">
        <v>6.4068277654869707E-2</v>
      </c>
      <c r="BE14" s="17"/>
      <c r="BF14" s="17">
        <v>0</v>
      </c>
      <c r="BG14" s="17">
        <v>7.9466854213276303E-2</v>
      </c>
      <c r="BH14" s="17"/>
      <c r="BI14" s="17">
        <v>0</v>
      </c>
      <c r="BJ14" s="17">
        <v>0.110789940249072</v>
      </c>
      <c r="BK14" s="17">
        <v>0</v>
      </c>
      <c r="BL14" s="17">
        <v>0</v>
      </c>
    </row>
    <row r="15" spans="2:64" x14ac:dyDescent="0.25">
      <c r="B15" s="18" t="s">
        <v>432</v>
      </c>
      <c r="C15" s="17">
        <v>3.3208336671744498E-2</v>
      </c>
      <c r="D15" s="17">
        <v>6.7429748636771897E-2</v>
      </c>
      <c r="E15" s="17">
        <v>0</v>
      </c>
      <c r="F15" s="17">
        <v>0</v>
      </c>
      <c r="G15" s="17">
        <v>0</v>
      </c>
      <c r="H15" s="17">
        <v>0</v>
      </c>
      <c r="I15" s="17">
        <v>0</v>
      </c>
      <c r="J15" s="17">
        <v>0</v>
      </c>
      <c r="K15" s="17" t="s">
        <v>104</v>
      </c>
      <c r="L15" s="17">
        <v>0</v>
      </c>
      <c r="M15" s="17" t="s">
        <v>104</v>
      </c>
      <c r="N15" s="17">
        <v>0</v>
      </c>
      <c r="O15" s="17" t="s">
        <v>104</v>
      </c>
      <c r="P15" s="17" t="s">
        <v>104</v>
      </c>
      <c r="Q15" s="17"/>
      <c r="R15" s="17">
        <v>0</v>
      </c>
      <c r="S15" s="17">
        <v>0.36246660622968102</v>
      </c>
      <c r="T15" s="17">
        <v>0</v>
      </c>
      <c r="U15" s="17">
        <v>0</v>
      </c>
      <c r="V15" s="17"/>
      <c r="W15" s="17">
        <v>0</v>
      </c>
      <c r="X15" s="17">
        <v>0</v>
      </c>
      <c r="Y15" s="17" t="s">
        <v>104</v>
      </c>
      <c r="Z15" s="17">
        <v>0</v>
      </c>
      <c r="AA15" s="17">
        <v>0</v>
      </c>
      <c r="AB15" s="17">
        <v>0</v>
      </c>
      <c r="AC15" s="17">
        <v>0</v>
      </c>
      <c r="AD15" s="17">
        <v>0</v>
      </c>
      <c r="AE15" s="17">
        <v>0</v>
      </c>
      <c r="AF15" s="17">
        <v>0</v>
      </c>
      <c r="AG15" s="17"/>
      <c r="AH15" s="17">
        <v>0</v>
      </c>
      <c r="AI15" s="17">
        <v>0</v>
      </c>
      <c r="AJ15" s="17">
        <v>0</v>
      </c>
      <c r="AK15" s="17">
        <v>0</v>
      </c>
      <c r="AL15" s="17">
        <v>0</v>
      </c>
      <c r="AM15" s="17">
        <v>0</v>
      </c>
      <c r="AN15" s="17">
        <v>0</v>
      </c>
      <c r="AO15" s="17"/>
      <c r="AP15" s="17">
        <v>3.3208336671744498E-2</v>
      </c>
      <c r="AQ15" s="17" t="s">
        <v>104</v>
      </c>
      <c r="AR15" s="17"/>
      <c r="AS15" s="17">
        <v>5.4609184133531101E-2</v>
      </c>
      <c r="AT15" s="17">
        <v>0</v>
      </c>
      <c r="AU15" s="17" t="s">
        <v>104</v>
      </c>
      <c r="AV15" s="17"/>
      <c r="AW15" s="17">
        <v>0</v>
      </c>
      <c r="AX15" s="17">
        <v>3.9486333206614002E-2</v>
      </c>
      <c r="AY15" s="17"/>
      <c r="AZ15" s="17">
        <v>0</v>
      </c>
      <c r="BA15" s="17">
        <v>4.2245666988413401E-2</v>
      </c>
      <c r="BB15" s="17"/>
      <c r="BC15" s="17">
        <v>0.12228293108267101</v>
      </c>
      <c r="BD15" s="17">
        <v>0</v>
      </c>
      <c r="BE15" s="17"/>
      <c r="BF15" s="17">
        <v>8.0462100663008795E-2</v>
      </c>
      <c r="BG15" s="17">
        <v>0</v>
      </c>
      <c r="BH15" s="17"/>
      <c r="BI15" s="17">
        <v>0</v>
      </c>
      <c r="BJ15" s="17">
        <v>7.8834512982496399E-2</v>
      </c>
      <c r="BK15" s="17">
        <v>0</v>
      </c>
      <c r="BL15" s="17">
        <v>0</v>
      </c>
    </row>
    <row r="16" spans="2:64" x14ac:dyDescent="0.25">
      <c r="B16" s="18" t="s">
        <v>433</v>
      </c>
      <c r="C16" s="17">
        <v>2.5191578421343602E-2</v>
      </c>
      <c r="D16" s="17">
        <v>0</v>
      </c>
      <c r="E16" s="17">
        <v>0</v>
      </c>
      <c r="F16" s="17">
        <v>0</v>
      </c>
      <c r="G16" s="17">
        <v>0</v>
      </c>
      <c r="H16" s="17">
        <v>0</v>
      </c>
      <c r="I16" s="17">
        <v>0</v>
      </c>
      <c r="J16" s="17">
        <v>0.25785257653080301</v>
      </c>
      <c r="K16" s="17" t="s">
        <v>104</v>
      </c>
      <c r="L16" s="17">
        <v>0</v>
      </c>
      <c r="M16" s="17" t="s">
        <v>104</v>
      </c>
      <c r="N16" s="17">
        <v>0</v>
      </c>
      <c r="O16" s="17" t="s">
        <v>104</v>
      </c>
      <c r="P16" s="17" t="s">
        <v>104</v>
      </c>
      <c r="Q16" s="17"/>
      <c r="R16" s="17">
        <v>0.26002740185645201</v>
      </c>
      <c r="S16" s="17">
        <v>0</v>
      </c>
      <c r="T16" s="17">
        <v>0</v>
      </c>
      <c r="U16" s="17">
        <v>0</v>
      </c>
      <c r="V16" s="17"/>
      <c r="W16" s="17">
        <v>0.38145407919010299</v>
      </c>
      <c r="X16" s="17">
        <v>0</v>
      </c>
      <c r="Y16" s="17" t="s">
        <v>104</v>
      </c>
      <c r="Z16" s="17">
        <v>0</v>
      </c>
      <c r="AA16" s="17">
        <v>0</v>
      </c>
      <c r="AB16" s="17">
        <v>0</v>
      </c>
      <c r="AC16" s="17">
        <v>0</v>
      </c>
      <c r="AD16" s="17">
        <v>0</v>
      </c>
      <c r="AE16" s="17">
        <v>0</v>
      </c>
      <c r="AF16" s="17">
        <v>0</v>
      </c>
      <c r="AG16" s="17"/>
      <c r="AH16" s="17">
        <v>0</v>
      </c>
      <c r="AI16" s="17">
        <v>0</v>
      </c>
      <c r="AJ16" s="17">
        <v>0</v>
      </c>
      <c r="AK16" s="17">
        <v>0.108097491571626</v>
      </c>
      <c r="AL16" s="17">
        <v>0</v>
      </c>
      <c r="AM16" s="17">
        <v>0</v>
      </c>
      <c r="AN16" s="17">
        <v>0</v>
      </c>
      <c r="AO16" s="17"/>
      <c r="AP16" s="17">
        <v>2.5191578421343602E-2</v>
      </c>
      <c r="AQ16" s="17" t="s">
        <v>104</v>
      </c>
      <c r="AR16" s="17"/>
      <c r="AS16" s="17">
        <v>4.1426090027446398E-2</v>
      </c>
      <c r="AT16" s="17">
        <v>0</v>
      </c>
      <c r="AU16" s="17" t="s">
        <v>104</v>
      </c>
      <c r="AV16" s="17"/>
      <c r="AW16" s="17">
        <v>0</v>
      </c>
      <c r="AX16" s="17">
        <v>2.9954016347710801E-2</v>
      </c>
      <c r="AY16" s="17"/>
      <c r="AZ16" s="17">
        <v>0</v>
      </c>
      <c r="BA16" s="17">
        <v>3.2047224870678001E-2</v>
      </c>
      <c r="BB16" s="17"/>
      <c r="BC16" s="17">
        <v>9.2762852846583893E-2</v>
      </c>
      <c r="BD16" s="17">
        <v>0</v>
      </c>
      <c r="BE16" s="17"/>
      <c r="BF16" s="17">
        <v>0</v>
      </c>
      <c r="BG16" s="17">
        <v>4.2895362138198098E-2</v>
      </c>
      <c r="BH16" s="17"/>
      <c r="BI16" s="17">
        <v>0</v>
      </c>
      <c r="BJ16" s="17">
        <v>5.9803230608558501E-2</v>
      </c>
      <c r="BK16" s="17">
        <v>0</v>
      </c>
      <c r="BL16" s="17">
        <v>0</v>
      </c>
    </row>
    <row r="17" spans="2:64" x14ac:dyDescent="0.25">
      <c r="B17" s="18" t="s">
        <v>434</v>
      </c>
      <c r="C17" s="17">
        <v>2.3334637942461298E-2</v>
      </c>
      <c r="D17" s="17">
        <v>4.7381137650565397E-2</v>
      </c>
      <c r="E17" s="17">
        <v>0</v>
      </c>
      <c r="F17" s="17">
        <v>0</v>
      </c>
      <c r="G17" s="17">
        <v>0</v>
      </c>
      <c r="H17" s="17">
        <v>0</v>
      </c>
      <c r="I17" s="17">
        <v>0</v>
      </c>
      <c r="J17" s="17">
        <v>0</v>
      </c>
      <c r="K17" s="17" t="s">
        <v>104</v>
      </c>
      <c r="L17" s="17">
        <v>0</v>
      </c>
      <c r="M17" s="17" t="s">
        <v>104</v>
      </c>
      <c r="N17" s="17">
        <v>0</v>
      </c>
      <c r="O17" s="17" t="s">
        <v>104</v>
      </c>
      <c r="P17" s="17" t="s">
        <v>104</v>
      </c>
      <c r="Q17" s="17"/>
      <c r="R17" s="17">
        <v>0</v>
      </c>
      <c r="S17" s="17">
        <v>0</v>
      </c>
      <c r="T17" s="17">
        <v>0</v>
      </c>
      <c r="U17" s="17">
        <v>3.2034138827434902E-2</v>
      </c>
      <c r="V17" s="17"/>
      <c r="W17" s="17">
        <v>0</v>
      </c>
      <c r="X17" s="17">
        <v>0</v>
      </c>
      <c r="Y17" s="17" t="s">
        <v>104</v>
      </c>
      <c r="Z17" s="17">
        <v>0</v>
      </c>
      <c r="AA17" s="17">
        <v>0</v>
      </c>
      <c r="AB17" s="17">
        <v>0</v>
      </c>
      <c r="AC17" s="17">
        <v>0</v>
      </c>
      <c r="AD17" s="17">
        <v>0</v>
      </c>
      <c r="AE17" s="17">
        <v>0</v>
      </c>
      <c r="AF17" s="17">
        <v>5.2471048877592498E-2</v>
      </c>
      <c r="AG17" s="17"/>
      <c r="AH17" s="17">
        <v>0</v>
      </c>
      <c r="AI17" s="17">
        <v>0</v>
      </c>
      <c r="AJ17" s="17">
        <v>0</v>
      </c>
      <c r="AK17" s="17">
        <v>0</v>
      </c>
      <c r="AL17" s="17">
        <v>0</v>
      </c>
      <c r="AM17" s="17">
        <v>0</v>
      </c>
      <c r="AN17" s="17">
        <v>0</v>
      </c>
      <c r="AO17" s="17"/>
      <c r="AP17" s="17">
        <v>2.3334637942461298E-2</v>
      </c>
      <c r="AQ17" s="17" t="s">
        <v>104</v>
      </c>
      <c r="AR17" s="17"/>
      <c r="AS17" s="17">
        <v>3.83724590811374E-2</v>
      </c>
      <c r="AT17" s="17">
        <v>0</v>
      </c>
      <c r="AU17" s="17" t="s">
        <v>104</v>
      </c>
      <c r="AV17" s="17"/>
      <c r="AW17" s="17">
        <v>0</v>
      </c>
      <c r="AX17" s="17">
        <v>2.7746023480775601E-2</v>
      </c>
      <c r="AY17" s="17"/>
      <c r="AZ17" s="17">
        <v>0</v>
      </c>
      <c r="BA17" s="17">
        <v>2.96849358507973E-2</v>
      </c>
      <c r="BB17" s="17"/>
      <c r="BC17" s="17">
        <v>0</v>
      </c>
      <c r="BD17" s="17">
        <v>3.2034138827434902E-2</v>
      </c>
      <c r="BE17" s="17"/>
      <c r="BF17" s="17">
        <v>5.65386338262076E-2</v>
      </c>
      <c r="BG17" s="17">
        <v>0</v>
      </c>
      <c r="BH17" s="17"/>
      <c r="BI17" s="17">
        <v>0</v>
      </c>
      <c r="BJ17" s="17">
        <v>5.5394970124535897E-2</v>
      </c>
      <c r="BK17" s="17">
        <v>0</v>
      </c>
      <c r="BL17" s="17">
        <v>0</v>
      </c>
    </row>
    <row r="18" spans="2:64" x14ac:dyDescent="0.25">
      <c r="B18" s="18" t="s">
        <v>102</v>
      </c>
      <c r="C18" s="19">
        <v>0.118551539031628</v>
      </c>
      <c r="D18" s="19">
        <v>9.4762275301130794E-2</v>
      </c>
      <c r="E18" s="19">
        <v>0</v>
      </c>
      <c r="F18" s="19">
        <v>0</v>
      </c>
      <c r="G18" s="19">
        <v>0</v>
      </c>
      <c r="H18" s="19">
        <v>0.22608399516158501</v>
      </c>
      <c r="I18" s="19">
        <v>0</v>
      </c>
      <c r="J18" s="19">
        <v>0.216803443071093</v>
      </c>
      <c r="K18" s="19" t="s">
        <v>104</v>
      </c>
      <c r="L18" s="19">
        <v>0.28389640807752797</v>
      </c>
      <c r="M18" s="19" t="s">
        <v>104</v>
      </c>
      <c r="N18" s="19">
        <v>0</v>
      </c>
      <c r="O18" s="19" t="s">
        <v>104</v>
      </c>
      <c r="P18" s="19" t="s">
        <v>104</v>
      </c>
      <c r="Q18" s="19"/>
      <c r="R18" s="19">
        <v>0.31832580632369101</v>
      </c>
      <c r="S18" s="19">
        <v>0</v>
      </c>
      <c r="T18" s="19">
        <v>0</v>
      </c>
      <c r="U18" s="19">
        <v>0.12041231843589301</v>
      </c>
      <c r="V18" s="19"/>
      <c r="W18" s="19">
        <v>0</v>
      </c>
      <c r="X18" s="19">
        <v>0</v>
      </c>
      <c r="Y18" s="19" t="s">
        <v>104</v>
      </c>
      <c r="Z18" s="19">
        <v>1</v>
      </c>
      <c r="AA18" s="19">
        <v>0</v>
      </c>
      <c r="AB18" s="19">
        <v>0.45221925440013799</v>
      </c>
      <c r="AC18" s="19">
        <v>0</v>
      </c>
      <c r="AD18" s="19">
        <v>0.32579954241211001</v>
      </c>
      <c r="AE18" s="19">
        <v>0</v>
      </c>
      <c r="AF18" s="19">
        <v>4.46613043181961E-2</v>
      </c>
      <c r="AG18" s="19"/>
      <c r="AH18" s="19">
        <v>1</v>
      </c>
      <c r="AI18" s="19">
        <v>0</v>
      </c>
      <c r="AJ18" s="19">
        <v>0.20192313768815101</v>
      </c>
      <c r="AK18" s="19">
        <v>0</v>
      </c>
      <c r="AL18" s="19">
        <v>8.2150306751022195E-2</v>
      </c>
      <c r="AM18" s="19">
        <v>0.125590507426493</v>
      </c>
      <c r="AN18" s="19">
        <v>0.23228771759573599</v>
      </c>
      <c r="AO18" s="19"/>
      <c r="AP18" s="19">
        <v>0.118551539031628</v>
      </c>
      <c r="AQ18" s="19" t="s">
        <v>104</v>
      </c>
      <c r="AR18" s="19"/>
      <c r="AS18" s="19">
        <v>0.16228999577709899</v>
      </c>
      <c r="AT18" s="19">
        <v>5.0681264282008198E-2</v>
      </c>
      <c r="AU18" s="19" t="s">
        <v>104</v>
      </c>
      <c r="AV18" s="19"/>
      <c r="AW18" s="19">
        <v>0.271688318471902</v>
      </c>
      <c r="AX18" s="19">
        <v>8.9601213088168596E-2</v>
      </c>
      <c r="AY18" s="19"/>
      <c r="AZ18" s="19">
        <v>0.25324126251810503</v>
      </c>
      <c r="BA18" s="19">
        <v>8.18970226238913E-2</v>
      </c>
      <c r="BB18" s="19"/>
      <c r="BC18" s="19">
        <v>0.11356037755427099</v>
      </c>
      <c r="BD18" s="19">
        <v>0.12041231843589301</v>
      </c>
      <c r="BE18" s="19"/>
      <c r="BF18" s="19">
        <v>0</v>
      </c>
      <c r="BG18" s="19">
        <v>0.20186552480942799</v>
      </c>
      <c r="BH18" s="19"/>
      <c r="BI18" s="19">
        <v>0.47581239999160801</v>
      </c>
      <c r="BJ18" s="19">
        <v>0.17575617676566799</v>
      </c>
      <c r="BK18" s="19">
        <v>5.0264258546176097E-2</v>
      </c>
      <c r="BL18" s="19">
        <v>0</v>
      </c>
    </row>
    <row r="19" spans="2:64" x14ac:dyDescent="0.25">
      <c r="B19" s="16" t="s">
        <v>720</v>
      </c>
    </row>
    <row r="20" spans="2:64" x14ac:dyDescent="0.25">
      <c r="B20" t="s">
        <v>83</v>
      </c>
    </row>
    <row r="21" spans="2:64" x14ac:dyDescent="0.25">
      <c r="B21" t="s">
        <v>84</v>
      </c>
    </row>
    <row r="23" spans="2:64" x14ac:dyDescent="0.25">
      <c r="B23"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L26"/>
  <sheetViews>
    <sheetView showGridLines="0" topLeftCell="A7" workbookViewId="0">
      <pane xSplit="2" topLeftCell="C1" activePane="topRight" state="frozen"/>
      <selection pane="topRight" activeCell="B22" sqref="B22"/>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440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342</v>
      </c>
      <c r="D7" s="10">
        <v>123</v>
      </c>
      <c r="E7" s="10">
        <v>9</v>
      </c>
      <c r="F7" s="10">
        <v>11</v>
      </c>
      <c r="G7" s="10">
        <v>5</v>
      </c>
      <c r="H7" s="10">
        <v>31</v>
      </c>
      <c r="I7" s="10">
        <v>28</v>
      </c>
      <c r="J7" s="10">
        <v>18</v>
      </c>
      <c r="K7" s="10">
        <v>8</v>
      </c>
      <c r="L7" s="10">
        <v>19</v>
      </c>
      <c r="M7" s="10">
        <v>19</v>
      </c>
      <c r="N7" s="10">
        <v>43</v>
      </c>
      <c r="O7" s="10">
        <v>27</v>
      </c>
      <c r="P7" s="10">
        <v>1</v>
      </c>
      <c r="Q7" s="10"/>
      <c r="R7" s="10">
        <v>19</v>
      </c>
      <c r="S7" s="10">
        <v>31</v>
      </c>
      <c r="T7" s="10">
        <v>51</v>
      </c>
      <c r="U7" s="10">
        <v>241</v>
      </c>
      <c r="V7" s="10"/>
      <c r="W7" s="10">
        <v>15</v>
      </c>
      <c r="X7" s="10">
        <v>10</v>
      </c>
      <c r="Y7" s="10">
        <v>11</v>
      </c>
      <c r="Z7" s="10">
        <v>22</v>
      </c>
      <c r="AA7" s="10">
        <v>20</v>
      </c>
      <c r="AB7" s="10">
        <v>22</v>
      </c>
      <c r="AC7" s="10">
        <v>26</v>
      </c>
      <c r="AD7" s="10">
        <v>33</v>
      </c>
      <c r="AE7" s="10">
        <v>43</v>
      </c>
      <c r="AF7" s="10">
        <v>126</v>
      </c>
      <c r="AG7" s="10"/>
      <c r="AH7" s="10">
        <v>20</v>
      </c>
      <c r="AI7" s="10">
        <v>11</v>
      </c>
      <c r="AJ7" s="10">
        <v>29</v>
      </c>
      <c r="AK7" s="10">
        <v>47</v>
      </c>
      <c r="AL7" s="10">
        <v>87</v>
      </c>
      <c r="AM7" s="10">
        <v>85</v>
      </c>
      <c r="AN7" s="10">
        <v>49</v>
      </c>
      <c r="AO7" s="10"/>
      <c r="AP7" s="10">
        <v>342</v>
      </c>
      <c r="AQ7" s="10" t="s">
        <v>103</v>
      </c>
      <c r="AR7" s="10"/>
      <c r="AS7" s="10">
        <v>193</v>
      </c>
      <c r="AT7" s="10">
        <v>149</v>
      </c>
      <c r="AU7" s="10" t="s">
        <v>103</v>
      </c>
      <c r="AV7" s="10"/>
      <c r="AW7" s="10">
        <v>147</v>
      </c>
      <c r="AX7" s="10">
        <v>195</v>
      </c>
      <c r="AY7" s="10"/>
      <c r="AZ7" s="10">
        <v>92</v>
      </c>
      <c r="BA7" s="10">
        <v>250</v>
      </c>
      <c r="BB7" s="10"/>
      <c r="BC7" s="10">
        <v>101</v>
      </c>
      <c r="BD7" s="10">
        <v>241</v>
      </c>
      <c r="BE7" s="10"/>
      <c r="BF7" s="10">
        <v>163</v>
      </c>
      <c r="BG7" s="10">
        <v>179</v>
      </c>
      <c r="BH7" s="10"/>
      <c r="BI7" s="10">
        <v>17</v>
      </c>
      <c r="BJ7" s="10">
        <v>78</v>
      </c>
      <c r="BK7" s="10">
        <v>164</v>
      </c>
      <c r="BL7" s="10">
        <v>81</v>
      </c>
    </row>
    <row r="8" spans="2:64" ht="30" customHeight="1" x14ac:dyDescent="0.25">
      <c r="B8" s="11" t="s">
        <v>31</v>
      </c>
      <c r="C8" s="11">
        <v>322</v>
      </c>
      <c r="D8" s="11">
        <v>110</v>
      </c>
      <c r="E8" s="11">
        <v>9</v>
      </c>
      <c r="F8" s="11">
        <v>11</v>
      </c>
      <c r="G8" s="11">
        <v>7</v>
      </c>
      <c r="H8" s="11">
        <v>25</v>
      </c>
      <c r="I8" s="11">
        <v>26</v>
      </c>
      <c r="J8" s="11">
        <v>17</v>
      </c>
      <c r="K8" s="11">
        <v>8</v>
      </c>
      <c r="L8" s="11">
        <v>20</v>
      </c>
      <c r="M8" s="11">
        <v>20</v>
      </c>
      <c r="N8" s="11">
        <v>42</v>
      </c>
      <c r="O8" s="11">
        <v>28</v>
      </c>
      <c r="P8" s="11">
        <v>1</v>
      </c>
      <c r="Q8" s="11"/>
      <c r="R8" s="11">
        <v>21</v>
      </c>
      <c r="S8" s="11">
        <v>39</v>
      </c>
      <c r="T8" s="11">
        <v>40</v>
      </c>
      <c r="U8" s="11">
        <v>222</v>
      </c>
      <c r="V8" s="11"/>
      <c r="W8" s="11">
        <v>15</v>
      </c>
      <c r="X8" s="11">
        <v>10</v>
      </c>
      <c r="Y8" s="11">
        <v>10</v>
      </c>
      <c r="Z8" s="11">
        <v>22</v>
      </c>
      <c r="AA8" s="11">
        <v>20</v>
      </c>
      <c r="AB8" s="11">
        <v>21</v>
      </c>
      <c r="AC8" s="11">
        <v>24</v>
      </c>
      <c r="AD8" s="11">
        <v>31</v>
      </c>
      <c r="AE8" s="11">
        <v>39</v>
      </c>
      <c r="AF8" s="11">
        <v>116</v>
      </c>
      <c r="AG8" s="11"/>
      <c r="AH8" s="11">
        <v>21</v>
      </c>
      <c r="AI8" s="11">
        <v>10</v>
      </c>
      <c r="AJ8" s="11">
        <v>27</v>
      </c>
      <c r="AK8" s="11">
        <v>46</v>
      </c>
      <c r="AL8" s="11">
        <v>81</v>
      </c>
      <c r="AM8" s="11">
        <v>79</v>
      </c>
      <c r="AN8" s="11">
        <v>45</v>
      </c>
      <c r="AO8" s="11"/>
      <c r="AP8" s="11">
        <v>322</v>
      </c>
      <c r="AQ8" s="11" t="s">
        <v>103</v>
      </c>
      <c r="AR8" s="11"/>
      <c r="AS8" s="11">
        <v>183</v>
      </c>
      <c r="AT8" s="11">
        <v>140</v>
      </c>
      <c r="AU8" s="11" t="s">
        <v>103</v>
      </c>
      <c r="AV8" s="11"/>
      <c r="AW8" s="11">
        <v>136</v>
      </c>
      <c r="AX8" s="11">
        <v>187</v>
      </c>
      <c r="AY8" s="11"/>
      <c r="AZ8" s="11">
        <v>88</v>
      </c>
      <c r="BA8" s="11">
        <v>235</v>
      </c>
      <c r="BB8" s="11"/>
      <c r="BC8" s="11">
        <v>100</v>
      </c>
      <c r="BD8" s="11">
        <v>222</v>
      </c>
      <c r="BE8" s="11"/>
      <c r="BF8" s="11">
        <v>153</v>
      </c>
      <c r="BG8" s="11">
        <v>169</v>
      </c>
      <c r="BH8" s="11"/>
      <c r="BI8" s="11">
        <v>17</v>
      </c>
      <c r="BJ8" s="11">
        <v>75</v>
      </c>
      <c r="BK8" s="11">
        <v>153</v>
      </c>
      <c r="BL8" s="11">
        <v>76</v>
      </c>
    </row>
    <row r="9" spans="2:64" ht="30" x14ac:dyDescent="0.25">
      <c r="B9" s="18" t="s">
        <v>422</v>
      </c>
      <c r="C9" s="17">
        <v>0.27831487651806103</v>
      </c>
      <c r="D9" s="17">
        <v>0.27687323951051201</v>
      </c>
      <c r="E9" s="17">
        <v>0.45242956862997002</v>
      </c>
      <c r="F9" s="17">
        <v>0.108047119361216</v>
      </c>
      <c r="G9" s="17">
        <v>0.39757533585362398</v>
      </c>
      <c r="H9" s="17">
        <v>0.37935441656107899</v>
      </c>
      <c r="I9" s="17">
        <v>0.32204275022492701</v>
      </c>
      <c r="J9" s="17">
        <v>0.15312325301048199</v>
      </c>
      <c r="K9" s="17">
        <v>0.10585094268907699</v>
      </c>
      <c r="L9" s="17">
        <v>0.119449027796326</v>
      </c>
      <c r="M9" s="17">
        <v>0.163928500538915</v>
      </c>
      <c r="N9" s="17">
        <v>0.34775402472954797</v>
      </c>
      <c r="O9" s="17">
        <v>0.36520952697230202</v>
      </c>
      <c r="P9" s="17">
        <v>0</v>
      </c>
      <c r="Q9" s="17"/>
      <c r="R9" s="17">
        <v>0.20353275633242701</v>
      </c>
      <c r="S9" s="17">
        <v>0.16184895809863101</v>
      </c>
      <c r="T9" s="17">
        <v>0.266766285744863</v>
      </c>
      <c r="U9" s="17">
        <v>0.30789924608362301</v>
      </c>
      <c r="V9" s="17"/>
      <c r="W9" s="17">
        <v>0.16722908501943001</v>
      </c>
      <c r="X9" s="17">
        <v>0.370344219265344</v>
      </c>
      <c r="Y9" s="17">
        <v>0.37450268816902799</v>
      </c>
      <c r="Z9" s="17">
        <v>0.33244852550152898</v>
      </c>
      <c r="AA9" s="17">
        <v>0.20383586405995199</v>
      </c>
      <c r="AB9" s="17">
        <v>0.27121609416896802</v>
      </c>
      <c r="AC9" s="17">
        <v>0.393521652969539</v>
      </c>
      <c r="AD9" s="17">
        <v>0.36796570309187598</v>
      </c>
      <c r="AE9" s="17">
        <v>0.20334032438544</v>
      </c>
      <c r="AF9" s="17">
        <v>0.28982805239347098</v>
      </c>
      <c r="AG9" s="17"/>
      <c r="AH9" s="17">
        <v>0.26116889644825098</v>
      </c>
      <c r="AI9" s="17">
        <v>0.286339788398217</v>
      </c>
      <c r="AJ9" s="17">
        <v>0.18490258558968201</v>
      </c>
      <c r="AK9" s="17">
        <v>0.18414188827769301</v>
      </c>
      <c r="AL9" s="17">
        <v>0.24985290864617901</v>
      </c>
      <c r="AM9" s="17">
        <v>0.38919048686236402</v>
      </c>
      <c r="AN9" s="17">
        <v>0.29862432351629598</v>
      </c>
      <c r="AO9" s="17"/>
      <c r="AP9" s="17">
        <v>0.27831487651806103</v>
      </c>
      <c r="AQ9" s="17" t="s">
        <v>104</v>
      </c>
      <c r="AR9" s="17"/>
      <c r="AS9" s="17">
        <v>0.253040467905989</v>
      </c>
      <c r="AT9" s="17">
        <v>0.311354017690325</v>
      </c>
      <c r="AU9" s="17" t="s">
        <v>104</v>
      </c>
      <c r="AV9" s="17"/>
      <c r="AW9" s="17">
        <v>0.66058019005103796</v>
      </c>
      <c r="AX9" s="17">
        <v>0</v>
      </c>
      <c r="AY9" s="17"/>
      <c r="AZ9" s="17">
        <v>0.211911718907251</v>
      </c>
      <c r="BA9" s="17">
        <v>0.30306614298126799</v>
      </c>
      <c r="BB9" s="17"/>
      <c r="BC9" s="17">
        <v>0.21259062303929599</v>
      </c>
      <c r="BD9" s="17">
        <v>0.30789924608362301</v>
      </c>
      <c r="BE9" s="17"/>
      <c r="BF9" s="17">
        <v>0.25260027305966998</v>
      </c>
      <c r="BG9" s="17">
        <v>0.30157248143071702</v>
      </c>
      <c r="BH9" s="17"/>
      <c r="BI9" s="17">
        <v>0.199755935938637</v>
      </c>
      <c r="BJ9" s="17">
        <v>0.21751276786426799</v>
      </c>
      <c r="BK9" s="17">
        <v>0.28199868313089299</v>
      </c>
      <c r="BL9" s="17">
        <v>0.341232119266553</v>
      </c>
    </row>
    <row r="10" spans="2:64" x14ac:dyDescent="0.25">
      <c r="B10" s="18" t="s">
        <v>421</v>
      </c>
      <c r="C10" s="17">
        <v>0.34482308544019102</v>
      </c>
      <c r="D10" s="17">
        <v>0.33489389569290301</v>
      </c>
      <c r="E10" s="17">
        <v>0.22621478431498501</v>
      </c>
      <c r="F10" s="17">
        <v>0.33452476127653602</v>
      </c>
      <c r="G10" s="17">
        <v>0</v>
      </c>
      <c r="H10" s="17">
        <v>0.23885223070796899</v>
      </c>
      <c r="I10" s="17">
        <v>0.45948899032788798</v>
      </c>
      <c r="J10" s="17">
        <v>0.39702224204117398</v>
      </c>
      <c r="K10" s="17">
        <v>0.25167995622836897</v>
      </c>
      <c r="L10" s="17">
        <v>0.25950446731802701</v>
      </c>
      <c r="M10" s="17">
        <v>0.38310731491254302</v>
      </c>
      <c r="N10" s="17">
        <v>0.423372130235532</v>
      </c>
      <c r="O10" s="17">
        <v>0.41802267765451201</v>
      </c>
      <c r="P10" s="17">
        <v>0</v>
      </c>
      <c r="Q10" s="17"/>
      <c r="R10" s="17">
        <v>0</v>
      </c>
      <c r="S10" s="17">
        <v>0.228507882357354</v>
      </c>
      <c r="T10" s="17">
        <v>0.25274897864580398</v>
      </c>
      <c r="U10" s="17">
        <v>0.41405037691567398</v>
      </c>
      <c r="V10" s="17"/>
      <c r="W10" s="17">
        <v>6.3943810495806205E-2</v>
      </c>
      <c r="X10" s="17">
        <v>0.11129591803178</v>
      </c>
      <c r="Y10" s="17">
        <v>0.44877405551455202</v>
      </c>
      <c r="Z10" s="17">
        <v>0.216078820348129</v>
      </c>
      <c r="AA10" s="17">
        <v>7.3380782524435598E-2</v>
      </c>
      <c r="AB10" s="17">
        <v>0.309788184013852</v>
      </c>
      <c r="AC10" s="17">
        <v>0.248043058712792</v>
      </c>
      <c r="AD10" s="17">
        <v>0.34269809565481502</v>
      </c>
      <c r="AE10" s="17">
        <v>0.47436270817804799</v>
      </c>
      <c r="AF10" s="17">
        <v>0.45918680187730798</v>
      </c>
      <c r="AG10" s="17"/>
      <c r="AH10" s="17">
        <v>0.14647234163638401</v>
      </c>
      <c r="AI10" s="17">
        <v>0.26271481039218603</v>
      </c>
      <c r="AJ10" s="17">
        <v>0.40737178163032001</v>
      </c>
      <c r="AK10" s="17">
        <v>0.31441195006306899</v>
      </c>
      <c r="AL10" s="17">
        <v>0.41028345923322601</v>
      </c>
      <c r="AM10" s="17">
        <v>0.32525164201367701</v>
      </c>
      <c r="AN10" s="17">
        <v>0.40755148239182798</v>
      </c>
      <c r="AO10" s="17"/>
      <c r="AP10" s="17">
        <v>0.34482308544019102</v>
      </c>
      <c r="AQ10" s="17" t="s">
        <v>104</v>
      </c>
      <c r="AR10" s="17"/>
      <c r="AS10" s="17">
        <v>0.29997273762844101</v>
      </c>
      <c r="AT10" s="17">
        <v>0.40345223066457298</v>
      </c>
      <c r="AU10" s="17" t="s">
        <v>104</v>
      </c>
      <c r="AV10" s="17"/>
      <c r="AW10" s="17">
        <v>0.16249652956737101</v>
      </c>
      <c r="AX10" s="17">
        <v>0.47756908955633398</v>
      </c>
      <c r="AY10" s="17"/>
      <c r="AZ10" s="17">
        <v>0.33167123636245099</v>
      </c>
      <c r="BA10" s="17">
        <v>0.349725336066809</v>
      </c>
      <c r="BB10" s="17"/>
      <c r="BC10" s="17">
        <v>0.191028628455058</v>
      </c>
      <c r="BD10" s="17">
        <v>0.41405037691567398</v>
      </c>
      <c r="BE10" s="17"/>
      <c r="BF10" s="17">
        <v>0.39606692478649902</v>
      </c>
      <c r="BG10" s="17">
        <v>0.298475531543337</v>
      </c>
      <c r="BH10" s="17"/>
      <c r="BI10" s="17">
        <v>0.26591115128336601</v>
      </c>
      <c r="BJ10" s="17">
        <v>0.22695357036698099</v>
      </c>
      <c r="BK10" s="17">
        <v>0.38180764206076501</v>
      </c>
      <c r="BL10" s="17">
        <v>0.40148324068323299</v>
      </c>
    </row>
    <row r="11" spans="2:64" x14ac:dyDescent="0.25">
      <c r="B11" s="18" t="s">
        <v>423</v>
      </c>
      <c r="C11" s="17">
        <v>0.20882664917813201</v>
      </c>
      <c r="D11" s="17">
        <v>0.19870617096486201</v>
      </c>
      <c r="E11" s="17">
        <v>0</v>
      </c>
      <c r="F11" s="17">
        <v>0.39016573872398103</v>
      </c>
      <c r="G11" s="17">
        <v>0.60242466414637597</v>
      </c>
      <c r="H11" s="17">
        <v>0.19081877767079999</v>
      </c>
      <c r="I11" s="17">
        <v>0.13176236899484201</v>
      </c>
      <c r="J11" s="17">
        <v>0.27641613145358501</v>
      </c>
      <c r="K11" s="17">
        <v>0.23169092080326201</v>
      </c>
      <c r="L11" s="17">
        <v>0.40519859496515798</v>
      </c>
      <c r="M11" s="17">
        <v>0.38481251273776401</v>
      </c>
      <c r="N11" s="17">
        <v>0.139053461255537</v>
      </c>
      <c r="O11" s="17">
        <v>3.7110432899778903E-2</v>
      </c>
      <c r="P11" s="17">
        <v>0</v>
      </c>
      <c r="Q11" s="17"/>
      <c r="R11" s="17">
        <v>0.58649288848520298</v>
      </c>
      <c r="S11" s="17">
        <v>0.329182228328747</v>
      </c>
      <c r="T11" s="17">
        <v>0.31963168543272102</v>
      </c>
      <c r="U11" s="17">
        <v>0.13244663262572001</v>
      </c>
      <c r="V11" s="17"/>
      <c r="W11" s="17">
        <v>0.57408851995280397</v>
      </c>
      <c r="X11" s="17">
        <v>0.40706394467109602</v>
      </c>
      <c r="Y11" s="17">
        <v>0.17672325631642</v>
      </c>
      <c r="Z11" s="17">
        <v>0.27131607415787101</v>
      </c>
      <c r="AA11" s="17">
        <v>0.57673940760019105</v>
      </c>
      <c r="AB11" s="17">
        <v>0.26650969513509598</v>
      </c>
      <c r="AC11" s="17">
        <v>0.209347463148403</v>
      </c>
      <c r="AD11" s="17">
        <v>0.175987206153051</v>
      </c>
      <c r="AE11" s="17">
        <v>0.15882080072694199</v>
      </c>
      <c r="AF11" s="17">
        <v>7.5575967823392501E-2</v>
      </c>
      <c r="AG11" s="17"/>
      <c r="AH11" s="17">
        <v>0.392688994537709</v>
      </c>
      <c r="AI11" s="17">
        <v>0.282118673783399</v>
      </c>
      <c r="AJ11" s="17">
        <v>0.15846696240498401</v>
      </c>
      <c r="AK11" s="17">
        <v>0.23161922171226201</v>
      </c>
      <c r="AL11" s="17">
        <v>0.15951884725517701</v>
      </c>
      <c r="AM11" s="17">
        <v>0.228304110533084</v>
      </c>
      <c r="AN11" s="17">
        <v>0.18302421584468201</v>
      </c>
      <c r="AO11" s="17"/>
      <c r="AP11" s="17">
        <v>0.20882664917813201</v>
      </c>
      <c r="AQ11" s="17" t="s">
        <v>104</v>
      </c>
      <c r="AR11" s="17"/>
      <c r="AS11" s="17">
        <v>0.21480131819474299</v>
      </c>
      <c r="AT11" s="17">
        <v>0.201016459190024</v>
      </c>
      <c r="AU11" s="17" t="s">
        <v>104</v>
      </c>
      <c r="AV11" s="17"/>
      <c r="AW11" s="17">
        <v>0.15089562339432799</v>
      </c>
      <c r="AX11" s="17">
        <v>0.25100433498114499</v>
      </c>
      <c r="AY11" s="17"/>
      <c r="AZ11" s="17">
        <v>0.260820576829638</v>
      </c>
      <c r="BA11" s="17">
        <v>0.189446312397858</v>
      </c>
      <c r="BB11" s="17"/>
      <c r="BC11" s="17">
        <v>0.37851150784913301</v>
      </c>
      <c r="BD11" s="17">
        <v>0.13244663262572001</v>
      </c>
      <c r="BE11" s="17"/>
      <c r="BF11" s="17">
        <v>0.247075167456411</v>
      </c>
      <c r="BG11" s="17">
        <v>0.17423272949937399</v>
      </c>
      <c r="BH11" s="17"/>
      <c r="BI11" s="17">
        <v>0.126881081367548</v>
      </c>
      <c r="BJ11" s="17">
        <v>0.23064737827337201</v>
      </c>
      <c r="BK11" s="17">
        <v>0.20529466928175799</v>
      </c>
      <c r="BL11" s="17">
        <v>0.21759133158272601</v>
      </c>
    </row>
    <row r="12" spans="2:64" x14ac:dyDescent="0.25">
      <c r="B12" s="18" t="s">
        <v>427</v>
      </c>
      <c r="C12" s="17">
        <v>0</v>
      </c>
      <c r="D12" s="17">
        <v>0</v>
      </c>
      <c r="E12" s="17">
        <v>0</v>
      </c>
      <c r="F12" s="17">
        <v>0</v>
      </c>
      <c r="G12" s="17">
        <v>0</v>
      </c>
      <c r="H12" s="17">
        <v>0</v>
      </c>
      <c r="I12" s="17">
        <v>0</v>
      </c>
      <c r="J12" s="17">
        <v>0</v>
      </c>
      <c r="K12" s="17">
        <v>0</v>
      </c>
      <c r="L12" s="17">
        <v>0</v>
      </c>
      <c r="M12" s="17">
        <v>0</v>
      </c>
      <c r="N12" s="17">
        <v>0</v>
      </c>
      <c r="O12" s="17">
        <v>0</v>
      </c>
      <c r="P12" s="17">
        <v>0</v>
      </c>
      <c r="Q12" s="17"/>
      <c r="R12" s="17">
        <v>0</v>
      </c>
      <c r="S12" s="17">
        <v>0</v>
      </c>
      <c r="T12" s="17">
        <v>0</v>
      </c>
      <c r="U12" s="17">
        <v>0</v>
      </c>
      <c r="V12" s="17"/>
      <c r="W12" s="17">
        <v>0</v>
      </c>
      <c r="X12" s="17">
        <v>0</v>
      </c>
      <c r="Y12" s="17">
        <v>0</v>
      </c>
      <c r="Z12" s="17">
        <v>0</v>
      </c>
      <c r="AA12" s="17">
        <v>0</v>
      </c>
      <c r="AB12" s="17">
        <v>0</v>
      </c>
      <c r="AC12" s="17">
        <v>0</v>
      </c>
      <c r="AD12" s="17">
        <v>0</v>
      </c>
      <c r="AE12" s="17">
        <v>0</v>
      </c>
      <c r="AF12" s="17">
        <v>0</v>
      </c>
      <c r="AG12" s="17"/>
      <c r="AH12" s="17">
        <v>0</v>
      </c>
      <c r="AI12" s="17">
        <v>0</v>
      </c>
      <c r="AJ12" s="17">
        <v>0</v>
      </c>
      <c r="AK12" s="17">
        <v>0</v>
      </c>
      <c r="AL12" s="17">
        <v>0</v>
      </c>
      <c r="AM12" s="17">
        <v>0</v>
      </c>
      <c r="AN12" s="17">
        <v>0</v>
      </c>
      <c r="AO12" s="17"/>
      <c r="AP12" s="17">
        <v>0</v>
      </c>
      <c r="AQ12" s="17" t="s">
        <v>104</v>
      </c>
      <c r="AR12" s="17"/>
      <c r="AS12" s="17">
        <v>0</v>
      </c>
      <c r="AT12" s="17">
        <v>0</v>
      </c>
      <c r="AU12" s="17" t="s">
        <v>104</v>
      </c>
      <c r="AV12" s="17"/>
      <c r="AW12" s="17">
        <v>0</v>
      </c>
      <c r="AX12" s="17">
        <v>0</v>
      </c>
      <c r="AY12" s="17"/>
      <c r="AZ12" s="17">
        <v>0</v>
      </c>
      <c r="BA12" s="17">
        <v>0</v>
      </c>
      <c r="BB12" s="17"/>
      <c r="BC12" s="17">
        <v>0</v>
      </c>
      <c r="BD12" s="17">
        <v>0</v>
      </c>
      <c r="BE12" s="17"/>
      <c r="BF12" s="17">
        <v>0</v>
      </c>
      <c r="BG12" s="17">
        <v>0</v>
      </c>
      <c r="BH12" s="17"/>
      <c r="BI12" s="17">
        <v>0</v>
      </c>
      <c r="BJ12" s="17">
        <v>0</v>
      </c>
      <c r="BK12" s="17">
        <v>0</v>
      </c>
      <c r="BL12" s="17">
        <v>0</v>
      </c>
    </row>
    <row r="13" spans="2:64" x14ac:dyDescent="0.25">
      <c r="B13" s="18" t="s">
        <v>426</v>
      </c>
      <c r="C13" s="17">
        <v>0</v>
      </c>
      <c r="D13" s="17">
        <v>0</v>
      </c>
      <c r="E13" s="17">
        <v>0</v>
      </c>
      <c r="F13" s="17">
        <v>0</v>
      </c>
      <c r="G13" s="17">
        <v>0</v>
      </c>
      <c r="H13" s="17">
        <v>0</v>
      </c>
      <c r="I13" s="17">
        <v>0</v>
      </c>
      <c r="J13" s="17">
        <v>0</v>
      </c>
      <c r="K13" s="17">
        <v>0</v>
      </c>
      <c r="L13" s="17">
        <v>0</v>
      </c>
      <c r="M13" s="17">
        <v>0</v>
      </c>
      <c r="N13" s="17">
        <v>0</v>
      </c>
      <c r="O13" s="17">
        <v>0</v>
      </c>
      <c r="P13" s="17">
        <v>0</v>
      </c>
      <c r="Q13" s="17"/>
      <c r="R13" s="17">
        <v>0</v>
      </c>
      <c r="S13" s="17">
        <v>0</v>
      </c>
      <c r="T13" s="17">
        <v>0</v>
      </c>
      <c r="U13" s="17">
        <v>0</v>
      </c>
      <c r="V13" s="17"/>
      <c r="W13" s="17">
        <v>0</v>
      </c>
      <c r="X13" s="17">
        <v>0</v>
      </c>
      <c r="Y13" s="17">
        <v>0</v>
      </c>
      <c r="Z13" s="17">
        <v>0</v>
      </c>
      <c r="AA13" s="17">
        <v>0</v>
      </c>
      <c r="AB13" s="17">
        <v>0</v>
      </c>
      <c r="AC13" s="17">
        <v>0</v>
      </c>
      <c r="AD13" s="17">
        <v>0</v>
      </c>
      <c r="AE13" s="17">
        <v>0</v>
      </c>
      <c r="AF13" s="17">
        <v>0</v>
      </c>
      <c r="AG13" s="17"/>
      <c r="AH13" s="17">
        <v>0</v>
      </c>
      <c r="AI13" s="17">
        <v>0</v>
      </c>
      <c r="AJ13" s="17">
        <v>0</v>
      </c>
      <c r="AK13" s="17">
        <v>0</v>
      </c>
      <c r="AL13" s="17">
        <v>0</v>
      </c>
      <c r="AM13" s="17">
        <v>0</v>
      </c>
      <c r="AN13" s="17">
        <v>0</v>
      </c>
      <c r="AO13" s="17"/>
      <c r="AP13" s="17">
        <v>0</v>
      </c>
      <c r="AQ13" s="17" t="s">
        <v>104</v>
      </c>
      <c r="AR13" s="17"/>
      <c r="AS13" s="17">
        <v>0</v>
      </c>
      <c r="AT13" s="17">
        <v>0</v>
      </c>
      <c r="AU13" s="17" t="s">
        <v>104</v>
      </c>
      <c r="AV13" s="17"/>
      <c r="AW13" s="17">
        <v>0</v>
      </c>
      <c r="AX13" s="17">
        <v>0</v>
      </c>
      <c r="AY13" s="17"/>
      <c r="AZ13" s="17">
        <v>0</v>
      </c>
      <c r="BA13" s="17">
        <v>0</v>
      </c>
      <c r="BB13" s="17"/>
      <c r="BC13" s="17">
        <v>0</v>
      </c>
      <c r="BD13" s="17">
        <v>0</v>
      </c>
      <c r="BE13" s="17"/>
      <c r="BF13" s="17">
        <v>0</v>
      </c>
      <c r="BG13" s="17">
        <v>0</v>
      </c>
      <c r="BH13" s="17"/>
      <c r="BI13" s="17">
        <v>0</v>
      </c>
      <c r="BJ13" s="17">
        <v>0</v>
      </c>
      <c r="BK13" s="17">
        <v>0</v>
      </c>
      <c r="BL13" s="17">
        <v>0</v>
      </c>
    </row>
    <row r="14" spans="2:64" x14ac:dyDescent="0.25">
      <c r="B14" s="18" t="s">
        <v>436</v>
      </c>
      <c r="C14" s="17">
        <v>0</v>
      </c>
      <c r="D14" s="17">
        <v>0</v>
      </c>
      <c r="E14" s="17">
        <v>0</v>
      </c>
      <c r="F14" s="17">
        <v>0</v>
      </c>
      <c r="G14" s="17">
        <v>0</v>
      </c>
      <c r="H14" s="17">
        <v>0</v>
      </c>
      <c r="I14" s="17">
        <v>0</v>
      </c>
      <c r="J14" s="17">
        <v>0</v>
      </c>
      <c r="K14" s="17">
        <v>0</v>
      </c>
      <c r="L14" s="17">
        <v>0</v>
      </c>
      <c r="M14" s="17">
        <v>0</v>
      </c>
      <c r="N14" s="17">
        <v>0</v>
      </c>
      <c r="O14" s="17">
        <v>0</v>
      </c>
      <c r="P14" s="17">
        <v>0</v>
      </c>
      <c r="Q14" s="17"/>
      <c r="R14" s="17">
        <v>0</v>
      </c>
      <c r="S14" s="17">
        <v>0</v>
      </c>
      <c r="T14" s="17">
        <v>0</v>
      </c>
      <c r="U14" s="17">
        <v>0</v>
      </c>
      <c r="V14" s="17"/>
      <c r="W14" s="17">
        <v>0</v>
      </c>
      <c r="X14" s="17">
        <v>0</v>
      </c>
      <c r="Y14" s="17">
        <v>0</v>
      </c>
      <c r="Z14" s="17">
        <v>0</v>
      </c>
      <c r="AA14" s="17">
        <v>0</v>
      </c>
      <c r="AB14" s="17">
        <v>0</v>
      </c>
      <c r="AC14" s="17">
        <v>0</v>
      </c>
      <c r="AD14" s="17">
        <v>0</v>
      </c>
      <c r="AE14" s="17">
        <v>0</v>
      </c>
      <c r="AF14" s="17">
        <v>0</v>
      </c>
      <c r="AG14" s="17"/>
      <c r="AH14" s="17">
        <v>0</v>
      </c>
      <c r="AI14" s="17">
        <v>0</v>
      </c>
      <c r="AJ14" s="17">
        <v>0</v>
      </c>
      <c r="AK14" s="17">
        <v>0</v>
      </c>
      <c r="AL14" s="17">
        <v>0</v>
      </c>
      <c r="AM14" s="17">
        <v>0</v>
      </c>
      <c r="AN14" s="17">
        <v>0</v>
      </c>
      <c r="AO14" s="17"/>
      <c r="AP14" s="17">
        <v>0</v>
      </c>
      <c r="AQ14" s="17" t="s">
        <v>104</v>
      </c>
      <c r="AR14" s="17"/>
      <c r="AS14" s="17">
        <v>0</v>
      </c>
      <c r="AT14" s="17">
        <v>0</v>
      </c>
      <c r="AU14" s="17" t="s">
        <v>104</v>
      </c>
      <c r="AV14" s="17"/>
      <c r="AW14" s="17">
        <v>0</v>
      </c>
      <c r="AX14" s="17">
        <v>0</v>
      </c>
      <c r="AY14" s="17"/>
      <c r="AZ14" s="17">
        <v>0</v>
      </c>
      <c r="BA14" s="17">
        <v>0</v>
      </c>
      <c r="BB14" s="17"/>
      <c r="BC14" s="17">
        <v>0</v>
      </c>
      <c r="BD14" s="17">
        <v>0</v>
      </c>
      <c r="BE14" s="17"/>
      <c r="BF14" s="17">
        <v>0</v>
      </c>
      <c r="BG14" s="17">
        <v>0</v>
      </c>
      <c r="BH14" s="17"/>
      <c r="BI14" s="17">
        <v>0</v>
      </c>
      <c r="BJ14" s="17">
        <v>0</v>
      </c>
      <c r="BK14" s="17">
        <v>0</v>
      </c>
      <c r="BL14" s="17">
        <v>0</v>
      </c>
    </row>
    <row r="15" spans="2:64" x14ac:dyDescent="0.25">
      <c r="B15" s="18" t="s">
        <v>437</v>
      </c>
      <c r="C15" s="17">
        <v>0</v>
      </c>
      <c r="D15" s="17">
        <v>0</v>
      </c>
      <c r="E15" s="17">
        <v>0</v>
      </c>
      <c r="F15" s="17">
        <v>0</v>
      </c>
      <c r="G15" s="17">
        <v>0</v>
      </c>
      <c r="H15" s="17">
        <v>0</v>
      </c>
      <c r="I15" s="17">
        <v>0</v>
      </c>
      <c r="J15" s="17">
        <v>0</v>
      </c>
      <c r="K15" s="17">
        <v>0</v>
      </c>
      <c r="L15" s="17">
        <v>0</v>
      </c>
      <c r="M15" s="17">
        <v>0</v>
      </c>
      <c r="N15" s="17">
        <v>0</v>
      </c>
      <c r="O15" s="17">
        <v>0</v>
      </c>
      <c r="P15" s="17">
        <v>0</v>
      </c>
      <c r="Q15" s="17"/>
      <c r="R15" s="17">
        <v>0</v>
      </c>
      <c r="S15" s="17">
        <v>0</v>
      </c>
      <c r="T15" s="17">
        <v>0</v>
      </c>
      <c r="U15" s="17">
        <v>0</v>
      </c>
      <c r="V15" s="17"/>
      <c r="W15" s="17">
        <v>0</v>
      </c>
      <c r="X15" s="17">
        <v>0</v>
      </c>
      <c r="Y15" s="17">
        <v>0</v>
      </c>
      <c r="Z15" s="17">
        <v>0</v>
      </c>
      <c r="AA15" s="17">
        <v>0</v>
      </c>
      <c r="AB15" s="17">
        <v>0</v>
      </c>
      <c r="AC15" s="17">
        <v>0</v>
      </c>
      <c r="AD15" s="17">
        <v>0</v>
      </c>
      <c r="AE15" s="17">
        <v>0</v>
      </c>
      <c r="AF15" s="17">
        <v>0</v>
      </c>
      <c r="AG15" s="17"/>
      <c r="AH15" s="17">
        <v>0</v>
      </c>
      <c r="AI15" s="17">
        <v>0</v>
      </c>
      <c r="AJ15" s="17">
        <v>0</v>
      </c>
      <c r="AK15" s="17">
        <v>0</v>
      </c>
      <c r="AL15" s="17">
        <v>0</v>
      </c>
      <c r="AM15" s="17">
        <v>0</v>
      </c>
      <c r="AN15" s="17">
        <v>0</v>
      </c>
      <c r="AO15" s="17"/>
      <c r="AP15" s="17">
        <v>0</v>
      </c>
      <c r="AQ15" s="17" t="s">
        <v>104</v>
      </c>
      <c r="AR15" s="17"/>
      <c r="AS15" s="17">
        <v>0</v>
      </c>
      <c r="AT15" s="17">
        <v>0</v>
      </c>
      <c r="AU15" s="17" t="s">
        <v>104</v>
      </c>
      <c r="AV15" s="17"/>
      <c r="AW15" s="17">
        <v>0</v>
      </c>
      <c r="AX15" s="17">
        <v>0</v>
      </c>
      <c r="AY15" s="17"/>
      <c r="AZ15" s="17">
        <v>0</v>
      </c>
      <c r="BA15" s="17">
        <v>0</v>
      </c>
      <c r="BB15" s="17"/>
      <c r="BC15" s="17">
        <v>0</v>
      </c>
      <c r="BD15" s="17">
        <v>0</v>
      </c>
      <c r="BE15" s="17"/>
      <c r="BF15" s="17">
        <v>0</v>
      </c>
      <c r="BG15" s="17">
        <v>0</v>
      </c>
      <c r="BH15" s="17"/>
      <c r="BI15" s="17">
        <v>0</v>
      </c>
      <c r="BJ15" s="17">
        <v>0</v>
      </c>
      <c r="BK15" s="17">
        <v>0</v>
      </c>
      <c r="BL15" s="17">
        <v>0</v>
      </c>
    </row>
    <row r="16" spans="2:64" x14ac:dyDescent="0.25">
      <c r="B16" s="18" t="s">
        <v>432</v>
      </c>
      <c r="C16" s="17">
        <v>0</v>
      </c>
      <c r="D16" s="17">
        <v>0</v>
      </c>
      <c r="E16" s="17">
        <v>0</v>
      </c>
      <c r="F16" s="17">
        <v>0</v>
      </c>
      <c r="G16" s="17">
        <v>0</v>
      </c>
      <c r="H16" s="17">
        <v>0</v>
      </c>
      <c r="I16" s="17">
        <v>0</v>
      </c>
      <c r="J16" s="17">
        <v>0</v>
      </c>
      <c r="K16" s="17">
        <v>0</v>
      </c>
      <c r="L16" s="17">
        <v>0</v>
      </c>
      <c r="M16" s="17">
        <v>0</v>
      </c>
      <c r="N16" s="17">
        <v>0</v>
      </c>
      <c r="O16" s="17">
        <v>0</v>
      </c>
      <c r="P16" s="17">
        <v>0</v>
      </c>
      <c r="Q16" s="17"/>
      <c r="R16" s="17">
        <v>0</v>
      </c>
      <c r="S16" s="17">
        <v>0</v>
      </c>
      <c r="T16" s="17">
        <v>0</v>
      </c>
      <c r="U16" s="17">
        <v>0</v>
      </c>
      <c r="V16" s="17"/>
      <c r="W16" s="17">
        <v>0</v>
      </c>
      <c r="X16" s="17">
        <v>0</v>
      </c>
      <c r="Y16" s="17">
        <v>0</v>
      </c>
      <c r="Z16" s="17">
        <v>0</v>
      </c>
      <c r="AA16" s="17">
        <v>0</v>
      </c>
      <c r="AB16" s="17">
        <v>0</v>
      </c>
      <c r="AC16" s="17">
        <v>0</v>
      </c>
      <c r="AD16" s="17">
        <v>0</v>
      </c>
      <c r="AE16" s="17">
        <v>0</v>
      </c>
      <c r="AF16" s="17">
        <v>0</v>
      </c>
      <c r="AG16" s="17"/>
      <c r="AH16" s="17">
        <v>0</v>
      </c>
      <c r="AI16" s="17">
        <v>0</v>
      </c>
      <c r="AJ16" s="17">
        <v>0</v>
      </c>
      <c r="AK16" s="17">
        <v>0</v>
      </c>
      <c r="AL16" s="17">
        <v>0</v>
      </c>
      <c r="AM16" s="17">
        <v>0</v>
      </c>
      <c r="AN16" s="17">
        <v>0</v>
      </c>
      <c r="AO16" s="17"/>
      <c r="AP16" s="17">
        <v>0</v>
      </c>
      <c r="AQ16" s="17" t="s">
        <v>104</v>
      </c>
      <c r="AR16" s="17"/>
      <c r="AS16" s="17">
        <v>0</v>
      </c>
      <c r="AT16" s="17">
        <v>0</v>
      </c>
      <c r="AU16" s="17" t="s">
        <v>104</v>
      </c>
      <c r="AV16" s="17"/>
      <c r="AW16" s="17">
        <v>0</v>
      </c>
      <c r="AX16" s="17">
        <v>0</v>
      </c>
      <c r="AY16" s="17"/>
      <c r="AZ16" s="17">
        <v>0</v>
      </c>
      <c r="BA16" s="17">
        <v>0</v>
      </c>
      <c r="BB16" s="17"/>
      <c r="BC16" s="17">
        <v>0</v>
      </c>
      <c r="BD16" s="17">
        <v>0</v>
      </c>
      <c r="BE16" s="17"/>
      <c r="BF16" s="17">
        <v>0</v>
      </c>
      <c r="BG16" s="17">
        <v>0</v>
      </c>
      <c r="BH16" s="17"/>
      <c r="BI16" s="17">
        <v>0</v>
      </c>
      <c r="BJ16" s="17">
        <v>0</v>
      </c>
      <c r="BK16" s="17">
        <v>0</v>
      </c>
      <c r="BL16" s="17">
        <v>0</v>
      </c>
    </row>
    <row r="17" spans="2:64" x14ac:dyDescent="0.25">
      <c r="B17" s="18" t="s">
        <v>438</v>
      </c>
      <c r="C17" s="17">
        <v>0</v>
      </c>
      <c r="D17" s="17">
        <v>0</v>
      </c>
      <c r="E17" s="17">
        <v>0</v>
      </c>
      <c r="F17" s="17">
        <v>0</v>
      </c>
      <c r="G17" s="17">
        <v>0</v>
      </c>
      <c r="H17" s="17">
        <v>0</v>
      </c>
      <c r="I17" s="17">
        <v>0</v>
      </c>
      <c r="J17" s="17">
        <v>0</v>
      </c>
      <c r="K17" s="17">
        <v>0</v>
      </c>
      <c r="L17" s="17">
        <v>0</v>
      </c>
      <c r="M17" s="17">
        <v>0</v>
      </c>
      <c r="N17" s="17">
        <v>0</v>
      </c>
      <c r="O17" s="17">
        <v>0</v>
      </c>
      <c r="P17" s="17">
        <v>0</v>
      </c>
      <c r="Q17" s="17"/>
      <c r="R17" s="17">
        <v>0</v>
      </c>
      <c r="S17" s="17">
        <v>0</v>
      </c>
      <c r="T17" s="17">
        <v>0</v>
      </c>
      <c r="U17" s="17">
        <v>0</v>
      </c>
      <c r="V17" s="17"/>
      <c r="W17" s="17">
        <v>0</v>
      </c>
      <c r="X17" s="17">
        <v>0</v>
      </c>
      <c r="Y17" s="17">
        <v>0</v>
      </c>
      <c r="Z17" s="17">
        <v>0</v>
      </c>
      <c r="AA17" s="17">
        <v>0</v>
      </c>
      <c r="AB17" s="17">
        <v>0</v>
      </c>
      <c r="AC17" s="17">
        <v>0</v>
      </c>
      <c r="AD17" s="17">
        <v>0</v>
      </c>
      <c r="AE17" s="17">
        <v>0</v>
      </c>
      <c r="AF17" s="17">
        <v>0</v>
      </c>
      <c r="AG17" s="17"/>
      <c r="AH17" s="17">
        <v>0</v>
      </c>
      <c r="AI17" s="17">
        <v>0</v>
      </c>
      <c r="AJ17" s="17">
        <v>0</v>
      </c>
      <c r="AK17" s="17">
        <v>0</v>
      </c>
      <c r="AL17" s="17">
        <v>0</v>
      </c>
      <c r="AM17" s="17">
        <v>0</v>
      </c>
      <c r="AN17" s="17">
        <v>0</v>
      </c>
      <c r="AO17" s="17"/>
      <c r="AP17" s="17">
        <v>0</v>
      </c>
      <c r="AQ17" s="17" t="s">
        <v>104</v>
      </c>
      <c r="AR17" s="17"/>
      <c r="AS17" s="17">
        <v>0</v>
      </c>
      <c r="AT17" s="17">
        <v>0</v>
      </c>
      <c r="AU17" s="17" t="s">
        <v>104</v>
      </c>
      <c r="AV17" s="17"/>
      <c r="AW17" s="17">
        <v>0</v>
      </c>
      <c r="AX17" s="17">
        <v>0</v>
      </c>
      <c r="AY17" s="17"/>
      <c r="AZ17" s="17">
        <v>0</v>
      </c>
      <c r="BA17" s="17">
        <v>0</v>
      </c>
      <c r="BB17" s="17"/>
      <c r="BC17" s="17">
        <v>0</v>
      </c>
      <c r="BD17" s="17">
        <v>0</v>
      </c>
      <c r="BE17" s="17"/>
      <c r="BF17" s="17">
        <v>0</v>
      </c>
      <c r="BG17" s="17">
        <v>0</v>
      </c>
      <c r="BH17" s="17"/>
      <c r="BI17" s="17">
        <v>0</v>
      </c>
      <c r="BJ17" s="17">
        <v>0</v>
      </c>
      <c r="BK17" s="17">
        <v>0</v>
      </c>
      <c r="BL17" s="17">
        <v>0</v>
      </c>
    </row>
    <row r="18" spans="2:64" x14ac:dyDescent="0.25">
      <c r="B18" s="18" t="s">
        <v>430</v>
      </c>
      <c r="C18" s="17">
        <v>0</v>
      </c>
      <c r="D18" s="17">
        <v>0</v>
      </c>
      <c r="E18" s="17">
        <v>0</v>
      </c>
      <c r="F18" s="17">
        <v>0</v>
      </c>
      <c r="G18" s="17">
        <v>0</v>
      </c>
      <c r="H18" s="17">
        <v>0</v>
      </c>
      <c r="I18" s="17">
        <v>0</v>
      </c>
      <c r="J18" s="17">
        <v>0</v>
      </c>
      <c r="K18" s="17">
        <v>0</v>
      </c>
      <c r="L18" s="17">
        <v>0</v>
      </c>
      <c r="M18" s="17">
        <v>0</v>
      </c>
      <c r="N18" s="17">
        <v>0</v>
      </c>
      <c r="O18" s="17">
        <v>0</v>
      </c>
      <c r="P18" s="17">
        <v>0</v>
      </c>
      <c r="Q18" s="17"/>
      <c r="R18" s="17">
        <v>0</v>
      </c>
      <c r="S18" s="17">
        <v>0</v>
      </c>
      <c r="T18" s="17">
        <v>0</v>
      </c>
      <c r="U18" s="17">
        <v>0</v>
      </c>
      <c r="V18" s="17"/>
      <c r="W18" s="17">
        <v>0</v>
      </c>
      <c r="X18" s="17">
        <v>0</v>
      </c>
      <c r="Y18" s="17">
        <v>0</v>
      </c>
      <c r="Z18" s="17">
        <v>0</v>
      </c>
      <c r="AA18" s="17">
        <v>0</v>
      </c>
      <c r="AB18" s="17">
        <v>0</v>
      </c>
      <c r="AC18" s="17">
        <v>0</v>
      </c>
      <c r="AD18" s="17">
        <v>0</v>
      </c>
      <c r="AE18" s="17">
        <v>0</v>
      </c>
      <c r="AF18" s="17">
        <v>0</v>
      </c>
      <c r="AG18" s="17"/>
      <c r="AH18" s="17">
        <v>0</v>
      </c>
      <c r="AI18" s="17">
        <v>0</v>
      </c>
      <c r="AJ18" s="17">
        <v>0</v>
      </c>
      <c r="AK18" s="17">
        <v>0</v>
      </c>
      <c r="AL18" s="17">
        <v>0</v>
      </c>
      <c r="AM18" s="17">
        <v>0</v>
      </c>
      <c r="AN18" s="17">
        <v>0</v>
      </c>
      <c r="AO18" s="17"/>
      <c r="AP18" s="17">
        <v>0</v>
      </c>
      <c r="AQ18" s="17" t="s">
        <v>104</v>
      </c>
      <c r="AR18" s="17"/>
      <c r="AS18" s="17">
        <v>0</v>
      </c>
      <c r="AT18" s="17">
        <v>0</v>
      </c>
      <c r="AU18" s="17" t="s">
        <v>104</v>
      </c>
      <c r="AV18" s="17"/>
      <c r="AW18" s="17">
        <v>0</v>
      </c>
      <c r="AX18" s="17">
        <v>0</v>
      </c>
      <c r="AY18" s="17"/>
      <c r="AZ18" s="17">
        <v>0</v>
      </c>
      <c r="BA18" s="17">
        <v>0</v>
      </c>
      <c r="BB18" s="17"/>
      <c r="BC18" s="17">
        <v>0</v>
      </c>
      <c r="BD18" s="17">
        <v>0</v>
      </c>
      <c r="BE18" s="17"/>
      <c r="BF18" s="17">
        <v>0</v>
      </c>
      <c r="BG18" s="17">
        <v>0</v>
      </c>
      <c r="BH18" s="17"/>
      <c r="BI18" s="17">
        <v>0</v>
      </c>
      <c r="BJ18" s="17">
        <v>0</v>
      </c>
      <c r="BK18" s="17">
        <v>0</v>
      </c>
      <c r="BL18" s="17">
        <v>0</v>
      </c>
    </row>
    <row r="19" spans="2:64" x14ac:dyDescent="0.25">
      <c r="B19" s="18" t="s">
        <v>439</v>
      </c>
      <c r="C19" s="17">
        <v>0</v>
      </c>
      <c r="D19" s="17">
        <v>0</v>
      </c>
      <c r="E19" s="17">
        <v>0</v>
      </c>
      <c r="F19" s="17">
        <v>0</v>
      </c>
      <c r="G19" s="17">
        <v>0</v>
      </c>
      <c r="H19" s="17">
        <v>0</v>
      </c>
      <c r="I19" s="17">
        <v>0</v>
      </c>
      <c r="J19" s="17">
        <v>0</v>
      </c>
      <c r="K19" s="17">
        <v>0</v>
      </c>
      <c r="L19" s="17">
        <v>0</v>
      </c>
      <c r="M19" s="17">
        <v>0</v>
      </c>
      <c r="N19" s="17">
        <v>0</v>
      </c>
      <c r="O19" s="17">
        <v>0</v>
      </c>
      <c r="P19" s="17">
        <v>0</v>
      </c>
      <c r="Q19" s="17"/>
      <c r="R19" s="17">
        <v>0</v>
      </c>
      <c r="S19" s="17">
        <v>0</v>
      </c>
      <c r="T19" s="17">
        <v>0</v>
      </c>
      <c r="U19" s="17">
        <v>0</v>
      </c>
      <c r="V19" s="17"/>
      <c r="W19" s="17">
        <v>0</v>
      </c>
      <c r="X19" s="17">
        <v>0</v>
      </c>
      <c r="Y19" s="17">
        <v>0</v>
      </c>
      <c r="Z19" s="17">
        <v>0</v>
      </c>
      <c r="AA19" s="17">
        <v>0</v>
      </c>
      <c r="AB19" s="17">
        <v>0</v>
      </c>
      <c r="AC19" s="17">
        <v>0</v>
      </c>
      <c r="AD19" s="17">
        <v>0</v>
      </c>
      <c r="AE19" s="17">
        <v>0</v>
      </c>
      <c r="AF19" s="17">
        <v>0</v>
      </c>
      <c r="AG19" s="17"/>
      <c r="AH19" s="17">
        <v>0</v>
      </c>
      <c r="AI19" s="17">
        <v>0</v>
      </c>
      <c r="AJ19" s="17">
        <v>0</v>
      </c>
      <c r="AK19" s="17">
        <v>0</v>
      </c>
      <c r="AL19" s="17">
        <v>0</v>
      </c>
      <c r="AM19" s="17">
        <v>0</v>
      </c>
      <c r="AN19" s="17">
        <v>0</v>
      </c>
      <c r="AO19" s="17"/>
      <c r="AP19" s="17">
        <v>0</v>
      </c>
      <c r="AQ19" s="17" t="s">
        <v>104</v>
      </c>
      <c r="AR19" s="17"/>
      <c r="AS19" s="17">
        <v>0</v>
      </c>
      <c r="AT19" s="17">
        <v>0</v>
      </c>
      <c r="AU19" s="17" t="s">
        <v>104</v>
      </c>
      <c r="AV19" s="17"/>
      <c r="AW19" s="17">
        <v>0</v>
      </c>
      <c r="AX19" s="17">
        <v>0</v>
      </c>
      <c r="AY19" s="17"/>
      <c r="AZ19" s="17">
        <v>0</v>
      </c>
      <c r="BA19" s="17">
        <v>0</v>
      </c>
      <c r="BB19" s="17"/>
      <c r="BC19" s="17">
        <v>0</v>
      </c>
      <c r="BD19" s="17">
        <v>0</v>
      </c>
      <c r="BE19" s="17"/>
      <c r="BF19" s="17">
        <v>0</v>
      </c>
      <c r="BG19" s="17">
        <v>0</v>
      </c>
      <c r="BH19" s="17"/>
      <c r="BI19" s="17">
        <v>0</v>
      </c>
      <c r="BJ19" s="17">
        <v>0</v>
      </c>
      <c r="BK19" s="17">
        <v>0</v>
      </c>
      <c r="BL19" s="17">
        <v>0</v>
      </c>
    </row>
    <row r="20" spans="2:64" x14ac:dyDescent="0.25">
      <c r="B20" s="18" t="s">
        <v>424</v>
      </c>
      <c r="C20" s="17">
        <v>6.7469788256491497E-2</v>
      </c>
      <c r="D20" s="17">
        <v>9.3981186274676096E-2</v>
      </c>
      <c r="E20" s="17">
        <v>9.5140862740059701E-2</v>
      </c>
      <c r="F20" s="17">
        <v>9.0846435612895599E-2</v>
      </c>
      <c r="G20" s="17">
        <v>0</v>
      </c>
      <c r="H20" s="17">
        <v>7.3811977570707205E-2</v>
      </c>
      <c r="I20" s="17">
        <v>3.5782527802769699E-2</v>
      </c>
      <c r="J20" s="17">
        <v>0.17343837349475899</v>
      </c>
      <c r="K20" s="17">
        <v>0</v>
      </c>
      <c r="L20" s="17">
        <v>0.157219200483213</v>
      </c>
      <c r="M20" s="17">
        <v>0</v>
      </c>
      <c r="N20" s="17">
        <v>1.9669311387E-2</v>
      </c>
      <c r="O20" s="17">
        <v>0</v>
      </c>
      <c r="P20" s="17">
        <v>0</v>
      </c>
      <c r="Q20" s="17"/>
      <c r="R20" s="17">
        <v>0.102641301124634</v>
      </c>
      <c r="S20" s="17">
        <v>5.6419545449866403E-2</v>
      </c>
      <c r="T20" s="17">
        <v>7.8301760602311005E-2</v>
      </c>
      <c r="U20" s="17">
        <v>6.4189884642584003E-2</v>
      </c>
      <c r="V20" s="17"/>
      <c r="W20" s="17">
        <v>6.1812191872535602E-2</v>
      </c>
      <c r="X20" s="17">
        <v>0.11129591803178</v>
      </c>
      <c r="Y20" s="17">
        <v>0</v>
      </c>
      <c r="Z20" s="17">
        <v>5.3493765874687203E-2</v>
      </c>
      <c r="AA20" s="17">
        <v>7.8251629072400006E-2</v>
      </c>
      <c r="AB20" s="17">
        <v>9.2777381478488893E-2</v>
      </c>
      <c r="AC20" s="17">
        <v>3.1352879228588301E-2</v>
      </c>
      <c r="AD20" s="17">
        <v>7.9001530999482206E-2</v>
      </c>
      <c r="AE20" s="17">
        <v>6.9234567970163405E-2</v>
      </c>
      <c r="AF20" s="17">
        <v>7.7890400409625193E-2</v>
      </c>
      <c r="AG20" s="17"/>
      <c r="AH20" s="17">
        <v>5.6832658585741103E-2</v>
      </c>
      <c r="AI20" s="17">
        <v>8.1776128048072494E-2</v>
      </c>
      <c r="AJ20" s="17">
        <v>0.16240157832507601</v>
      </c>
      <c r="AK20" s="17">
        <v>0.119213332898783</v>
      </c>
      <c r="AL20" s="17">
        <v>6.8267073017697494E-2</v>
      </c>
      <c r="AM20" s="17">
        <v>2.24791275363708E-2</v>
      </c>
      <c r="AN20" s="17">
        <v>3.7099532796890503E-2</v>
      </c>
      <c r="AO20" s="17"/>
      <c r="AP20" s="17">
        <v>6.7469788256491497E-2</v>
      </c>
      <c r="AQ20" s="17" t="s">
        <v>104</v>
      </c>
      <c r="AR20" s="17"/>
      <c r="AS20" s="17">
        <v>8.8490347033116701E-2</v>
      </c>
      <c r="AT20" s="17">
        <v>3.9991352673667303E-2</v>
      </c>
      <c r="AU20" s="17" t="s">
        <v>104</v>
      </c>
      <c r="AV20" s="17"/>
      <c r="AW20" s="17">
        <v>1.3013828493631601E-2</v>
      </c>
      <c r="AX20" s="17">
        <v>0.10711739210785499</v>
      </c>
      <c r="AY20" s="17"/>
      <c r="AZ20" s="17">
        <v>6.3202544066213395E-2</v>
      </c>
      <c r="BA20" s="17">
        <v>6.9060370719996905E-2</v>
      </c>
      <c r="BB20" s="17"/>
      <c r="BC20" s="17">
        <v>7.4756379780054394E-2</v>
      </c>
      <c r="BD20" s="17">
        <v>6.4189884642584003E-2</v>
      </c>
      <c r="BE20" s="17"/>
      <c r="BF20" s="17">
        <v>5.4226473562116601E-2</v>
      </c>
      <c r="BG20" s="17">
        <v>7.9447720616760004E-2</v>
      </c>
      <c r="BH20" s="17"/>
      <c r="BI20" s="17">
        <v>0.100651329105355</v>
      </c>
      <c r="BJ20" s="17">
        <v>0.128681247496305</v>
      </c>
      <c r="BK20" s="17">
        <v>5.6713879227264598E-2</v>
      </c>
      <c r="BL20" s="17">
        <v>2.3191203446902599E-2</v>
      </c>
    </row>
    <row r="21" spans="2:64" x14ac:dyDescent="0.25">
      <c r="B21" s="18" t="s">
        <v>109</v>
      </c>
      <c r="C21" s="19">
        <v>0.10056560060712399</v>
      </c>
      <c r="D21" s="19">
        <v>9.5545507557046896E-2</v>
      </c>
      <c r="E21" s="19">
        <v>0.22621478431498501</v>
      </c>
      <c r="F21" s="19">
        <v>7.64159450253723E-2</v>
      </c>
      <c r="G21" s="19">
        <v>0</v>
      </c>
      <c r="H21" s="19">
        <v>0.11716259748944501</v>
      </c>
      <c r="I21" s="19">
        <v>5.0923362649572701E-2</v>
      </c>
      <c r="J21" s="19">
        <v>0</v>
      </c>
      <c r="K21" s="19">
        <v>0.41077818027929203</v>
      </c>
      <c r="L21" s="19">
        <v>5.8628709437275703E-2</v>
      </c>
      <c r="M21" s="19">
        <v>6.8151671810778899E-2</v>
      </c>
      <c r="N21" s="19">
        <v>7.0151072392383301E-2</v>
      </c>
      <c r="O21" s="19">
        <v>0.179657362473407</v>
      </c>
      <c r="P21" s="19">
        <v>1</v>
      </c>
      <c r="Q21" s="19"/>
      <c r="R21" s="19">
        <v>0.10733305405773701</v>
      </c>
      <c r="S21" s="19">
        <v>0.224041385765401</v>
      </c>
      <c r="T21" s="19">
        <v>8.2551289574300593E-2</v>
      </c>
      <c r="U21" s="19">
        <v>8.14138597323983E-2</v>
      </c>
      <c r="V21" s="19"/>
      <c r="W21" s="19">
        <v>0.13292639265942399</v>
      </c>
      <c r="X21" s="19">
        <v>0</v>
      </c>
      <c r="Y21" s="19">
        <v>0</v>
      </c>
      <c r="Z21" s="19">
        <v>0.12666281411778299</v>
      </c>
      <c r="AA21" s="19">
        <v>6.7792316743020997E-2</v>
      </c>
      <c r="AB21" s="19">
        <v>5.9708645203594098E-2</v>
      </c>
      <c r="AC21" s="19">
        <v>0.117734945940678</v>
      </c>
      <c r="AD21" s="19">
        <v>3.4347464100776097E-2</v>
      </c>
      <c r="AE21" s="19">
        <v>9.4241598739406907E-2</v>
      </c>
      <c r="AF21" s="19">
        <v>9.7518777496203898E-2</v>
      </c>
      <c r="AG21" s="19"/>
      <c r="AH21" s="19">
        <v>0.142837108791915</v>
      </c>
      <c r="AI21" s="19">
        <v>8.7050599378124996E-2</v>
      </c>
      <c r="AJ21" s="19">
        <v>8.6857092049937704E-2</v>
      </c>
      <c r="AK21" s="19">
        <v>0.15061360704819299</v>
      </c>
      <c r="AL21" s="19">
        <v>0.112077711847721</v>
      </c>
      <c r="AM21" s="19">
        <v>3.4774633054503998E-2</v>
      </c>
      <c r="AN21" s="19">
        <v>7.37004454503037E-2</v>
      </c>
      <c r="AO21" s="19"/>
      <c r="AP21" s="19">
        <v>0.10056560060712399</v>
      </c>
      <c r="AQ21" s="19" t="s">
        <v>104</v>
      </c>
      <c r="AR21" s="19"/>
      <c r="AS21" s="19">
        <v>0.143695129237709</v>
      </c>
      <c r="AT21" s="19">
        <v>4.4185939781411297E-2</v>
      </c>
      <c r="AU21" s="19" t="s">
        <v>104</v>
      </c>
      <c r="AV21" s="19"/>
      <c r="AW21" s="19">
        <v>1.3013828493631601E-2</v>
      </c>
      <c r="AX21" s="19">
        <v>0.16430918335466599</v>
      </c>
      <c r="AY21" s="19"/>
      <c r="AZ21" s="19">
        <v>0.13239392383444701</v>
      </c>
      <c r="BA21" s="19">
        <v>8.8701837834068195E-2</v>
      </c>
      <c r="BB21" s="19"/>
      <c r="BC21" s="19">
        <v>0.143112860876459</v>
      </c>
      <c r="BD21" s="19">
        <v>8.14138597323983E-2</v>
      </c>
      <c r="BE21" s="19"/>
      <c r="BF21" s="19">
        <v>5.0031161135304203E-2</v>
      </c>
      <c r="BG21" s="19">
        <v>0.14627153690981201</v>
      </c>
      <c r="BH21" s="19"/>
      <c r="BI21" s="19">
        <v>0.30680050230509398</v>
      </c>
      <c r="BJ21" s="19">
        <v>0.19620503599907399</v>
      </c>
      <c r="BK21" s="19">
        <v>7.4185126299318199E-2</v>
      </c>
      <c r="BL21" s="19">
        <v>1.6502105020585401E-2</v>
      </c>
    </row>
    <row r="22" spans="2:64" x14ac:dyDescent="0.25">
      <c r="B22" s="16" t="s">
        <v>661</v>
      </c>
    </row>
    <row r="23" spans="2:64" x14ac:dyDescent="0.25">
      <c r="B23" t="s">
        <v>83</v>
      </c>
    </row>
    <row r="24" spans="2:64" x14ac:dyDescent="0.25">
      <c r="B24" t="s">
        <v>84</v>
      </c>
    </row>
    <row r="26" spans="2:64" x14ac:dyDescent="0.25">
      <c r="B2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L30"/>
  <sheetViews>
    <sheetView showGridLines="0" topLeftCell="A20" workbookViewId="0">
      <pane xSplit="2" topLeftCell="C1" activePane="topRight" state="frozen"/>
      <selection pane="topRight" activeCell="B26" sqref="B26"/>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456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342</v>
      </c>
      <c r="D7" s="10">
        <v>123</v>
      </c>
      <c r="E7" s="10">
        <v>9</v>
      </c>
      <c r="F7" s="10">
        <v>11</v>
      </c>
      <c r="G7" s="10">
        <v>5</v>
      </c>
      <c r="H7" s="10">
        <v>31</v>
      </c>
      <c r="I7" s="10">
        <v>28</v>
      </c>
      <c r="J7" s="10">
        <v>18</v>
      </c>
      <c r="K7" s="10">
        <v>8</v>
      </c>
      <c r="L7" s="10">
        <v>19</v>
      </c>
      <c r="M7" s="10">
        <v>19</v>
      </c>
      <c r="N7" s="10">
        <v>43</v>
      </c>
      <c r="O7" s="10">
        <v>27</v>
      </c>
      <c r="P7" s="10">
        <v>1</v>
      </c>
      <c r="Q7" s="10"/>
      <c r="R7" s="10">
        <v>19</v>
      </c>
      <c r="S7" s="10">
        <v>31</v>
      </c>
      <c r="T7" s="10">
        <v>51</v>
      </c>
      <c r="U7" s="10">
        <v>241</v>
      </c>
      <c r="V7" s="10"/>
      <c r="W7" s="10">
        <v>15</v>
      </c>
      <c r="X7" s="10">
        <v>10</v>
      </c>
      <c r="Y7" s="10">
        <v>11</v>
      </c>
      <c r="Z7" s="10">
        <v>22</v>
      </c>
      <c r="AA7" s="10">
        <v>20</v>
      </c>
      <c r="AB7" s="10">
        <v>22</v>
      </c>
      <c r="AC7" s="10">
        <v>26</v>
      </c>
      <c r="AD7" s="10">
        <v>33</v>
      </c>
      <c r="AE7" s="10">
        <v>43</v>
      </c>
      <c r="AF7" s="10">
        <v>126</v>
      </c>
      <c r="AG7" s="10"/>
      <c r="AH7" s="10">
        <v>20</v>
      </c>
      <c r="AI7" s="10">
        <v>11</v>
      </c>
      <c r="AJ7" s="10">
        <v>29</v>
      </c>
      <c r="AK7" s="10">
        <v>47</v>
      </c>
      <c r="AL7" s="10">
        <v>87</v>
      </c>
      <c r="AM7" s="10">
        <v>85</v>
      </c>
      <c r="AN7" s="10">
        <v>49</v>
      </c>
      <c r="AO7" s="10"/>
      <c r="AP7" s="10">
        <v>342</v>
      </c>
      <c r="AQ7" s="10" t="s">
        <v>103</v>
      </c>
      <c r="AR7" s="10"/>
      <c r="AS7" s="10">
        <v>193</v>
      </c>
      <c r="AT7" s="10">
        <v>149</v>
      </c>
      <c r="AU7" s="10" t="s">
        <v>103</v>
      </c>
      <c r="AV7" s="10"/>
      <c r="AW7" s="10">
        <v>147</v>
      </c>
      <c r="AX7" s="10">
        <v>195</v>
      </c>
      <c r="AY7" s="10"/>
      <c r="AZ7" s="10">
        <v>92</v>
      </c>
      <c r="BA7" s="10">
        <v>250</v>
      </c>
      <c r="BB7" s="10"/>
      <c r="BC7" s="10">
        <v>101</v>
      </c>
      <c r="BD7" s="10">
        <v>241</v>
      </c>
      <c r="BE7" s="10"/>
      <c r="BF7" s="10">
        <v>163</v>
      </c>
      <c r="BG7" s="10">
        <v>179</v>
      </c>
      <c r="BH7" s="10"/>
      <c r="BI7" s="10">
        <v>17</v>
      </c>
      <c r="BJ7" s="10">
        <v>78</v>
      </c>
      <c r="BK7" s="10">
        <v>164</v>
      </c>
      <c r="BL7" s="10">
        <v>81</v>
      </c>
    </row>
    <row r="8" spans="2:64" ht="30" customHeight="1" x14ac:dyDescent="0.25">
      <c r="B8" s="11" t="s">
        <v>31</v>
      </c>
      <c r="C8" s="11">
        <v>322</v>
      </c>
      <c r="D8" s="11">
        <v>110</v>
      </c>
      <c r="E8" s="11">
        <v>9</v>
      </c>
      <c r="F8" s="11">
        <v>11</v>
      </c>
      <c r="G8" s="11">
        <v>7</v>
      </c>
      <c r="H8" s="11">
        <v>25</v>
      </c>
      <c r="I8" s="11">
        <v>26</v>
      </c>
      <c r="J8" s="11">
        <v>17</v>
      </c>
      <c r="K8" s="11">
        <v>8</v>
      </c>
      <c r="L8" s="11">
        <v>20</v>
      </c>
      <c r="M8" s="11">
        <v>20</v>
      </c>
      <c r="N8" s="11">
        <v>42</v>
      </c>
      <c r="O8" s="11">
        <v>28</v>
      </c>
      <c r="P8" s="11">
        <v>1</v>
      </c>
      <c r="Q8" s="11"/>
      <c r="R8" s="11">
        <v>21</v>
      </c>
      <c r="S8" s="11">
        <v>39</v>
      </c>
      <c r="T8" s="11">
        <v>40</v>
      </c>
      <c r="U8" s="11">
        <v>222</v>
      </c>
      <c r="V8" s="11"/>
      <c r="W8" s="11">
        <v>15</v>
      </c>
      <c r="X8" s="11">
        <v>10</v>
      </c>
      <c r="Y8" s="11">
        <v>10</v>
      </c>
      <c r="Z8" s="11">
        <v>22</v>
      </c>
      <c r="AA8" s="11">
        <v>20</v>
      </c>
      <c r="AB8" s="11">
        <v>21</v>
      </c>
      <c r="AC8" s="11">
        <v>24</v>
      </c>
      <c r="AD8" s="11">
        <v>31</v>
      </c>
      <c r="AE8" s="11">
        <v>39</v>
      </c>
      <c r="AF8" s="11">
        <v>116</v>
      </c>
      <c r="AG8" s="11"/>
      <c r="AH8" s="11">
        <v>21</v>
      </c>
      <c r="AI8" s="11">
        <v>10</v>
      </c>
      <c r="AJ8" s="11">
        <v>27</v>
      </c>
      <c r="AK8" s="11">
        <v>46</v>
      </c>
      <c r="AL8" s="11">
        <v>81</v>
      </c>
      <c r="AM8" s="11">
        <v>79</v>
      </c>
      <c r="AN8" s="11">
        <v>45</v>
      </c>
      <c r="AO8" s="11"/>
      <c r="AP8" s="11">
        <v>322</v>
      </c>
      <c r="AQ8" s="11" t="s">
        <v>103</v>
      </c>
      <c r="AR8" s="11"/>
      <c r="AS8" s="11">
        <v>183</v>
      </c>
      <c r="AT8" s="11">
        <v>140</v>
      </c>
      <c r="AU8" s="11" t="s">
        <v>103</v>
      </c>
      <c r="AV8" s="11"/>
      <c r="AW8" s="11">
        <v>136</v>
      </c>
      <c r="AX8" s="11">
        <v>187</v>
      </c>
      <c r="AY8" s="11"/>
      <c r="AZ8" s="11">
        <v>88</v>
      </c>
      <c r="BA8" s="11">
        <v>235</v>
      </c>
      <c r="BB8" s="11"/>
      <c r="BC8" s="11">
        <v>100</v>
      </c>
      <c r="BD8" s="11">
        <v>222</v>
      </c>
      <c r="BE8" s="11"/>
      <c r="BF8" s="11">
        <v>153</v>
      </c>
      <c r="BG8" s="11">
        <v>169</v>
      </c>
      <c r="BH8" s="11"/>
      <c r="BI8" s="11">
        <v>17</v>
      </c>
      <c r="BJ8" s="11">
        <v>75</v>
      </c>
      <c r="BK8" s="11">
        <v>153</v>
      </c>
      <c r="BL8" s="11">
        <v>76</v>
      </c>
    </row>
    <row r="9" spans="2:64" x14ac:dyDescent="0.25">
      <c r="B9" s="18" t="s">
        <v>441</v>
      </c>
      <c r="C9" s="17">
        <v>0.43792821220378803</v>
      </c>
      <c r="D9" s="17">
        <v>0.434518311402944</v>
      </c>
      <c r="E9" s="17">
        <v>0.66067782352752202</v>
      </c>
      <c r="F9" s="17">
        <v>0.44257188063775099</v>
      </c>
      <c r="G9" s="17">
        <v>0.43521339821685201</v>
      </c>
      <c r="H9" s="17">
        <v>0.39437102021901599</v>
      </c>
      <c r="I9" s="17">
        <v>0.331499713963612</v>
      </c>
      <c r="J9" s="17">
        <v>0.45198901705880801</v>
      </c>
      <c r="K9" s="17">
        <v>0.62248006565744696</v>
      </c>
      <c r="L9" s="17">
        <v>0.41672366780123998</v>
      </c>
      <c r="M9" s="17">
        <v>0.44006282657247697</v>
      </c>
      <c r="N9" s="17">
        <v>0.41222899200414798</v>
      </c>
      <c r="O9" s="17">
        <v>0.52345917432836198</v>
      </c>
      <c r="P9" s="17">
        <v>0</v>
      </c>
      <c r="Q9" s="17"/>
      <c r="R9" s="17">
        <v>0.48385158736056899</v>
      </c>
      <c r="S9" s="17">
        <v>0.36138245934647301</v>
      </c>
      <c r="T9" s="17">
        <v>0.43453585098684699</v>
      </c>
      <c r="U9" s="17">
        <v>0.44777131517887597</v>
      </c>
      <c r="V9" s="17"/>
      <c r="W9" s="17">
        <v>0.430547309906536</v>
      </c>
      <c r="X9" s="17">
        <v>0.21376420298467799</v>
      </c>
      <c r="Y9" s="17">
        <v>0.56949654492609603</v>
      </c>
      <c r="Z9" s="17">
        <v>0.50524014406211004</v>
      </c>
      <c r="AA9" s="17">
        <v>0.53002539918674096</v>
      </c>
      <c r="AB9" s="17">
        <v>0.25404612544620098</v>
      </c>
      <c r="AC9" s="17">
        <v>0.54127832246332697</v>
      </c>
      <c r="AD9" s="17">
        <v>0.350860136500798</v>
      </c>
      <c r="AE9" s="17">
        <v>0.51788274496756603</v>
      </c>
      <c r="AF9" s="17">
        <v>0.42728411311322501</v>
      </c>
      <c r="AG9" s="17"/>
      <c r="AH9" s="17">
        <v>0.36654562759764198</v>
      </c>
      <c r="AI9" s="17">
        <v>0.46346624028198602</v>
      </c>
      <c r="AJ9" s="17">
        <v>0.45227088522586301</v>
      </c>
      <c r="AK9" s="17">
        <v>0.40195162488858799</v>
      </c>
      <c r="AL9" s="17">
        <v>0.34492838460286301</v>
      </c>
      <c r="AM9" s="17">
        <v>0.56523110402877996</v>
      </c>
      <c r="AN9" s="17">
        <v>0.42482789647064301</v>
      </c>
      <c r="AO9" s="17"/>
      <c r="AP9" s="17">
        <v>0.43792821220378803</v>
      </c>
      <c r="AQ9" s="17" t="s">
        <v>104</v>
      </c>
      <c r="AR9" s="17"/>
      <c r="AS9" s="17">
        <v>0.42648391273366898</v>
      </c>
      <c r="AT9" s="17">
        <v>0.45288839709334999</v>
      </c>
      <c r="AU9" s="17" t="s">
        <v>104</v>
      </c>
      <c r="AV9" s="17"/>
      <c r="AW9" s="17">
        <v>0.42944141497243898</v>
      </c>
      <c r="AX9" s="17">
        <v>0.44410717178985798</v>
      </c>
      <c r="AY9" s="17"/>
      <c r="AZ9" s="17">
        <v>0.40835128248052099</v>
      </c>
      <c r="BA9" s="17">
        <v>0.44895278535789601</v>
      </c>
      <c r="BB9" s="17"/>
      <c r="BC9" s="17">
        <v>0.41606090171340798</v>
      </c>
      <c r="BD9" s="17">
        <v>0.44777131517887597</v>
      </c>
      <c r="BE9" s="17"/>
      <c r="BF9" s="17">
        <v>0.46404996168048201</v>
      </c>
      <c r="BG9" s="17">
        <v>0.41430236357114802</v>
      </c>
      <c r="BH9" s="17"/>
      <c r="BI9" s="17">
        <v>0.33308818757487801</v>
      </c>
      <c r="BJ9" s="17">
        <v>0.46042580638841701</v>
      </c>
      <c r="BK9" s="17">
        <v>0.434719601052732</v>
      </c>
      <c r="BL9" s="17">
        <v>0.45604677639810498</v>
      </c>
    </row>
    <row r="10" spans="2:64" x14ac:dyDescent="0.25">
      <c r="B10" s="18" t="s">
        <v>442</v>
      </c>
      <c r="C10" s="17">
        <v>0.40865253633154303</v>
      </c>
      <c r="D10" s="17">
        <v>0.413633874360401</v>
      </c>
      <c r="E10" s="17">
        <v>0.33932217647247798</v>
      </c>
      <c r="F10" s="17">
        <v>0.22924783507611701</v>
      </c>
      <c r="G10" s="17">
        <v>0.39757533585362398</v>
      </c>
      <c r="H10" s="17">
        <v>0.36646515429430998</v>
      </c>
      <c r="I10" s="17">
        <v>0.51041235297746101</v>
      </c>
      <c r="J10" s="17">
        <v>0.29886576404832599</v>
      </c>
      <c r="K10" s="17">
        <v>0.43076721570439902</v>
      </c>
      <c r="L10" s="17">
        <v>0.54400299264477203</v>
      </c>
      <c r="M10" s="17">
        <v>0.46032608401918801</v>
      </c>
      <c r="N10" s="17">
        <v>0.43561268280160997</v>
      </c>
      <c r="O10" s="17">
        <v>0.32809909407252302</v>
      </c>
      <c r="P10" s="17">
        <v>0</v>
      </c>
      <c r="Q10" s="17"/>
      <c r="R10" s="17">
        <v>0.24713243863315901</v>
      </c>
      <c r="S10" s="17">
        <v>0.33478307158232101</v>
      </c>
      <c r="T10" s="17">
        <v>0.38904573380465501</v>
      </c>
      <c r="U10" s="17">
        <v>0.44024726325188901</v>
      </c>
      <c r="V10" s="17"/>
      <c r="W10" s="17">
        <v>0.31858916587634201</v>
      </c>
      <c r="X10" s="17">
        <v>0.59506285678654902</v>
      </c>
      <c r="Y10" s="17">
        <v>0.165678582062287</v>
      </c>
      <c r="Z10" s="17">
        <v>0.46945434240381301</v>
      </c>
      <c r="AA10" s="17">
        <v>0.37540268376948299</v>
      </c>
      <c r="AB10" s="17">
        <v>0.39641368350593797</v>
      </c>
      <c r="AC10" s="17">
        <v>0.195282156051203</v>
      </c>
      <c r="AD10" s="17">
        <v>0.34550188039324897</v>
      </c>
      <c r="AE10" s="17">
        <v>0.53373259078860102</v>
      </c>
      <c r="AF10" s="17">
        <v>0.45105435454443998</v>
      </c>
      <c r="AG10" s="17"/>
      <c r="AH10" s="17">
        <v>0.46877933022266</v>
      </c>
      <c r="AI10" s="17">
        <v>0.26604557028581899</v>
      </c>
      <c r="AJ10" s="17">
        <v>0.34046240621676199</v>
      </c>
      <c r="AK10" s="17">
        <v>0.36101813159018697</v>
      </c>
      <c r="AL10" s="17">
        <v>0.44725831410302302</v>
      </c>
      <c r="AM10" s="17">
        <v>0.43059991828847199</v>
      </c>
      <c r="AN10" s="17">
        <v>0.47147423357934798</v>
      </c>
      <c r="AO10" s="17"/>
      <c r="AP10" s="17">
        <v>0.40865253633154303</v>
      </c>
      <c r="AQ10" s="17" t="s">
        <v>104</v>
      </c>
      <c r="AR10" s="17"/>
      <c r="AS10" s="17">
        <v>0.369148051667338</v>
      </c>
      <c r="AT10" s="17">
        <v>0.46029347740325</v>
      </c>
      <c r="AU10" s="17" t="s">
        <v>104</v>
      </c>
      <c r="AV10" s="17"/>
      <c r="AW10" s="17">
        <v>0.39454789992859601</v>
      </c>
      <c r="AX10" s="17">
        <v>0.41892166094172001</v>
      </c>
      <c r="AY10" s="17"/>
      <c r="AZ10" s="17">
        <v>0.44608170893258398</v>
      </c>
      <c r="BA10" s="17">
        <v>0.39470110001618902</v>
      </c>
      <c r="BB10" s="17"/>
      <c r="BC10" s="17">
        <v>0.33846209890804702</v>
      </c>
      <c r="BD10" s="17">
        <v>0.44024726325188901</v>
      </c>
      <c r="BE10" s="17"/>
      <c r="BF10" s="17">
        <v>0.40049540261723099</v>
      </c>
      <c r="BG10" s="17">
        <v>0.41603026601165199</v>
      </c>
      <c r="BH10" s="17"/>
      <c r="BI10" s="17">
        <v>0.38252253292258498</v>
      </c>
      <c r="BJ10" s="17">
        <v>0.409395332262115</v>
      </c>
      <c r="BK10" s="17">
        <v>0.37185253930229201</v>
      </c>
      <c r="BL10" s="17">
        <v>0.497395427954751</v>
      </c>
    </row>
    <row r="11" spans="2:64" x14ac:dyDescent="0.25">
      <c r="B11" s="18" t="s">
        <v>443</v>
      </c>
      <c r="C11" s="17">
        <v>0.32441367263022802</v>
      </c>
      <c r="D11" s="17">
        <v>0.26674349678912002</v>
      </c>
      <c r="E11" s="17">
        <v>0.56553696078746296</v>
      </c>
      <c r="F11" s="17">
        <v>0.39016573872398103</v>
      </c>
      <c r="G11" s="17">
        <v>0.56478660178314799</v>
      </c>
      <c r="H11" s="17">
        <v>0.483627751783755</v>
      </c>
      <c r="I11" s="17">
        <v>0.42747955515568498</v>
      </c>
      <c r="J11" s="17">
        <v>0.28068515567451302</v>
      </c>
      <c r="K11" s="17">
        <v>0.30492723759021501</v>
      </c>
      <c r="L11" s="17">
        <v>0.35590334944218899</v>
      </c>
      <c r="M11" s="17">
        <v>0.163928500538915</v>
      </c>
      <c r="N11" s="17">
        <v>0.33055040922377898</v>
      </c>
      <c r="O11" s="17">
        <v>0.24798342624747799</v>
      </c>
      <c r="P11" s="17">
        <v>1</v>
      </c>
      <c r="Q11" s="17"/>
      <c r="R11" s="17">
        <v>0.27037287839599899</v>
      </c>
      <c r="S11" s="17">
        <v>0.38635167856934599</v>
      </c>
      <c r="T11" s="17">
        <v>0.39771829549165899</v>
      </c>
      <c r="U11" s="17">
        <v>0.305265533440089</v>
      </c>
      <c r="V11" s="17"/>
      <c r="W11" s="17">
        <v>0.19208796592517999</v>
      </c>
      <c r="X11" s="17">
        <v>0.82506138102896498</v>
      </c>
      <c r="Y11" s="17">
        <v>0.1062745458742</v>
      </c>
      <c r="Z11" s="17">
        <v>0.54619313158392402</v>
      </c>
      <c r="AA11" s="17">
        <v>0.41656989439113701</v>
      </c>
      <c r="AB11" s="17">
        <v>0.29971794704343901</v>
      </c>
      <c r="AC11" s="17">
        <v>0.42182762925484901</v>
      </c>
      <c r="AD11" s="17">
        <v>0.18488919379611099</v>
      </c>
      <c r="AE11" s="17">
        <v>0.158947532460261</v>
      </c>
      <c r="AF11" s="17">
        <v>0.33651674604519</v>
      </c>
      <c r="AG11" s="17"/>
      <c r="AH11" s="17">
        <v>0.563386330797914</v>
      </c>
      <c r="AI11" s="17">
        <v>0.16841784327172499</v>
      </c>
      <c r="AJ11" s="17">
        <v>0.33338834510823501</v>
      </c>
      <c r="AK11" s="17">
        <v>0.35700058956934</v>
      </c>
      <c r="AL11" s="17">
        <v>0.29922950529180697</v>
      </c>
      <c r="AM11" s="17">
        <v>0.29308124310322498</v>
      </c>
      <c r="AN11" s="17">
        <v>0.28166250444623198</v>
      </c>
      <c r="AO11" s="17"/>
      <c r="AP11" s="17">
        <v>0.32441367263022802</v>
      </c>
      <c r="AQ11" s="17" t="s">
        <v>104</v>
      </c>
      <c r="AR11" s="17"/>
      <c r="AS11" s="17">
        <v>0.34479575447764199</v>
      </c>
      <c r="AT11" s="17">
        <v>0.29776986505881198</v>
      </c>
      <c r="AU11" s="17" t="s">
        <v>104</v>
      </c>
      <c r="AV11" s="17"/>
      <c r="AW11" s="17">
        <v>0.311814981889521</v>
      </c>
      <c r="AX11" s="17">
        <v>0.333586367441017</v>
      </c>
      <c r="AY11" s="17"/>
      <c r="AZ11" s="17">
        <v>0.226251677979771</v>
      </c>
      <c r="BA11" s="17">
        <v>0.36100280142427399</v>
      </c>
      <c r="BB11" s="17"/>
      <c r="BC11" s="17">
        <v>0.36695293144358199</v>
      </c>
      <c r="BD11" s="17">
        <v>0.305265533440089</v>
      </c>
      <c r="BE11" s="17"/>
      <c r="BF11" s="17">
        <v>0.31859416149783898</v>
      </c>
      <c r="BG11" s="17">
        <v>0.32967713667395199</v>
      </c>
      <c r="BH11" s="17"/>
      <c r="BI11" s="17">
        <v>0.33433747062816199</v>
      </c>
      <c r="BJ11" s="17">
        <v>0.40160589894933202</v>
      </c>
      <c r="BK11" s="17">
        <v>0.315932711110265</v>
      </c>
      <c r="BL11" s="17">
        <v>0.25770385536444701</v>
      </c>
    </row>
    <row r="12" spans="2:64" x14ac:dyDescent="0.25">
      <c r="B12" s="18" t="s">
        <v>444</v>
      </c>
      <c r="C12" s="17">
        <v>0.28426184893982298</v>
      </c>
      <c r="D12" s="17">
        <v>0.220989624300959</v>
      </c>
      <c r="E12" s="17">
        <v>0.32135564705504499</v>
      </c>
      <c r="F12" s="17">
        <v>0.282118619362765</v>
      </c>
      <c r="G12" s="17">
        <v>0.63400106614366403</v>
      </c>
      <c r="H12" s="17">
        <v>0.27736422011892398</v>
      </c>
      <c r="I12" s="17">
        <v>0.21469516681661799</v>
      </c>
      <c r="J12" s="17">
        <v>0.39275321782024603</v>
      </c>
      <c r="K12" s="17">
        <v>0.35753089891744599</v>
      </c>
      <c r="L12" s="17">
        <v>0.31813317675530201</v>
      </c>
      <c r="M12" s="17">
        <v>0.47152224417003302</v>
      </c>
      <c r="N12" s="17">
        <v>0.34403964531908598</v>
      </c>
      <c r="O12" s="17">
        <v>0.148441731599115</v>
      </c>
      <c r="P12" s="17">
        <v>1</v>
      </c>
      <c r="Q12" s="17"/>
      <c r="R12" s="17">
        <v>0.37269183401148998</v>
      </c>
      <c r="S12" s="17">
        <v>0.22981164155421999</v>
      </c>
      <c r="T12" s="17">
        <v>0.30890577040331402</v>
      </c>
      <c r="U12" s="17">
        <v>0.28118704271456701</v>
      </c>
      <c r="V12" s="17"/>
      <c r="W12" s="17">
        <v>0.42315072201614301</v>
      </c>
      <c r="X12" s="17">
        <v>0.39442314135101603</v>
      </c>
      <c r="Y12" s="17">
        <v>0.228049179930367</v>
      </c>
      <c r="Z12" s="17">
        <v>0.29038930572007099</v>
      </c>
      <c r="AA12" s="17">
        <v>0.37911770700841402</v>
      </c>
      <c r="AB12" s="17">
        <v>0.47942539856660299</v>
      </c>
      <c r="AC12" s="17">
        <v>0.26363475474346298</v>
      </c>
      <c r="AD12" s="17">
        <v>0.21292098352883701</v>
      </c>
      <c r="AE12" s="17">
        <v>0.21389324102101601</v>
      </c>
      <c r="AF12" s="17">
        <v>0.26991316848043501</v>
      </c>
      <c r="AG12" s="17"/>
      <c r="AH12" s="17">
        <v>0.428014885089122</v>
      </c>
      <c r="AI12" s="17">
        <v>0.54905459879040297</v>
      </c>
      <c r="AJ12" s="17">
        <v>0.23502078220887301</v>
      </c>
      <c r="AK12" s="17">
        <v>0.36891096797811301</v>
      </c>
      <c r="AL12" s="17">
        <v>0.24290251095450599</v>
      </c>
      <c r="AM12" s="17">
        <v>0.22680293874367199</v>
      </c>
      <c r="AN12" s="17">
        <v>0.25953301863926997</v>
      </c>
      <c r="AO12" s="17"/>
      <c r="AP12" s="17">
        <v>0.28426184893982298</v>
      </c>
      <c r="AQ12" s="17" t="s">
        <v>104</v>
      </c>
      <c r="AR12" s="17"/>
      <c r="AS12" s="17">
        <v>0.27536927282578499</v>
      </c>
      <c r="AT12" s="17">
        <v>0.29588637721766498</v>
      </c>
      <c r="AU12" s="17" t="s">
        <v>104</v>
      </c>
      <c r="AV12" s="17"/>
      <c r="AW12" s="17">
        <v>0.32440258371659703</v>
      </c>
      <c r="AX12" s="17">
        <v>0.25503669236076898</v>
      </c>
      <c r="AY12" s="17"/>
      <c r="AZ12" s="17">
        <v>0.24787500373063201</v>
      </c>
      <c r="BA12" s="17">
        <v>0.29782476573373001</v>
      </c>
      <c r="BB12" s="17"/>
      <c r="BC12" s="17">
        <v>0.29109279875265998</v>
      </c>
      <c r="BD12" s="17">
        <v>0.28118704271456701</v>
      </c>
      <c r="BE12" s="17"/>
      <c r="BF12" s="17">
        <v>0.27475909451140001</v>
      </c>
      <c r="BG12" s="17">
        <v>0.29285662693964098</v>
      </c>
      <c r="BH12" s="17"/>
      <c r="BI12" s="17">
        <v>0.43637538938926901</v>
      </c>
      <c r="BJ12" s="17">
        <v>0.233744943130102</v>
      </c>
      <c r="BK12" s="17">
        <v>0.282976318218982</v>
      </c>
      <c r="BL12" s="17">
        <v>0.28546571999694798</v>
      </c>
    </row>
    <row r="13" spans="2:64" x14ac:dyDescent="0.25">
      <c r="B13" s="18" t="s">
        <v>445</v>
      </c>
      <c r="C13" s="17">
        <v>0.19369290276439199</v>
      </c>
      <c r="D13" s="17">
        <v>0.20149612655938701</v>
      </c>
      <c r="E13" s="17">
        <v>0.11310739215749301</v>
      </c>
      <c r="F13" s="17">
        <v>0.34538096803445201</v>
      </c>
      <c r="G13" s="17">
        <v>0.16721126592952401</v>
      </c>
      <c r="H13" s="17">
        <v>0.183697008382496</v>
      </c>
      <c r="I13" s="17">
        <v>0.101663712300191</v>
      </c>
      <c r="J13" s="17">
        <v>0.10511227006929</v>
      </c>
      <c r="K13" s="17">
        <v>0.21170188537815501</v>
      </c>
      <c r="L13" s="17">
        <v>0.16874427331929501</v>
      </c>
      <c r="M13" s="17">
        <v>0.25970532926704998</v>
      </c>
      <c r="N13" s="17">
        <v>0.109489695166383</v>
      </c>
      <c r="O13" s="17">
        <v>0.38091224475473301</v>
      </c>
      <c r="P13" s="17">
        <v>0</v>
      </c>
      <c r="Q13" s="17"/>
      <c r="R13" s="17">
        <v>0.20409024412552801</v>
      </c>
      <c r="S13" s="17">
        <v>0.14417942325819799</v>
      </c>
      <c r="T13" s="17">
        <v>0.27917695044185598</v>
      </c>
      <c r="U13" s="17">
        <v>0.18600796625350999</v>
      </c>
      <c r="V13" s="17"/>
      <c r="W13" s="17">
        <v>0.18086154978367899</v>
      </c>
      <c r="X13" s="17">
        <v>0.20277807617209601</v>
      </c>
      <c r="Y13" s="17">
        <v>0.27888711592330301</v>
      </c>
      <c r="Z13" s="17">
        <v>3.8023396323051399E-2</v>
      </c>
      <c r="AA13" s="17">
        <v>0.14395996804636299</v>
      </c>
      <c r="AB13" s="17">
        <v>0.20111618674350501</v>
      </c>
      <c r="AC13" s="17">
        <v>0.32264626525412299</v>
      </c>
      <c r="AD13" s="17">
        <v>0.23070827681945699</v>
      </c>
      <c r="AE13" s="17">
        <v>0.24730641813923099</v>
      </c>
      <c r="AF13" s="17">
        <v>0.18293060901828601</v>
      </c>
      <c r="AG13" s="17"/>
      <c r="AH13" s="17">
        <v>0.173369143936108</v>
      </c>
      <c r="AI13" s="17">
        <v>9.42969671204614E-2</v>
      </c>
      <c r="AJ13" s="17">
        <v>0.22583245621692499</v>
      </c>
      <c r="AK13" s="17">
        <v>0.176947139300595</v>
      </c>
      <c r="AL13" s="17">
        <v>0.20218953453001401</v>
      </c>
      <c r="AM13" s="17">
        <v>0.20761801540793401</v>
      </c>
      <c r="AN13" s="17">
        <v>0.20227549992378599</v>
      </c>
      <c r="AO13" s="17"/>
      <c r="AP13" s="17">
        <v>0.19369290276439199</v>
      </c>
      <c r="AQ13" s="17" t="s">
        <v>104</v>
      </c>
      <c r="AR13" s="17"/>
      <c r="AS13" s="17">
        <v>0.156968020612196</v>
      </c>
      <c r="AT13" s="17">
        <v>0.241700299676604</v>
      </c>
      <c r="AU13" s="17" t="s">
        <v>104</v>
      </c>
      <c r="AV13" s="17"/>
      <c r="AW13" s="17">
        <v>0.203555763677323</v>
      </c>
      <c r="AX13" s="17">
        <v>0.18651207620252699</v>
      </c>
      <c r="AY13" s="17"/>
      <c r="AZ13" s="17">
        <v>0.20065627422128099</v>
      </c>
      <c r="BA13" s="17">
        <v>0.19109735959125099</v>
      </c>
      <c r="BB13" s="17"/>
      <c r="BC13" s="17">
        <v>0.21076565850083301</v>
      </c>
      <c r="BD13" s="17">
        <v>0.18600796625350999</v>
      </c>
      <c r="BE13" s="17"/>
      <c r="BF13" s="17">
        <v>0.232299445137887</v>
      </c>
      <c r="BG13" s="17">
        <v>0.15877516774976</v>
      </c>
      <c r="BH13" s="17"/>
      <c r="BI13" s="17">
        <v>0.27293957628965299</v>
      </c>
      <c r="BJ13" s="17">
        <v>0.19499943902311401</v>
      </c>
      <c r="BK13" s="17">
        <v>0.19702431998237099</v>
      </c>
      <c r="BL13" s="17">
        <v>0.17308572423386301</v>
      </c>
    </row>
    <row r="14" spans="2:64" ht="30" x14ac:dyDescent="0.25">
      <c r="B14" s="18" t="s">
        <v>446</v>
      </c>
      <c r="C14" s="17">
        <v>0.190320215439093</v>
      </c>
      <c r="D14" s="17">
        <v>0.21110519106822201</v>
      </c>
      <c r="E14" s="17">
        <v>0.11310739215749301</v>
      </c>
      <c r="F14" s="17">
        <v>0</v>
      </c>
      <c r="G14" s="17">
        <v>0</v>
      </c>
      <c r="H14" s="17">
        <v>0.16519605052661401</v>
      </c>
      <c r="I14" s="17">
        <v>0.17322876790573</v>
      </c>
      <c r="J14" s="17">
        <v>0.21022454013858</v>
      </c>
      <c r="K14" s="17">
        <v>0</v>
      </c>
      <c r="L14" s="17">
        <v>0.119449027796326</v>
      </c>
      <c r="M14" s="17">
        <v>0.239442071820339</v>
      </c>
      <c r="N14" s="17">
        <v>0.24373136267676501</v>
      </c>
      <c r="O14" s="17">
        <v>0.27547574808088399</v>
      </c>
      <c r="P14" s="17">
        <v>0</v>
      </c>
      <c r="Q14" s="17"/>
      <c r="R14" s="17">
        <v>0.143134233118798</v>
      </c>
      <c r="S14" s="17">
        <v>0.200537290215521</v>
      </c>
      <c r="T14" s="17">
        <v>0.111695314277808</v>
      </c>
      <c r="U14" s="17">
        <v>0.20711785915955899</v>
      </c>
      <c r="V14" s="17"/>
      <c r="W14" s="17">
        <v>0.123624383745071</v>
      </c>
      <c r="X14" s="17">
        <v>0</v>
      </c>
      <c r="Y14" s="17">
        <v>8.7734730150683393E-2</v>
      </c>
      <c r="Z14" s="17">
        <v>8.1506067053760803E-2</v>
      </c>
      <c r="AA14" s="17">
        <v>0.126648755837835</v>
      </c>
      <c r="AB14" s="17">
        <v>9.4999912711844603E-2</v>
      </c>
      <c r="AC14" s="17">
        <v>0.17180564999383199</v>
      </c>
      <c r="AD14" s="17">
        <v>0.32684879333285599</v>
      </c>
      <c r="AE14" s="17">
        <v>0.18172613809691299</v>
      </c>
      <c r="AF14" s="17">
        <v>0.23487663324295799</v>
      </c>
      <c r="AG14" s="17"/>
      <c r="AH14" s="17">
        <v>0.120368331503704</v>
      </c>
      <c r="AI14" s="17">
        <v>0.286339788398217</v>
      </c>
      <c r="AJ14" s="17">
        <v>0.19842621809147801</v>
      </c>
      <c r="AK14" s="17">
        <v>0.130460096147581</v>
      </c>
      <c r="AL14" s="17">
        <v>0.174679590931657</v>
      </c>
      <c r="AM14" s="17">
        <v>0.217827243104848</v>
      </c>
      <c r="AN14" s="17">
        <v>0.24835888624966701</v>
      </c>
      <c r="AO14" s="17"/>
      <c r="AP14" s="17">
        <v>0.190320215439093</v>
      </c>
      <c r="AQ14" s="17" t="s">
        <v>104</v>
      </c>
      <c r="AR14" s="17"/>
      <c r="AS14" s="17">
        <v>0.19315284689819601</v>
      </c>
      <c r="AT14" s="17">
        <v>0.18661735092887799</v>
      </c>
      <c r="AU14" s="17" t="s">
        <v>104</v>
      </c>
      <c r="AV14" s="17"/>
      <c r="AW14" s="17">
        <v>0.23837775152705101</v>
      </c>
      <c r="AX14" s="17">
        <v>0.15533109466727399</v>
      </c>
      <c r="AY14" s="17"/>
      <c r="AZ14" s="17">
        <v>0.21024247830967499</v>
      </c>
      <c r="BA14" s="17">
        <v>0.182894345125065</v>
      </c>
      <c r="BB14" s="17"/>
      <c r="BC14" s="17">
        <v>0.15300278701516201</v>
      </c>
      <c r="BD14" s="17">
        <v>0.20711785915955899</v>
      </c>
      <c r="BE14" s="17"/>
      <c r="BF14" s="17">
        <v>0.19733841160590099</v>
      </c>
      <c r="BG14" s="17">
        <v>0.18397259923294501</v>
      </c>
      <c r="BH14" s="17"/>
      <c r="BI14" s="17">
        <v>0.105043253564441</v>
      </c>
      <c r="BJ14" s="17">
        <v>6.7747826204251002E-2</v>
      </c>
      <c r="BK14" s="17">
        <v>0.196691361531453</v>
      </c>
      <c r="BL14" s="17">
        <v>0.321495252985463</v>
      </c>
    </row>
    <row r="15" spans="2:64" ht="45" x14ac:dyDescent="0.25">
      <c r="B15" s="18" t="s">
        <v>447</v>
      </c>
      <c r="C15" s="17">
        <v>0.14348938918677101</v>
      </c>
      <c r="D15" s="17">
        <v>0.22230863609467499</v>
      </c>
      <c r="E15" s="17">
        <v>0</v>
      </c>
      <c r="F15" s="17">
        <v>0.16726238063826801</v>
      </c>
      <c r="G15" s="17">
        <v>0</v>
      </c>
      <c r="H15" s="17">
        <v>6.0922715303937898E-2</v>
      </c>
      <c r="I15" s="17">
        <v>0.137446240102961</v>
      </c>
      <c r="J15" s="17">
        <v>4.8010982941191903E-2</v>
      </c>
      <c r="K15" s="17">
        <v>0.21170188537815501</v>
      </c>
      <c r="L15" s="17">
        <v>0.20651444600618199</v>
      </c>
      <c r="M15" s="17">
        <v>0.21181691490298199</v>
      </c>
      <c r="N15" s="17">
        <v>2.3383690797461099E-2</v>
      </c>
      <c r="O15" s="17">
        <v>0.111331298699337</v>
      </c>
      <c r="P15" s="17">
        <v>0</v>
      </c>
      <c r="Q15" s="17"/>
      <c r="R15" s="17">
        <v>5.64938077294019E-2</v>
      </c>
      <c r="S15" s="17">
        <v>0.13097846327953599</v>
      </c>
      <c r="T15" s="17">
        <v>0.15704329676996401</v>
      </c>
      <c r="U15" s="17">
        <v>0.15133708622769099</v>
      </c>
      <c r="V15" s="17"/>
      <c r="W15" s="17">
        <v>7.5670547326861903E-2</v>
      </c>
      <c r="X15" s="17">
        <v>7.2470334018137295E-2</v>
      </c>
      <c r="Y15" s="17">
        <v>0</v>
      </c>
      <c r="Z15" s="17">
        <v>0.16888733787369201</v>
      </c>
      <c r="AA15" s="17">
        <v>0.14981674463456901</v>
      </c>
      <c r="AB15" s="17">
        <v>0.119417290407188</v>
      </c>
      <c r="AC15" s="17">
        <v>0.102971077678725</v>
      </c>
      <c r="AD15" s="17">
        <v>0.115150007301674</v>
      </c>
      <c r="AE15" s="17">
        <v>0.20754728631425301</v>
      </c>
      <c r="AF15" s="17">
        <v>0.18067314843523999</v>
      </c>
      <c r="AG15" s="17"/>
      <c r="AH15" s="17">
        <v>0.123124936712052</v>
      </c>
      <c r="AI15" s="17">
        <v>8.7050599378124996E-2</v>
      </c>
      <c r="AJ15" s="17">
        <v>0.19597144273524</v>
      </c>
      <c r="AK15" s="17">
        <v>0.14857592284662099</v>
      </c>
      <c r="AL15" s="17">
        <v>0.120329759264089</v>
      </c>
      <c r="AM15" s="17">
        <v>0.14638617204225701</v>
      </c>
      <c r="AN15" s="17">
        <v>0.188056728749152</v>
      </c>
      <c r="AO15" s="17"/>
      <c r="AP15" s="17">
        <v>0.14348938918677101</v>
      </c>
      <c r="AQ15" s="17" t="s">
        <v>104</v>
      </c>
      <c r="AR15" s="17"/>
      <c r="AS15" s="17">
        <v>0.11094097097092</v>
      </c>
      <c r="AT15" s="17">
        <v>0.18603724068640201</v>
      </c>
      <c r="AU15" s="17" t="s">
        <v>104</v>
      </c>
      <c r="AV15" s="17"/>
      <c r="AW15" s="17">
        <v>0.10537236412604301</v>
      </c>
      <c r="AX15" s="17">
        <v>0.171241148887295</v>
      </c>
      <c r="AY15" s="17"/>
      <c r="AZ15" s="17">
        <v>0.16663286939776401</v>
      </c>
      <c r="BA15" s="17">
        <v>0.134862834875219</v>
      </c>
      <c r="BB15" s="17"/>
      <c r="BC15" s="17">
        <v>0.12605504675811499</v>
      </c>
      <c r="BD15" s="17">
        <v>0.15133708622769099</v>
      </c>
      <c r="BE15" s="17"/>
      <c r="BF15" s="17">
        <v>0.105744139279756</v>
      </c>
      <c r="BG15" s="17">
        <v>0.17762812716448401</v>
      </c>
      <c r="BH15" s="17"/>
      <c r="BI15" s="17">
        <v>6.1863441904896399E-2</v>
      </c>
      <c r="BJ15" s="17">
        <v>0.12883662516566299</v>
      </c>
      <c r="BK15" s="17">
        <v>0.14560170859844801</v>
      </c>
      <c r="BL15" s="17">
        <v>0.17513516975610099</v>
      </c>
    </row>
    <row r="16" spans="2:64" ht="45" x14ac:dyDescent="0.25">
      <c r="B16" s="18" t="s">
        <v>448</v>
      </c>
      <c r="C16" s="17">
        <v>0.13063231223576</v>
      </c>
      <c r="D16" s="17">
        <v>0.14905766821074801</v>
      </c>
      <c r="E16" s="17">
        <v>0</v>
      </c>
      <c r="F16" s="17">
        <v>0.27530949999948301</v>
      </c>
      <c r="G16" s="17">
        <v>0</v>
      </c>
      <c r="H16" s="17">
        <v>6.0922715303937898E-2</v>
      </c>
      <c r="I16" s="17">
        <v>0.17891263901384799</v>
      </c>
      <c r="J16" s="17">
        <v>0.21022454013858</v>
      </c>
      <c r="K16" s="17">
        <v>0.12583997811418399</v>
      </c>
      <c r="L16" s="17">
        <v>4.9295245522968802E-2</v>
      </c>
      <c r="M16" s="17">
        <v>5.6955511659934697E-2</v>
      </c>
      <c r="N16" s="17">
        <v>0.18706952637968899</v>
      </c>
      <c r="O16" s="17">
        <v>7.4220865799557695E-2</v>
      </c>
      <c r="P16" s="17">
        <v>0</v>
      </c>
      <c r="Q16" s="17"/>
      <c r="R16" s="17">
        <v>0.20470143954077399</v>
      </c>
      <c r="S16" s="17">
        <v>6.4154133302080293E-2</v>
      </c>
      <c r="T16" s="17">
        <v>5.7867097432329102E-2</v>
      </c>
      <c r="U16" s="17">
        <v>0.14862103797919099</v>
      </c>
      <c r="V16" s="17"/>
      <c r="W16" s="17">
        <v>0.135577318175438</v>
      </c>
      <c r="X16" s="17">
        <v>0</v>
      </c>
      <c r="Y16" s="17">
        <v>0.30339775913171102</v>
      </c>
      <c r="Z16" s="17">
        <v>8.7935450562992998E-2</v>
      </c>
      <c r="AA16" s="17">
        <v>6.2582731830313001E-2</v>
      </c>
      <c r="AB16" s="17">
        <v>0.124103485469879</v>
      </c>
      <c r="AC16" s="17">
        <v>0.104655177743512</v>
      </c>
      <c r="AD16" s="17">
        <v>0.17619834219170999</v>
      </c>
      <c r="AE16" s="17">
        <v>7.44054219238207E-2</v>
      </c>
      <c r="AF16" s="17">
        <v>0.14337530424734701</v>
      </c>
      <c r="AG16" s="17"/>
      <c r="AH16" s="17">
        <v>5.5401584722233402E-2</v>
      </c>
      <c r="AI16" s="17">
        <v>0.102070346160471</v>
      </c>
      <c r="AJ16" s="17">
        <v>0.144306395608407</v>
      </c>
      <c r="AK16" s="17">
        <v>6.7987952228010698E-2</v>
      </c>
      <c r="AL16" s="17">
        <v>0.181192175199623</v>
      </c>
      <c r="AM16" s="17">
        <v>0.147405505323774</v>
      </c>
      <c r="AN16" s="17">
        <v>6.0613185374824997E-2</v>
      </c>
      <c r="AO16" s="17"/>
      <c r="AP16" s="17">
        <v>0.13063231223576</v>
      </c>
      <c r="AQ16" s="17" t="s">
        <v>104</v>
      </c>
      <c r="AR16" s="17"/>
      <c r="AS16" s="17">
        <v>0.13729121341203099</v>
      </c>
      <c r="AT16" s="17">
        <v>0.121927682212887</v>
      </c>
      <c r="AU16" s="17" t="s">
        <v>104</v>
      </c>
      <c r="AV16" s="17"/>
      <c r="AW16" s="17">
        <v>0.13904448340769501</v>
      </c>
      <c r="AX16" s="17">
        <v>0.12450768544363</v>
      </c>
      <c r="AY16" s="17"/>
      <c r="AZ16" s="17">
        <v>0.13487662362418601</v>
      </c>
      <c r="BA16" s="17">
        <v>0.12905027779782699</v>
      </c>
      <c r="BB16" s="17"/>
      <c r="BC16" s="17">
        <v>9.06687913670393E-2</v>
      </c>
      <c r="BD16" s="17">
        <v>0.14862103797919099</v>
      </c>
      <c r="BE16" s="17"/>
      <c r="BF16" s="17">
        <v>0.12682144431550399</v>
      </c>
      <c r="BG16" s="17">
        <v>0.13407905644113</v>
      </c>
      <c r="BH16" s="17"/>
      <c r="BI16" s="17">
        <v>0</v>
      </c>
      <c r="BJ16" s="17">
        <v>0.127411120514311</v>
      </c>
      <c r="BK16" s="17">
        <v>0.15334672995776699</v>
      </c>
      <c r="BL16" s="17">
        <v>0.120245003847297</v>
      </c>
    </row>
    <row r="17" spans="2:64" ht="30" x14ac:dyDescent="0.25">
      <c r="B17" s="18" t="s">
        <v>449</v>
      </c>
      <c r="C17" s="17">
        <v>0.11989430477664501</v>
      </c>
      <c r="D17" s="17">
        <v>0.10798567323267701</v>
      </c>
      <c r="E17" s="17">
        <v>0</v>
      </c>
      <c r="F17" s="17">
        <v>0.181692871225791</v>
      </c>
      <c r="G17" s="17">
        <v>0</v>
      </c>
      <c r="H17" s="17">
        <v>6.0922715303937898E-2</v>
      </c>
      <c r="I17" s="17">
        <v>0.14313011121107899</v>
      </c>
      <c r="J17" s="17">
        <v>9.6021965882383695E-2</v>
      </c>
      <c r="K17" s="17">
        <v>0.25167995622836897</v>
      </c>
      <c r="L17" s="17">
        <v>4.9295245522968802E-2</v>
      </c>
      <c r="M17" s="17">
        <v>0</v>
      </c>
      <c r="N17" s="17">
        <v>0.28131733174762502</v>
      </c>
      <c r="O17" s="17">
        <v>0.111331298699337</v>
      </c>
      <c r="P17" s="17">
        <v>0</v>
      </c>
      <c r="Q17" s="17"/>
      <c r="R17" s="17">
        <v>5.6777698662669802E-2</v>
      </c>
      <c r="S17" s="17">
        <v>3.2077066651040098E-2</v>
      </c>
      <c r="T17" s="17">
        <v>2.0662125666389201E-2</v>
      </c>
      <c r="U17" s="17">
        <v>0.15918933960020901</v>
      </c>
      <c r="V17" s="17"/>
      <c r="W17" s="17">
        <v>0</v>
      </c>
      <c r="X17" s="17">
        <v>0.114437444016428</v>
      </c>
      <c r="Y17" s="17">
        <v>0</v>
      </c>
      <c r="Z17" s="17">
        <v>0</v>
      </c>
      <c r="AA17" s="17">
        <v>0</v>
      </c>
      <c r="AB17" s="17">
        <v>8.8812217961628095E-2</v>
      </c>
      <c r="AC17" s="17">
        <v>8.2276242664730798E-2</v>
      </c>
      <c r="AD17" s="17">
        <v>0.11915707745923</v>
      </c>
      <c r="AE17" s="17">
        <v>0.200743461053249</v>
      </c>
      <c r="AF17" s="17">
        <v>0.183330075739535</v>
      </c>
      <c r="AG17" s="17"/>
      <c r="AH17" s="17">
        <v>5.71182523018397E-2</v>
      </c>
      <c r="AI17" s="17">
        <v>0.17899497090769401</v>
      </c>
      <c r="AJ17" s="17">
        <v>0.135421585895905</v>
      </c>
      <c r="AK17" s="17">
        <v>1.6331046377858201E-2</v>
      </c>
      <c r="AL17" s="17">
        <v>0.145578685860725</v>
      </c>
      <c r="AM17" s="17">
        <v>0.12943628674405899</v>
      </c>
      <c r="AN17" s="17">
        <v>0.16647135830613699</v>
      </c>
      <c r="AO17" s="17"/>
      <c r="AP17" s="17">
        <v>0.11989430477664501</v>
      </c>
      <c r="AQ17" s="17" t="s">
        <v>104</v>
      </c>
      <c r="AR17" s="17"/>
      <c r="AS17" s="17">
        <v>9.56796946471202E-2</v>
      </c>
      <c r="AT17" s="17">
        <v>0.151548059164338</v>
      </c>
      <c r="AU17" s="17" t="s">
        <v>104</v>
      </c>
      <c r="AV17" s="17"/>
      <c r="AW17" s="17">
        <v>0.15169124062928099</v>
      </c>
      <c r="AX17" s="17">
        <v>9.674399539155E-2</v>
      </c>
      <c r="AY17" s="17"/>
      <c r="AZ17" s="17">
        <v>0.13192264841929099</v>
      </c>
      <c r="BA17" s="17">
        <v>0.115410832162962</v>
      </c>
      <c r="BB17" s="17"/>
      <c r="BC17" s="17">
        <v>3.25969627299467E-2</v>
      </c>
      <c r="BD17" s="17">
        <v>0.15918933960020901</v>
      </c>
      <c r="BE17" s="17"/>
      <c r="BF17" s="17">
        <v>0.14076634583889</v>
      </c>
      <c r="BG17" s="17">
        <v>0.10101656141451699</v>
      </c>
      <c r="BH17" s="17"/>
      <c r="BI17" s="17">
        <v>0.102616262566502</v>
      </c>
      <c r="BJ17" s="17">
        <v>6.3233694955626404E-2</v>
      </c>
      <c r="BK17" s="17">
        <v>0.14258683218491</v>
      </c>
      <c r="BL17" s="17">
        <v>0.13691303002623301</v>
      </c>
    </row>
    <row r="18" spans="2:64" x14ac:dyDescent="0.25">
      <c r="B18" s="18" t="s">
        <v>450</v>
      </c>
      <c r="C18" s="17">
        <v>0.11514065166453499</v>
      </c>
      <c r="D18" s="17">
        <v>9.0618320558302101E-2</v>
      </c>
      <c r="E18" s="17">
        <v>0.11310739215749301</v>
      </c>
      <c r="F18" s="17">
        <v>7.64159450253723E-2</v>
      </c>
      <c r="G18" s="17">
        <v>0.19878766792681199</v>
      </c>
      <c r="H18" s="17">
        <v>0.117006800100093</v>
      </c>
      <c r="I18" s="17">
        <v>0.21469516681661799</v>
      </c>
      <c r="J18" s="17">
        <v>5.7101287128098199E-2</v>
      </c>
      <c r="K18" s="17">
        <v>0</v>
      </c>
      <c r="L18" s="17">
        <v>5.8628709437275703E-2</v>
      </c>
      <c r="M18" s="17">
        <v>0.21181691490298199</v>
      </c>
      <c r="N18" s="17">
        <v>0.146482220076459</v>
      </c>
      <c r="O18" s="17">
        <v>0.111331298699337</v>
      </c>
      <c r="P18" s="17">
        <v>0</v>
      </c>
      <c r="Q18" s="17"/>
      <c r="R18" s="17">
        <v>0.102641301124634</v>
      </c>
      <c r="S18" s="17">
        <v>0.102648268289461</v>
      </c>
      <c r="T18" s="17">
        <v>7.5775543542685203E-2</v>
      </c>
      <c r="U18" s="17">
        <v>0.12562165681648901</v>
      </c>
      <c r="V18" s="17"/>
      <c r="W18" s="17">
        <v>0.20142654969520399</v>
      </c>
      <c r="X18" s="17">
        <v>0</v>
      </c>
      <c r="Y18" s="17">
        <v>0.150549141949437</v>
      </c>
      <c r="Z18" s="17">
        <v>5.7602613047678303E-2</v>
      </c>
      <c r="AA18" s="17">
        <v>3.6990019165394503E-2</v>
      </c>
      <c r="AB18" s="17">
        <v>0.112131363276761</v>
      </c>
      <c r="AC18" s="17">
        <v>8.8138422934634503E-2</v>
      </c>
      <c r="AD18" s="17">
        <v>0.128530994707656</v>
      </c>
      <c r="AE18" s="17">
        <v>0.13226305368011201</v>
      </c>
      <c r="AF18" s="17">
        <v>0.121799056332329</v>
      </c>
      <c r="AG18" s="17"/>
      <c r="AH18" s="17">
        <v>0.10485790591059301</v>
      </c>
      <c r="AI18" s="17">
        <v>8.1776128048072494E-2</v>
      </c>
      <c r="AJ18" s="17">
        <v>0.15288212386323299</v>
      </c>
      <c r="AK18" s="17">
        <v>8.8942063136003294E-2</v>
      </c>
      <c r="AL18" s="17">
        <v>0.113728625360043</v>
      </c>
      <c r="AM18" s="17">
        <v>0.107608168922708</v>
      </c>
      <c r="AN18" s="17">
        <v>0.15902235849367999</v>
      </c>
      <c r="AO18" s="17"/>
      <c r="AP18" s="17">
        <v>0.11514065166453499</v>
      </c>
      <c r="AQ18" s="17" t="s">
        <v>104</v>
      </c>
      <c r="AR18" s="17"/>
      <c r="AS18" s="17">
        <v>0.10388543775044801</v>
      </c>
      <c r="AT18" s="17">
        <v>0.129853660666611</v>
      </c>
      <c r="AU18" s="17" t="s">
        <v>104</v>
      </c>
      <c r="AV18" s="17"/>
      <c r="AW18" s="17">
        <v>0.126817165250242</v>
      </c>
      <c r="AX18" s="17">
        <v>0.10663936388947499</v>
      </c>
      <c r="AY18" s="17"/>
      <c r="AZ18" s="17">
        <v>0.120667564647973</v>
      </c>
      <c r="BA18" s="17">
        <v>0.113080537343258</v>
      </c>
      <c r="BB18" s="17"/>
      <c r="BC18" s="17">
        <v>9.1856185933646806E-2</v>
      </c>
      <c r="BD18" s="17">
        <v>0.12562165681648901</v>
      </c>
      <c r="BE18" s="17"/>
      <c r="BF18" s="17">
        <v>0.103192844954045</v>
      </c>
      <c r="BG18" s="17">
        <v>0.12594686022594601</v>
      </c>
      <c r="BH18" s="17"/>
      <c r="BI18" s="17">
        <v>8.3855392437300294E-2</v>
      </c>
      <c r="BJ18" s="17">
        <v>9.4933849065399201E-2</v>
      </c>
      <c r="BK18" s="17">
        <v>0.14509364857307699</v>
      </c>
      <c r="BL18" s="17">
        <v>8.4744664504340997E-2</v>
      </c>
    </row>
    <row r="19" spans="2:64" ht="30" x14ac:dyDescent="0.25">
      <c r="B19" s="18" t="s">
        <v>451</v>
      </c>
      <c r="C19" s="17">
        <v>8.0621769601365606E-2</v>
      </c>
      <c r="D19" s="17">
        <v>0.10383556027216601</v>
      </c>
      <c r="E19" s="17">
        <v>0</v>
      </c>
      <c r="F19" s="17">
        <v>0.18446306438658799</v>
      </c>
      <c r="G19" s="17">
        <v>0.16721126592952401</v>
      </c>
      <c r="H19" s="17">
        <v>0.17808531279338299</v>
      </c>
      <c r="I19" s="17">
        <v>3.5782527802769699E-2</v>
      </c>
      <c r="J19" s="17">
        <v>0</v>
      </c>
      <c r="K19" s="17">
        <v>0.10585094268907699</v>
      </c>
      <c r="L19" s="17">
        <v>0.117257418874551</v>
      </c>
      <c r="M19" s="17">
        <v>9.5776828728135699E-2</v>
      </c>
      <c r="N19" s="17">
        <v>0</v>
      </c>
      <c r="O19" s="17">
        <v>3.7110432899778903E-2</v>
      </c>
      <c r="P19" s="17">
        <v>0</v>
      </c>
      <c r="Q19" s="17"/>
      <c r="R19" s="17">
        <v>0.272001294571245</v>
      </c>
      <c r="S19" s="17">
        <v>0.11875962208044299</v>
      </c>
      <c r="T19" s="17">
        <v>0.106590827361439</v>
      </c>
      <c r="U19" s="17">
        <v>5.1402316527214401E-2</v>
      </c>
      <c r="V19" s="17"/>
      <c r="W19" s="17">
        <v>0.21465541083315601</v>
      </c>
      <c r="X19" s="17">
        <v>0.33189461705741802</v>
      </c>
      <c r="Y19" s="17">
        <v>0.19727675751219101</v>
      </c>
      <c r="Z19" s="17">
        <v>6.84979527191652E-2</v>
      </c>
      <c r="AA19" s="17">
        <v>0.115850705143712</v>
      </c>
      <c r="AB19" s="17">
        <v>3.5291267508250602E-2</v>
      </c>
      <c r="AC19" s="17">
        <v>0</v>
      </c>
      <c r="AD19" s="17">
        <v>5.6710954997803299E-2</v>
      </c>
      <c r="AE19" s="17">
        <v>0.10620106679013901</v>
      </c>
      <c r="AF19" s="17">
        <v>2.4767489537499399E-2</v>
      </c>
      <c r="AG19" s="17"/>
      <c r="AH19" s="17">
        <v>0.162162913739029</v>
      </c>
      <c r="AI19" s="17">
        <v>0.10353258703017899</v>
      </c>
      <c r="AJ19" s="17">
        <v>6.0376330357925299E-2</v>
      </c>
      <c r="AK19" s="17">
        <v>6.1253170207925402E-2</v>
      </c>
      <c r="AL19" s="17">
        <v>5.9343112565885203E-2</v>
      </c>
      <c r="AM19" s="17">
        <v>7.0718603040437894E-2</v>
      </c>
      <c r="AN19" s="17">
        <v>0.100346135681097</v>
      </c>
      <c r="AO19" s="17"/>
      <c r="AP19" s="17">
        <v>8.0621769601365606E-2</v>
      </c>
      <c r="AQ19" s="17" t="s">
        <v>104</v>
      </c>
      <c r="AR19" s="17"/>
      <c r="AS19" s="17">
        <v>9.7664002859176799E-2</v>
      </c>
      <c r="AT19" s="17">
        <v>5.8343869487550902E-2</v>
      </c>
      <c r="AU19" s="17" t="s">
        <v>104</v>
      </c>
      <c r="AV19" s="17"/>
      <c r="AW19" s="17">
        <v>6.5072860820568401E-2</v>
      </c>
      <c r="AX19" s="17">
        <v>9.1942421708988406E-2</v>
      </c>
      <c r="AY19" s="17"/>
      <c r="AZ19" s="17">
        <v>5.7957599912440198E-2</v>
      </c>
      <c r="BA19" s="17">
        <v>8.9069664600964202E-2</v>
      </c>
      <c r="BB19" s="17"/>
      <c r="BC19" s="17">
        <v>0.14553532931405599</v>
      </c>
      <c r="BD19" s="17">
        <v>5.1402316527214401E-2</v>
      </c>
      <c r="BE19" s="17"/>
      <c r="BF19" s="17">
        <v>0.11109048181938801</v>
      </c>
      <c r="BG19" s="17">
        <v>5.3064305139166101E-2</v>
      </c>
      <c r="BH19" s="17"/>
      <c r="BI19" s="17">
        <v>0.23119535235851599</v>
      </c>
      <c r="BJ19" s="17">
        <v>9.5202602588624993E-2</v>
      </c>
      <c r="BK19" s="17">
        <v>7.9817157765908003E-2</v>
      </c>
      <c r="BL19" s="17">
        <v>3.6787515135814998E-2</v>
      </c>
    </row>
    <row r="20" spans="2:64" ht="30" x14ac:dyDescent="0.25">
      <c r="B20" s="18" t="s">
        <v>452</v>
      </c>
      <c r="C20" s="17">
        <v>7.4250287917713403E-2</v>
      </c>
      <c r="D20" s="17">
        <v>9.21414962684034E-2</v>
      </c>
      <c r="E20" s="17">
        <v>0</v>
      </c>
      <c r="F20" s="17">
        <v>0</v>
      </c>
      <c r="G20" s="17">
        <v>0.19878766792681199</v>
      </c>
      <c r="H20" s="17">
        <v>6.0922715303937898E-2</v>
      </c>
      <c r="I20" s="17">
        <v>3.5782527802769699E-2</v>
      </c>
      <c r="J20" s="17">
        <v>0.10511227006929</v>
      </c>
      <c r="K20" s="17">
        <v>0</v>
      </c>
      <c r="L20" s="17">
        <v>4.9295245522968802E-2</v>
      </c>
      <c r="M20" s="17">
        <v>0.116040086174847</v>
      </c>
      <c r="N20" s="17">
        <v>7.0151072392383301E-2</v>
      </c>
      <c r="O20" s="17">
        <v>7.4220865799557695E-2</v>
      </c>
      <c r="P20" s="17">
        <v>0</v>
      </c>
      <c r="Q20" s="17"/>
      <c r="R20" s="17">
        <v>9.6986739723566598E-2</v>
      </c>
      <c r="S20" s="17">
        <v>6.6824329977455299E-2</v>
      </c>
      <c r="T20" s="17">
        <v>1.8501047438740599E-2</v>
      </c>
      <c r="U20" s="17">
        <v>8.3522030525411503E-2</v>
      </c>
      <c r="V20" s="17"/>
      <c r="W20" s="17">
        <v>6.1812191872535602E-2</v>
      </c>
      <c r="X20" s="17">
        <v>0.102468284952898</v>
      </c>
      <c r="Y20" s="17">
        <v>0</v>
      </c>
      <c r="Z20" s="17">
        <v>7.4927336228397298E-2</v>
      </c>
      <c r="AA20" s="17">
        <v>4.7635904866774798E-2</v>
      </c>
      <c r="AB20" s="17">
        <v>5.9708645203594098E-2</v>
      </c>
      <c r="AC20" s="17">
        <v>0.165743410329355</v>
      </c>
      <c r="AD20" s="17">
        <v>4.1736464904883801E-2</v>
      </c>
      <c r="AE20" s="17">
        <v>9.4150060475221703E-2</v>
      </c>
      <c r="AF20" s="17">
        <v>7.1735088428282495E-2</v>
      </c>
      <c r="AG20" s="17"/>
      <c r="AH20" s="17">
        <v>0</v>
      </c>
      <c r="AI20" s="17">
        <v>0.20075142988979999</v>
      </c>
      <c r="AJ20" s="17">
        <v>0.180673338846912</v>
      </c>
      <c r="AK20" s="17">
        <v>4.3210940145510697E-2</v>
      </c>
      <c r="AL20" s="17">
        <v>3.3504121920181401E-2</v>
      </c>
      <c r="AM20" s="17">
        <v>8.1772790598610798E-2</v>
      </c>
      <c r="AN20" s="17">
        <v>0.129526132804651</v>
      </c>
      <c r="AO20" s="17"/>
      <c r="AP20" s="17">
        <v>7.4250287917713403E-2</v>
      </c>
      <c r="AQ20" s="17" t="s">
        <v>104</v>
      </c>
      <c r="AR20" s="17"/>
      <c r="AS20" s="17">
        <v>6.3340413055365294E-2</v>
      </c>
      <c r="AT20" s="17">
        <v>8.8511863778154704E-2</v>
      </c>
      <c r="AU20" s="17" t="s">
        <v>104</v>
      </c>
      <c r="AV20" s="17"/>
      <c r="AW20" s="17">
        <v>0.108352693751242</v>
      </c>
      <c r="AX20" s="17">
        <v>4.9421441217479198E-2</v>
      </c>
      <c r="AY20" s="17"/>
      <c r="AZ20" s="17">
        <v>0.113947401269161</v>
      </c>
      <c r="BA20" s="17">
        <v>5.9453494124554598E-2</v>
      </c>
      <c r="BB20" s="17"/>
      <c r="BC20" s="17">
        <v>5.3652304242997002E-2</v>
      </c>
      <c r="BD20" s="17">
        <v>8.3522030525411503E-2</v>
      </c>
      <c r="BE20" s="17"/>
      <c r="BF20" s="17">
        <v>7.9038650065598501E-2</v>
      </c>
      <c r="BG20" s="17">
        <v>6.9919447848784302E-2</v>
      </c>
      <c r="BH20" s="17"/>
      <c r="BI20" s="17">
        <v>0</v>
      </c>
      <c r="BJ20" s="17">
        <v>2.9976330824756599E-2</v>
      </c>
      <c r="BK20" s="17">
        <v>5.9904181709125197E-2</v>
      </c>
      <c r="BL20" s="17">
        <v>0.164646452738407</v>
      </c>
    </row>
    <row r="21" spans="2:64" ht="45" x14ac:dyDescent="0.25">
      <c r="B21" s="18" t="s">
        <v>453</v>
      </c>
      <c r="C21" s="17">
        <v>6.7357943907376899E-2</v>
      </c>
      <c r="D21" s="17">
        <v>1.8215631520125199E-2</v>
      </c>
      <c r="E21" s="17">
        <v>0.33932217647247798</v>
      </c>
      <c r="F21" s="17">
        <v>0.16726238063826801</v>
      </c>
      <c r="G21" s="17">
        <v>0</v>
      </c>
      <c r="H21" s="17">
        <v>6.0922715303937898E-2</v>
      </c>
      <c r="I21" s="17">
        <v>0.20901129570849999</v>
      </c>
      <c r="J21" s="17">
        <v>4.8010982941191903E-2</v>
      </c>
      <c r="K21" s="17">
        <v>0</v>
      </c>
      <c r="L21" s="17">
        <v>9.0760193998731503E-2</v>
      </c>
      <c r="M21" s="17">
        <v>0</v>
      </c>
      <c r="N21" s="17">
        <v>8.0045527094537203E-2</v>
      </c>
      <c r="O21" s="17">
        <v>7.4220865799557695E-2</v>
      </c>
      <c r="P21" s="17">
        <v>0</v>
      </c>
      <c r="Q21" s="17"/>
      <c r="R21" s="17">
        <v>0</v>
      </c>
      <c r="S21" s="17">
        <v>6.7901004963045797E-2</v>
      </c>
      <c r="T21" s="17">
        <v>7.9114941227820396E-2</v>
      </c>
      <c r="U21" s="17">
        <v>7.14016280828218E-2</v>
      </c>
      <c r="V21" s="17"/>
      <c r="W21" s="17">
        <v>4.8161047814332197E-2</v>
      </c>
      <c r="X21" s="17">
        <v>7.5169327613678505E-2</v>
      </c>
      <c r="Y21" s="17">
        <v>8.3228058963523394E-2</v>
      </c>
      <c r="Z21" s="17">
        <v>3.78332777074257E-2</v>
      </c>
      <c r="AA21" s="17">
        <v>0</v>
      </c>
      <c r="AB21" s="17">
        <v>0.12639176326225901</v>
      </c>
      <c r="AC21" s="17">
        <v>8.2178343180510802E-2</v>
      </c>
      <c r="AD21" s="17">
        <v>0.17585748297852299</v>
      </c>
      <c r="AE21" s="17">
        <v>2.6610974440464098E-2</v>
      </c>
      <c r="AF21" s="17">
        <v>6.3558371910086703E-2</v>
      </c>
      <c r="AG21" s="17"/>
      <c r="AH21" s="17">
        <v>0</v>
      </c>
      <c r="AI21" s="17">
        <v>8.1367243893599603E-2</v>
      </c>
      <c r="AJ21" s="17">
        <v>3.6623092481578197E-2</v>
      </c>
      <c r="AK21" s="17">
        <v>4.7911009981074698E-2</v>
      </c>
      <c r="AL21" s="17">
        <v>0.111576176597126</v>
      </c>
      <c r="AM21" s="17">
        <v>0.109735623954706</v>
      </c>
      <c r="AN21" s="17">
        <v>0</v>
      </c>
      <c r="AO21" s="17"/>
      <c r="AP21" s="17">
        <v>6.7357943907376899E-2</v>
      </c>
      <c r="AQ21" s="17" t="s">
        <v>104</v>
      </c>
      <c r="AR21" s="17"/>
      <c r="AS21" s="17">
        <v>7.83500523854464E-2</v>
      </c>
      <c r="AT21" s="17">
        <v>5.2988870851625201E-2</v>
      </c>
      <c r="AU21" s="17" t="s">
        <v>104</v>
      </c>
      <c r="AV21" s="17"/>
      <c r="AW21" s="17">
        <v>9.4239798273712899E-2</v>
      </c>
      <c r="AX21" s="17">
        <v>4.7786144652569702E-2</v>
      </c>
      <c r="AY21" s="17"/>
      <c r="AZ21" s="17">
        <v>9.5432410283858404E-2</v>
      </c>
      <c r="BA21" s="17">
        <v>5.6893402414194903E-2</v>
      </c>
      <c r="BB21" s="17"/>
      <c r="BC21" s="17">
        <v>5.8374547349067697E-2</v>
      </c>
      <c r="BD21" s="17">
        <v>7.14016280828218E-2</v>
      </c>
      <c r="BE21" s="17"/>
      <c r="BF21" s="17">
        <v>7.0600131634476301E-2</v>
      </c>
      <c r="BG21" s="17">
        <v>6.4425543206290806E-2</v>
      </c>
      <c r="BH21" s="17"/>
      <c r="BI21" s="17">
        <v>0.14270829272889099</v>
      </c>
      <c r="BJ21" s="17">
        <v>2.4130326942386999E-2</v>
      </c>
      <c r="BK21" s="17">
        <v>4.0792612530368401E-2</v>
      </c>
      <c r="BL21" s="17">
        <v>0.12354512935334799</v>
      </c>
    </row>
    <row r="22" spans="2:64" x14ac:dyDescent="0.25">
      <c r="B22" s="18" t="s">
        <v>454</v>
      </c>
      <c r="C22" s="17">
        <v>6.2860201452905995E-2</v>
      </c>
      <c r="D22" s="17">
        <v>9.8908373273421002E-2</v>
      </c>
      <c r="E22" s="17">
        <v>0</v>
      </c>
      <c r="F22" s="17">
        <v>0.16726238063826801</v>
      </c>
      <c r="G22" s="17">
        <v>0</v>
      </c>
      <c r="H22" s="17">
        <v>0.11716259748944501</v>
      </c>
      <c r="I22" s="17">
        <v>3.5782527802769699E-2</v>
      </c>
      <c r="J22" s="17">
        <v>5.7101287128098199E-2</v>
      </c>
      <c r="K22" s="17">
        <v>0</v>
      </c>
      <c r="L22" s="17">
        <v>4.9295245522968802E-2</v>
      </c>
      <c r="M22" s="17">
        <v>0</v>
      </c>
      <c r="N22" s="17">
        <v>4.3053002184461099E-2</v>
      </c>
      <c r="O22" s="17">
        <v>0</v>
      </c>
      <c r="P22" s="17">
        <v>0</v>
      </c>
      <c r="Q22" s="17"/>
      <c r="R22" s="17">
        <v>9.6986739723566598E-2</v>
      </c>
      <c r="S22" s="17">
        <v>8.6682555429403299E-2</v>
      </c>
      <c r="T22" s="17">
        <v>7.8529223098718307E-2</v>
      </c>
      <c r="U22" s="17">
        <v>5.2652447860278E-2</v>
      </c>
      <c r="V22" s="17"/>
      <c r="W22" s="17">
        <v>0.10997323968686799</v>
      </c>
      <c r="X22" s="17">
        <v>0</v>
      </c>
      <c r="Y22" s="17">
        <v>0.17096278911420701</v>
      </c>
      <c r="Z22" s="17">
        <v>0</v>
      </c>
      <c r="AA22" s="17">
        <v>0</v>
      </c>
      <c r="AB22" s="17">
        <v>9.2777381478488893E-2</v>
      </c>
      <c r="AC22" s="17">
        <v>0</v>
      </c>
      <c r="AD22" s="17">
        <v>0.20603591061950399</v>
      </c>
      <c r="AE22" s="17">
        <v>4.8041273513837399E-2</v>
      </c>
      <c r="AF22" s="17">
        <v>4.7744800605914503E-2</v>
      </c>
      <c r="AG22" s="17"/>
      <c r="AH22" s="17">
        <v>0</v>
      </c>
      <c r="AI22" s="17">
        <v>8.7050599378124996E-2</v>
      </c>
      <c r="AJ22" s="17">
        <v>9.6816305803261504E-2</v>
      </c>
      <c r="AK22" s="17">
        <v>6.1979180170758201E-2</v>
      </c>
      <c r="AL22" s="17">
        <v>7.6327427075366799E-2</v>
      </c>
      <c r="AM22" s="17">
        <v>1.25524395190379E-2</v>
      </c>
      <c r="AN22" s="17">
        <v>0.124911442632267</v>
      </c>
      <c r="AO22" s="17"/>
      <c r="AP22" s="17">
        <v>6.2860201452905995E-2</v>
      </c>
      <c r="AQ22" s="17" t="s">
        <v>104</v>
      </c>
      <c r="AR22" s="17"/>
      <c r="AS22" s="17">
        <v>6.0198825688384E-2</v>
      </c>
      <c r="AT22" s="17">
        <v>6.6339197576854497E-2</v>
      </c>
      <c r="AU22" s="17" t="s">
        <v>104</v>
      </c>
      <c r="AV22" s="17"/>
      <c r="AW22" s="17">
        <v>6.6488528315216899E-2</v>
      </c>
      <c r="AX22" s="17">
        <v>6.0218535293561699E-2</v>
      </c>
      <c r="AY22" s="17"/>
      <c r="AZ22" s="17">
        <v>6.2634989735044805E-2</v>
      </c>
      <c r="BA22" s="17">
        <v>6.2944147389213598E-2</v>
      </c>
      <c r="BB22" s="17"/>
      <c r="BC22" s="17">
        <v>8.5537615047402094E-2</v>
      </c>
      <c r="BD22" s="17">
        <v>5.2652447860278E-2</v>
      </c>
      <c r="BE22" s="17"/>
      <c r="BF22" s="17">
        <v>7.67573892904342E-2</v>
      </c>
      <c r="BG22" s="17">
        <v>5.0290872719325301E-2</v>
      </c>
      <c r="BH22" s="17"/>
      <c r="BI22" s="17">
        <v>0</v>
      </c>
      <c r="BJ22" s="17">
        <v>8.9730898659267005E-2</v>
      </c>
      <c r="BK22" s="17">
        <v>6.9206367237921299E-2</v>
      </c>
      <c r="BL22" s="17">
        <v>2.80977067440367E-2</v>
      </c>
    </row>
    <row r="23" spans="2:64" ht="30" x14ac:dyDescent="0.25">
      <c r="B23" s="18" t="s">
        <v>455</v>
      </c>
      <c r="C23" s="17">
        <v>5.4008147182497399E-2</v>
      </c>
      <c r="D23" s="17">
        <v>6.6054503503213902E-2</v>
      </c>
      <c r="E23" s="17">
        <v>0</v>
      </c>
      <c r="F23" s="17">
        <v>0</v>
      </c>
      <c r="G23" s="17">
        <v>0.23642573029003999</v>
      </c>
      <c r="H23" s="17">
        <v>6.0922715303937898E-2</v>
      </c>
      <c r="I23" s="17">
        <v>3.5782527802769699E-2</v>
      </c>
      <c r="J23" s="17">
        <v>0</v>
      </c>
      <c r="K23" s="17">
        <v>0</v>
      </c>
      <c r="L23" s="17">
        <v>4.1464948475762702E-2</v>
      </c>
      <c r="M23" s="17">
        <v>6.8151671810778899E-2</v>
      </c>
      <c r="N23" s="17">
        <v>7.0151072392383301E-2</v>
      </c>
      <c r="O23" s="17">
        <v>3.7110432899778903E-2</v>
      </c>
      <c r="P23" s="17">
        <v>0</v>
      </c>
      <c r="Q23" s="17"/>
      <c r="R23" s="17">
        <v>7.4830354038491698E-2</v>
      </c>
      <c r="S23" s="17">
        <v>9.8901396628495397E-2</v>
      </c>
      <c r="T23" s="17">
        <v>9.4563003905089094E-2</v>
      </c>
      <c r="U23" s="17">
        <v>3.6823251047895897E-2</v>
      </c>
      <c r="V23" s="17"/>
      <c r="W23" s="17">
        <v>0.10023140719913801</v>
      </c>
      <c r="X23" s="17">
        <v>0</v>
      </c>
      <c r="Y23" s="17">
        <v>8.20067091680899E-2</v>
      </c>
      <c r="Z23" s="17">
        <v>7.4927336228397298E-2</v>
      </c>
      <c r="AA23" s="17">
        <v>0.20435508690412299</v>
      </c>
      <c r="AB23" s="17">
        <v>0.106565144887823</v>
      </c>
      <c r="AC23" s="17">
        <v>0</v>
      </c>
      <c r="AD23" s="17">
        <v>5.3262868349994698E-2</v>
      </c>
      <c r="AE23" s="17">
        <v>2.5346128819839199E-2</v>
      </c>
      <c r="AF23" s="17">
        <v>3.7896662616998499E-2</v>
      </c>
      <c r="AG23" s="17"/>
      <c r="AH23" s="17">
        <v>8.41967894142783E-2</v>
      </c>
      <c r="AI23" s="17">
        <v>8.1367243893599603E-2</v>
      </c>
      <c r="AJ23" s="17">
        <v>3.2792636260907497E-2</v>
      </c>
      <c r="AK23" s="17">
        <v>7.13471874914402E-2</v>
      </c>
      <c r="AL23" s="17">
        <v>3.4913014678133597E-2</v>
      </c>
      <c r="AM23" s="17">
        <v>8.3804105611898605E-2</v>
      </c>
      <c r="AN23" s="17">
        <v>2.7675867341093601E-2</v>
      </c>
      <c r="AO23" s="17"/>
      <c r="AP23" s="17">
        <v>5.4008147182497399E-2</v>
      </c>
      <c r="AQ23" s="17" t="s">
        <v>104</v>
      </c>
      <c r="AR23" s="17"/>
      <c r="AS23" s="17">
        <v>4.0215783701973401E-2</v>
      </c>
      <c r="AT23" s="17">
        <v>7.2037761688079099E-2</v>
      </c>
      <c r="AU23" s="17" t="s">
        <v>104</v>
      </c>
      <c r="AV23" s="17"/>
      <c r="AW23" s="17">
        <v>5.5175845837332801E-2</v>
      </c>
      <c r="AX23" s="17">
        <v>5.3157983970127297E-2</v>
      </c>
      <c r="AY23" s="17"/>
      <c r="AZ23" s="17">
        <v>5.7014802887929303E-2</v>
      </c>
      <c r="BA23" s="17">
        <v>5.2887439384768302E-2</v>
      </c>
      <c r="BB23" s="17"/>
      <c r="BC23" s="17">
        <v>9.2185890570059006E-2</v>
      </c>
      <c r="BD23" s="17">
        <v>3.6823251047895897E-2</v>
      </c>
      <c r="BE23" s="17"/>
      <c r="BF23" s="17">
        <v>5.19599687626245E-2</v>
      </c>
      <c r="BG23" s="17">
        <v>5.5860624688406003E-2</v>
      </c>
      <c r="BH23" s="17"/>
      <c r="BI23" s="17">
        <v>0</v>
      </c>
      <c r="BJ23" s="17">
        <v>0.10058665777817399</v>
      </c>
      <c r="BK23" s="17">
        <v>4.99926265063197E-2</v>
      </c>
      <c r="BL23" s="17">
        <v>2.94521707279818E-2</v>
      </c>
    </row>
    <row r="24" spans="2:64" x14ac:dyDescent="0.25">
      <c r="B24" s="18" t="s">
        <v>101</v>
      </c>
      <c r="C24" s="17">
        <v>1.89583411219418E-2</v>
      </c>
      <c r="D24" s="17">
        <v>8.0447432264640906E-3</v>
      </c>
      <c r="E24" s="17">
        <v>0</v>
      </c>
      <c r="F24" s="17">
        <v>0</v>
      </c>
      <c r="G24" s="17">
        <v>0</v>
      </c>
      <c r="H24" s="17">
        <v>0</v>
      </c>
      <c r="I24" s="17">
        <v>0</v>
      </c>
      <c r="J24" s="17">
        <v>6.8326103425469006E-2</v>
      </c>
      <c r="K24" s="17">
        <v>0.12583997811418399</v>
      </c>
      <c r="L24" s="17">
        <v>0</v>
      </c>
      <c r="M24" s="17">
        <v>0</v>
      </c>
      <c r="N24" s="17">
        <v>2.3383690797461099E-2</v>
      </c>
      <c r="O24" s="17">
        <v>7.4220865799557695E-2</v>
      </c>
      <c r="P24" s="17">
        <v>0</v>
      </c>
      <c r="Q24" s="17"/>
      <c r="R24" s="17">
        <v>0</v>
      </c>
      <c r="S24" s="17">
        <v>2.9116801060684799E-2</v>
      </c>
      <c r="T24" s="17">
        <v>0</v>
      </c>
      <c r="U24" s="17">
        <v>2.2356476554119001E-2</v>
      </c>
      <c r="V24" s="17"/>
      <c r="W24" s="17">
        <v>0</v>
      </c>
      <c r="X24" s="17">
        <v>0</v>
      </c>
      <c r="Y24" s="17">
        <v>0</v>
      </c>
      <c r="Z24" s="17">
        <v>5.22866957546591E-2</v>
      </c>
      <c r="AA24" s="17">
        <v>0</v>
      </c>
      <c r="AB24" s="17">
        <v>0</v>
      </c>
      <c r="AC24" s="17">
        <v>8.6382066712089797E-2</v>
      </c>
      <c r="AD24" s="17">
        <v>0</v>
      </c>
      <c r="AE24" s="17">
        <v>2.6364148409983201E-2</v>
      </c>
      <c r="AF24" s="17">
        <v>1.6103045287029698E-2</v>
      </c>
      <c r="AG24" s="17"/>
      <c r="AH24" s="17">
        <v>0</v>
      </c>
      <c r="AI24" s="17">
        <v>0</v>
      </c>
      <c r="AJ24" s="17">
        <v>0</v>
      </c>
      <c r="AK24" s="17">
        <v>4.7282773661519499E-2</v>
      </c>
      <c r="AL24" s="17">
        <v>3.7536892875553299E-2</v>
      </c>
      <c r="AM24" s="17">
        <v>0</v>
      </c>
      <c r="AN24" s="17">
        <v>0</v>
      </c>
      <c r="AO24" s="17"/>
      <c r="AP24" s="17">
        <v>1.89583411219418E-2</v>
      </c>
      <c r="AQ24" s="17" t="s">
        <v>104</v>
      </c>
      <c r="AR24" s="17"/>
      <c r="AS24" s="17">
        <v>2.7787620357475801E-2</v>
      </c>
      <c r="AT24" s="17">
        <v>7.4165556111697303E-3</v>
      </c>
      <c r="AU24" s="17" t="s">
        <v>104</v>
      </c>
      <c r="AV24" s="17"/>
      <c r="AW24" s="17">
        <v>6.5069142468157804E-3</v>
      </c>
      <c r="AX24" s="17">
        <v>2.8023817927033699E-2</v>
      </c>
      <c r="AY24" s="17"/>
      <c r="AZ24" s="17">
        <v>0</v>
      </c>
      <c r="BA24" s="17">
        <v>2.6024917015211702E-2</v>
      </c>
      <c r="BB24" s="17"/>
      <c r="BC24" s="17">
        <v>1.14090873173394E-2</v>
      </c>
      <c r="BD24" s="17">
        <v>2.2356476554119001E-2</v>
      </c>
      <c r="BE24" s="17"/>
      <c r="BF24" s="17">
        <v>6.7058131845452503E-3</v>
      </c>
      <c r="BG24" s="17">
        <v>3.00401551740366E-2</v>
      </c>
      <c r="BH24" s="17"/>
      <c r="BI24" s="17">
        <v>0</v>
      </c>
      <c r="BJ24" s="17">
        <v>3.9324516753677E-2</v>
      </c>
      <c r="BK24" s="17">
        <v>2.0740518775950002E-2</v>
      </c>
      <c r="BL24" s="17">
        <v>0</v>
      </c>
    </row>
    <row r="25" spans="2:64" x14ac:dyDescent="0.25">
      <c r="B25" s="18" t="s">
        <v>102</v>
      </c>
      <c r="C25" s="19">
        <v>5.2299702129983798E-3</v>
      </c>
      <c r="D25" s="19">
        <v>8.0447432264640906E-3</v>
      </c>
      <c r="E25" s="19">
        <v>0</v>
      </c>
      <c r="F25" s="19">
        <v>0</v>
      </c>
      <c r="G25" s="19">
        <v>0</v>
      </c>
      <c r="H25" s="19">
        <v>0</v>
      </c>
      <c r="I25" s="19">
        <v>0</v>
      </c>
      <c r="J25" s="19">
        <v>4.8010982941191903E-2</v>
      </c>
      <c r="K25" s="19">
        <v>0</v>
      </c>
      <c r="L25" s="19">
        <v>0</v>
      </c>
      <c r="M25" s="19">
        <v>0</v>
      </c>
      <c r="N25" s="19">
        <v>0</v>
      </c>
      <c r="O25" s="19">
        <v>0</v>
      </c>
      <c r="P25" s="19">
        <v>0</v>
      </c>
      <c r="Q25" s="19"/>
      <c r="R25" s="19">
        <v>0</v>
      </c>
      <c r="S25" s="19">
        <v>0</v>
      </c>
      <c r="T25" s="19">
        <v>0</v>
      </c>
      <c r="U25" s="19">
        <v>7.5841296504762503E-3</v>
      </c>
      <c r="V25" s="19"/>
      <c r="W25" s="19">
        <v>0</v>
      </c>
      <c r="X25" s="19">
        <v>0</v>
      </c>
      <c r="Y25" s="19">
        <v>0</v>
      </c>
      <c r="Z25" s="19">
        <v>0</v>
      </c>
      <c r="AA25" s="19">
        <v>0</v>
      </c>
      <c r="AB25" s="19">
        <v>0</v>
      </c>
      <c r="AC25" s="19">
        <v>0</v>
      </c>
      <c r="AD25" s="19">
        <v>0</v>
      </c>
      <c r="AE25" s="19">
        <v>0</v>
      </c>
      <c r="AF25" s="19">
        <v>7.6072284532149202E-3</v>
      </c>
      <c r="AG25" s="19"/>
      <c r="AH25" s="19">
        <v>0</v>
      </c>
      <c r="AI25" s="19">
        <v>0</v>
      </c>
      <c r="AJ25" s="19">
        <v>0</v>
      </c>
      <c r="AK25" s="19">
        <v>0</v>
      </c>
      <c r="AL25" s="19">
        <v>1.0877063338569999E-2</v>
      </c>
      <c r="AM25" s="19">
        <v>0</v>
      </c>
      <c r="AN25" s="19">
        <v>0</v>
      </c>
      <c r="AO25" s="19"/>
      <c r="AP25" s="19">
        <v>5.2299702129983798E-3</v>
      </c>
      <c r="AQ25" s="19" t="s">
        <v>104</v>
      </c>
      <c r="AR25" s="19"/>
      <c r="AS25" s="19">
        <v>4.3921352088365498E-3</v>
      </c>
      <c r="AT25" s="19">
        <v>6.3252025251144999E-3</v>
      </c>
      <c r="AU25" s="19" t="s">
        <v>104</v>
      </c>
      <c r="AV25" s="19"/>
      <c r="AW25" s="19">
        <v>0</v>
      </c>
      <c r="AX25" s="19">
        <v>9.0377405298262808E-3</v>
      </c>
      <c r="AY25" s="19"/>
      <c r="AZ25" s="19">
        <v>1.0096393868839299E-2</v>
      </c>
      <c r="BA25" s="19">
        <v>3.4160482104555199E-3</v>
      </c>
      <c r="BB25" s="19"/>
      <c r="BC25" s="19">
        <v>0</v>
      </c>
      <c r="BD25" s="19">
        <v>7.5841296504762503E-3</v>
      </c>
      <c r="BE25" s="19"/>
      <c r="BF25" s="19">
        <v>1.10124491325397E-2</v>
      </c>
      <c r="BG25" s="19">
        <v>0</v>
      </c>
      <c r="BH25" s="19"/>
      <c r="BI25" s="19">
        <v>0</v>
      </c>
      <c r="BJ25" s="19">
        <v>0</v>
      </c>
      <c r="BK25" s="19">
        <v>5.7915834603228704E-3</v>
      </c>
      <c r="BL25" s="19">
        <v>1.05254895104231E-2</v>
      </c>
    </row>
    <row r="26" spans="2:64" x14ac:dyDescent="0.25">
      <c r="B26" s="16" t="s">
        <v>661</v>
      </c>
    </row>
    <row r="27" spans="2:64" x14ac:dyDescent="0.25">
      <c r="B27" t="s">
        <v>83</v>
      </c>
    </row>
    <row r="28" spans="2:64" x14ac:dyDescent="0.25">
      <c r="B28" t="s">
        <v>84</v>
      </c>
    </row>
    <row r="30" spans="2:64" x14ac:dyDescent="0.25">
      <c r="B30"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L20"/>
  <sheetViews>
    <sheetView showGridLines="0" topLeftCell="A7" workbookViewId="0">
      <pane xSplit="2" topLeftCell="C1" activePane="topRight" state="frozen"/>
      <selection pane="topRight" activeCell="B16" sqref="B16"/>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463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342</v>
      </c>
      <c r="D7" s="10">
        <v>123</v>
      </c>
      <c r="E7" s="10">
        <v>9</v>
      </c>
      <c r="F7" s="10">
        <v>11</v>
      </c>
      <c r="G7" s="10">
        <v>5</v>
      </c>
      <c r="H7" s="10">
        <v>31</v>
      </c>
      <c r="I7" s="10">
        <v>28</v>
      </c>
      <c r="J7" s="10">
        <v>18</v>
      </c>
      <c r="K7" s="10">
        <v>8</v>
      </c>
      <c r="L7" s="10">
        <v>19</v>
      </c>
      <c r="M7" s="10">
        <v>19</v>
      </c>
      <c r="N7" s="10">
        <v>43</v>
      </c>
      <c r="O7" s="10">
        <v>27</v>
      </c>
      <c r="P7" s="10">
        <v>1</v>
      </c>
      <c r="Q7" s="10"/>
      <c r="R7" s="10">
        <v>19</v>
      </c>
      <c r="S7" s="10">
        <v>31</v>
      </c>
      <c r="T7" s="10">
        <v>51</v>
      </c>
      <c r="U7" s="10">
        <v>241</v>
      </c>
      <c r="V7" s="10"/>
      <c r="W7" s="10">
        <v>15</v>
      </c>
      <c r="X7" s="10">
        <v>10</v>
      </c>
      <c r="Y7" s="10">
        <v>11</v>
      </c>
      <c r="Z7" s="10">
        <v>22</v>
      </c>
      <c r="AA7" s="10">
        <v>20</v>
      </c>
      <c r="AB7" s="10">
        <v>22</v>
      </c>
      <c r="AC7" s="10">
        <v>26</v>
      </c>
      <c r="AD7" s="10">
        <v>33</v>
      </c>
      <c r="AE7" s="10">
        <v>43</v>
      </c>
      <c r="AF7" s="10">
        <v>126</v>
      </c>
      <c r="AG7" s="10"/>
      <c r="AH7" s="10">
        <v>20</v>
      </c>
      <c r="AI7" s="10">
        <v>11</v>
      </c>
      <c r="AJ7" s="10">
        <v>29</v>
      </c>
      <c r="AK7" s="10">
        <v>47</v>
      </c>
      <c r="AL7" s="10">
        <v>87</v>
      </c>
      <c r="AM7" s="10">
        <v>85</v>
      </c>
      <c r="AN7" s="10">
        <v>49</v>
      </c>
      <c r="AO7" s="10"/>
      <c r="AP7" s="10">
        <v>342</v>
      </c>
      <c r="AQ7" s="10" t="s">
        <v>103</v>
      </c>
      <c r="AR7" s="10"/>
      <c r="AS7" s="10">
        <v>193</v>
      </c>
      <c r="AT7" s="10">
        <v>149</v>
      </c>
      <c r="AU7" s="10" t="s">
        <v>103</v>
      </c>
      <c r="AV7" s="10"/>
      <c r="AW7" s="10">
        <v>147</v>
      </c>
      <c r="AX7" s="10">
        <v>195</v>
      </c>
      <c r="AY7" s="10"/>
      <c r="AZ7" s="10">
        <v>92</v>
      </c>
      <c r="BA7" s="10">
        <v>250</v>
      </c>
      <c r="BB7" s="10"/>
      <c r="BC7" s="10">
        <v>101</v>
      </c>
      <c r="BD7" s="10">
        <v>241</v>
      </c>
      <c r="BE7" s="10"/>
      <c r="BF7" s="10">
        <v>163</v>
      </c>
      <c r="BG7" s="10">
        <v>179</v>
      </c>
      <c r="BH7" s="10"/>
      <c r="BI7" s="10">
        <v>17</v>
      </c>
      <c r="BJ7" s="10">
        <v>78</v>
      </c>
      <c r="BK7" s="10">
        <v>164</v>
      </c>
      <c r="BL7" s="10">
        <v>81</v>
      </c>
    </row>
    <row r="8" spans="2:64" ht="30" customHeight="1" x14ac:dyDescent="0.25">
      <c r="B8" s="11" t="s">
        <v>31</v>
      </c>
      <c r="C8" s="11">
        <v>322</v>
      </c>
      <c r="D8" s="11">
        <v>110</v>
      </c>
      <c r="E8" s="11">
        <v>9</v>
      </c>
      <c r="F8" s="11">
        <v>11</v>
      </c>
      <c r="G8" s="11">
        <v>7</v>
      </c>
      <c r="H8" s="11">
        <v>25</v>
      </c>
      <c r="I8" s="11">
        <v>26</v>
      </c>
      <c r="J8" s="11">
        <v>17</v>
      </c>
      <c r="K8" s="11">
        <v>8</v>
      </c>
      <c r="L8" s="11">
        <v>20</v>
      </c>
      <c r="M8" s="11">
        <v>20</v>
      </c>
      <c r="N8" s="11">
        <v>42</v>
      </c>
      <c r="O8" s="11">
        <v>28</v>
      </c>
      <c r="P8" s="11">
        <v>1</v>
      </c>
      <c r="Q8" s="11"/>
      <c r="R8" s="11">
        <v>21</v>
      </c>
      <c r="S8" s="11">
        <v>39</v>
      </c>
      <c r="T8" s="11">
        <v>40</v>
      </c>
      <c r="U8" s="11">
        <v>222</v>
      </c>
      <c r="V8" s="11"/>
      <c r="W8" s="11">
        <v>15</v>
      </c>
      <c r="X8" s="11">
        <v>10</v>
      </c>
      <c r="Y8" s="11">
        <v>10</v>
      </c>
      <c r="Z8" s="11">
        <v>22</v>
      </c>
      <c r="AA8" s="11">
        <v>20</v>
      </c>
      <c r="AB8" s="11">
        <v>21</v>
      </c>
      <c r="AC8" s="11">
        <v>24</v>
      </c>
      <c r="AD8" s="11">
        <v>31</v>
      </c>
      <c r="AE8" s="11">
        <v>39</v>
      </c>
      <c r="AF8" s="11">
        <v>116</v>
      </c>
      <c r="AG8" s="11"/>
      <c r="AH8" s="11">
        <v>21</v>
      </c>
      <c r="AI8" s="11">
        <v>10</v>
      </c>
      <c r="AJ8" s="11">
        <v>27</v>
      </c>
      <c r="AK8" s="11">
        <v>46</v>
      </c>
      <c r="AL8" s="11">
        <v>81</v>
      </c>
      <c r="AM8" s="11">
        <v>79</v>
      </c>
      <c r="AN8" s="11">
        <v>45</v>
      </c>
      <c r="AO8" s="11"/>
      <c r="AP8" s="11">
        <v>322</v>
      </c>
      <c r="AQ8" s="11" t="s">
        <v>103</v>
      </c>
      <c r="AR8" s="11"/>
      <c r="AS8" s="11">
        <v>183</v>
      </c>
      <c r="AT8" s="11">
        <v>140</v>
      </c>
      <c r="AU8" s="11" t="s">
        <v>103</v>
      </c>
      <c r="AV8" s="11"/>
      <c r="AW8" s="11">
        <v>136</v>
      </c>
      <c r="AX8" s="11">
        <v>187</v>
      </c>
      <c r="AY8" s="11"/>
      <c r="AZ8" s="11">
        <v>88</v>
      </c>
      <c r="BA8" s="11">
        <v>235</v>
      </c>
      <c r="BB8" s="11"/>
      <c r="BC8" s="11">
        <v>100</v>
      </c>
      <c r="BD8" s="11">
        <v>222</v>
      </c>
      <c r="BE8" s="11"/>
      <c r="BF8" s="11">
        <v>153</v>
      </c>
      <c r="BG8" s="11">
        <v>169</v>
      </c>
      <c r="BH8" s="11"/>
      <c r="BI8" s="11">
        <v>17</v>
      </c>
      <c r="BJ8" s="11">
        <v>75</v>
      </c>
      <c r="BK8" s="11">
        <v>153</v>
      </c>
      <c r="BL8" s="11">
        <v>76</v>
      </c>
    </row>
    <row r="9" spans="2:64" x14ac:dyDescent="0.25">
      <c r="B9" s="18" t="s">
        <v>457</v>
      </c>
      <c r="C9" s="17">
        <v>1.9677417338164301E-2</v>
      </c>
      <c r="D9" s="17">
        <v>0</v>
      </c>
      <c r="E9" s="17">
        <v>0</v>
      </c>
      <c r="F9" s="17">
        <v>7.64159450253723E-2</v>
      </c>
      <c r="G9" s="17">
        <v>0.23642573029003999</v>
      </c>
      <c r="H9" s="17">
        <v>0</v>
      </c>
      <c r="I9" s="17">
        <v>3.0098656694651501E-2</v>
      </c>
      <c r="J9" s="17">
        <v>4.8010982941191903E-2</v>
      </c>
      <c r="K9" s="17">
        <v>0</v>
      </c>
      <c r="L9" s="17">
        <v>7.0153782273357404E-2</v>
      </c>
      <c r="M9" s="17">
        <v>0</v>
      </c>
      <c r="N9" s="17">
        <v>2.3383690797461099E-2</v>
      </c>
      <c r="O9" s="17">
        <v>0</v>
      </c>
      <c r="P9" s="17">
        <v>0</v>
      </c>
      <c r="Q9" s="17"/>
      <c r="R9" s="17">
        <v>7.4830354038491698E-2</v>
      </c>
      <c r="S9" s="17">
        <v>3.5644817080954197E-2</v>
      </c>
      <c r="T9" s="17">
        <v>4.0055079638953099E-2</v>
      </c>
      <c r="U9" s="17">
        <v>8.0485023322999401E-3</v>
      </c>
      <c r="V9" s="17"/>
      <c r="W9" s="17">
        <v>0.164175217694945</v>
      </c>
      <c r="X9" s="17">
        <v>0</v>
      </c>
      <c r="Y9" s="17">
        <v>0</v>
      </c>
      <c r="Z9" s="17">
        <v>6.4009425419294094E-2</v>
      </c>
      <c r="AA9" s="17">
        <v>3.8367628723553301E-2</v>
      </c>
      <c r="AB9" s="17">
        <v>0</v>
      </c>
      <c r="AC9" s="17">
        <v>0</v>
      </c>
      <c r="AD9" s="17">
        <v>2.6898941264926899E-2</v>
      </c>
      <c r="AE9" s="17">
        <v>0</v>
      </c>
      <c r="AF9" s="17">
        <v>6.9051874320390097E-3</v>
      </c>
      <c r="AG9" s="17"/>
      <c r="AH9" s="17">
        <v>0.116029915937005</v>
      </c>
      <c r="AI9" s="17">
        <v>0</v>
      </c>
      <c r="AJ9" s="17">
        <v>0</v>
      </c>
      <c r="AK9" s="17">
        <v>3.3588170735530602E-2</v>
      </c>
      <c r="AL9" s="17">
        <v>1.0318341064452801E-2</v>
      </c>
      <c r="AM9" s="17">
        <v>2.0008626477159199E-2</v>
      </c>
      <c r="AN9" s="17">
        <v>0</v>
      </c>
      <c r="AO9" s="17"/>
      <c r="AP9" s="17">
        <v>1.9677417338164301E-2</v>
      </c>
      <c r="AQ9" s="17" t="s">
        <v>104</v>
      </c>
      <c r="AR9" s="17"/>
      <c r="AS9" s="17">
        <v>1.30558676173138E-2</v>
      </c>
      <c r="AT9" s="17">
        <v>2.8333220896782502E-2</v>
      </c>
      <c r="AU9" s="17" t="s">
        <v>104</v>
      </c>
      <c r="AV9" s="17"/>
      <c r="AW9" s="17">
        <v>1.6196594785896599E-2</v>
      </c>
      <c r="AX9" s="17">
        <v>2.2211690432058499E-2</v>
      </c>
      <c r="AY9" s="17"/>
      <c r="AZ9" s="17">
        <v>8.8089223753399105E-3</v>
      </c>
      <c r="BA9" s="17">
        <v>2.3728565273862599E-2</v>
      </c>
      <c r="BB9" s="17"/>
      <c r="BC9" s="17">
        <v>4.5512064780445602E-2</v>
      </c>
      <c r="BD9" s="17">
        <v>8.0485023322999401E-3</v>
      </c>
      <c r="BE9" s="17"/>
      <c r="BF9" s="17">
        <v>2.6291704995150701E-2</v>
      </c>
      <c r="BG9" s="17">
        <v>1.3695116683450199E-2</v>
      </c>
      <c r="BH9" s="17"/>
      <c r="BI9" s="17">
        <v>4.7891150463964201E-2</v>
      </c>
      <c r="BJ9" s="17">
        <v>5.5297574313623102E-2</v>
      </c>
      <c r="BK9" s="17">
        <v>9.1589380087824298E-3</v>
      </c>
      <c r="BL9" s="17">
        <v>0</v>
      </c>
    </row>
    <row r="10" spans="2:64" x14ac:dyDescent="0.25">
      <c r="B10" s="18" t="s">
        <v>458</v>
      </c>
      <c r="C10" s="17">
        <v>0.120629562911701</v>
      </c>
      <c r="D10" s="17">
        <v>0.110602437277183</v>
      </c>
      <c r="E10" s="17">
        <v>0</v>
      </c>
      <c r="F10" s="17">
        <v>0.23733384867323601</v>
      </c>
      <c r="G10" s="17">
        <v>0.19878766792681199</v>
      </c>
      <c r="H10" s="17">
        <v>0.11716259748944501</v>
      </c>
      <c r="I10" s="17">
        <v>6.5881184497421197E-2</v>
      </c>
      <c r="J10" s="17">
        <v>5.7101287128098199E-2</v>
      </c>
      <c r="K10" s="17">
        <v>0</v>
      </c>
      <c r="L10" s="17">
        <v>0.16874427331929501</v>
      </c>
      <c r="M10" s="17">
        <v>0.12510718347071401</v>
      </c>
      <c r="N10" s="17">
        <v>0.113204074576844</v>
      </c>
      <c r="O10" s="17">
        <v>0.23836531518110499</v>
      </c>
      <c r="P10" s="17">
        <v>0</v>
      </c>
      <c r="Q10" s="17"/>
      <c r="R10" s="17">
        <v>0.26023243880221297</v>
      </c>
      <c r="S10" s="17">
        <v>0.26293904533864199</v>
      </c>
      <c r="T10" s="17">
        <v>9.5355345066716002E-2</v>
      </c>
      <c r="U10" s="17">
        <v>8.7114043991475903E-2</v>
      </c>
      <c r="V10" s="17"/>
      <c r="W10" s="17">
        <v>0.20367387158492001</v>
      </c>
      <c r="X10" s="17">
        <v>0.171388772898349</v>
      </c>
      <c r="Y10" s="17">
        <v>0.11767900034539</v>
      </c>
      <c r="Z10" s="17">
        <v>0.13910868010143901</v>
      </c>
      <c r="AA10" s="17">
        <v>0.234217960525156</v>
      </c>
      <c r="AB10" s="17">
        <v>9.4999912711844603E-2</v>
      </c>
      <c r="AC10" s="17">
        <v>0.17569152644882099</v>
      </c>
      <c r="AD10" s="17">
        <v>0.14568532939826701</v>
      </c>
      <c r="AE10" s="17">
        <v>8.99269058822839E-2</v>
      </c>
      <c r="AF10" s="17">
        <v>8.3886816669519096E-2</v>
      </c>
      <c r="AG10" s="17"/>
      <c r="AH10" s="17">
        <v>0.103186703746633</v>
      </c>
      <c r="AI10" s="17">
        <v>0</v>
      </c>
      <c r="AJ10" s="17">
        <v>8.9003856013617696E-2</v>
      </c>
      <c r="AK10" s="17">
        <v>0.13262829676945301</v>
      </c>
      <c r="AL10" s="17">
        <v>0.18802151883483101</v>
      </c>
      <c r="AM10" s="17">
        <v>8.5779031972938097E-2</v>
      </c>
      <c r="AN10" s="17">
        <v>0.114117002006119</v>
      </c>
      <c r="AO10" s="17"/>
      <c r="AP10" s="17">
        <v>0.120629562911701</v>
      </c>
      <c r="AQ10" s="17" t="s">
        <v>104</v>
      </c>
      <c r="AR10" s="17"/>
      <c r="AS10" s="17">
        <v>0.149356162507295</v>
      </c>
      <c r="AT10" s="17">
        <v>8.3077658374373697E-2</v>
      </c>
      <c r="AU10" s="17" t="s">
        <v>104</v>
      </c>
      <c r="AV10" s="17"/>
      <c r="AW10" s="17">
        <v>0.15096350909430301</v>
      </c>
      <c r="AX10" s="17">
        <v>9.8544408472523604E-2</v>
      </c>
      <c r="AY10" s="17"/>
      <c r="AZ10" s="17">
        <v>0.128926036804378</v>
      </c>
      <c r="BA10" s="17">
        <v>0.117537116055089</v>
      </c>
      <c r="BB10" s="17"/>
      <c r="BC10" s="17">
        <v>0.195087207043805</v>
      </c>
      <c r="BD10" s="17">
        <v>8.7114043991475903E-2</v>
      </c>
      <c r="BE10" s="17"/>
      <c r="BF10" s="17">
        <v>0.10209486584269201</v>
      </c>
      <c r="BG10" s="17">
        <v>0.13739329260733099</v>
      </c>
      <c r="BH10" s="17"/>
      <c r="BI10" s="17">
        <v>0</v>
      </c>
      <c r="BJ10" s="17">
        <v>0.12224581787834</v>
      </c>
      <c r="BK10" s="17">
        <v>0.14116940464636599</v>
      </c>
      <c r="BL10" s="17">
        <v>0.107395684202541</v>
      </c>
    </row>
    <row r="11" spans="2:64" x14ac:dyDescent="0.25">
      <c r="B11" s="18" t="s">
        <v>459</v>
      </c>
      <c r="C11" s="17">
        <v>0.25392814457416402</v>
      </c>
      <c r="D11" s="17">
        <v>0.26187734139198898</v>
      </c>
      <c r="E11" s="17">
        <v>0.32135564705504499</v>
      </c>
      <c r="F11" s="17">
        <v>0.108047119361216</v>
      </c>
      <c r="G11" s="17">
        <v>0.19878766792681199</v>
      </c>
      <c r="H11" s="17">
        <v>0.33132096352390999</v>
      </c>
      <c r="I11" s="17">
        <v>0.21469516681661799</v>
      </c>
      <c r="J11" s="17">
        <v>0.44076420076143702</v>
      </c>
      <c r="K11" s="17">
        <v>0.12583997811418399</v>
      </c>
      <c r="L11" s="17">
        <v>0.25731285839625201</v>
      </c>
      <c r="M11" s="17">
        <v>0.25970532926704998</v>
      </c>
      <c r="N11" s="17">
        <v>0.242363081130228</v>
      </c>
      <c r="O11" s="17">
        <v>0.185552164498894</v>
      </c>
      <c r="P11" s="17">
        <v>0</v>
      </c>
      <c r="Q11" s="17"/>
      <c r="R11" s="17">
        <v>0.449024399642591</v>
      </c>
      <c r="S11" s="17">
        <v>0.214700753118584</v>
      </c>
      <c r="T11" s="17">
        <v>0.36160479402171902</v>
      </c>
      <c r="U11" s="17">
        <v>0.22324009200633299</v>
      </c>
      <c r="V11" s="17"/>
      <c r="W11" s="17">
        <v>0.29994826628273202</v>
      </c>
      <c r="X11" s="17">
        <v>0.41911161300352501</v>
      </c>
      <c r="Y11" s="17">
        <v>0.299054428121446</v>
      </c>
      <c r="Z11" s="17">
        <v>0.35175340441026098</v>
      </c>
      <c r="AA11" s="17">
        <v>0.39945308007686398</v>
      </c>
      <c r="AB11" s="17">
        <v>0.13156117592743599</v>
      </c>
      <c r="AC11" s="17">
        <v>0.238608131440223</v>
      </c>
      <c r="AD11" s="17">
        <v>0.27409859096599998</v>
      </c>
      <c r="AE11" s="17">
        <v>0.31960134853503502</v>
      </c>
      <c r="AF11" s="17">
        <v>0.17939909303587501</v>
      </c>
      <c r="AG11" s="17"/>
      <c r="AH11" s="17">
        <v>0.28889209298067098</v>
      </c>
      <c r="AI11" s="17">
        <v>0.55301574737006798</v>
      </c>
      <c r="AJ11" s="17">
        <v>0.26778881928148901</v>
      </c>
      <c r="AK11" s="17">
        <v>0.23468979889951699</v>
      </c>
      <c r="AL11" s="17">
        <v>0.211326143894454</v>
      </c>
      <c r="AM11" s="17">
        <v>0.24846452887437001</v>
      </c>
      <c r="AN11" s="17">
        <v>0.274884574058818</v>
      </c>
      <c r="AO11" s="17"/>
      <c r="AP11" s="17">
        <v>0.25392814457416402</v>
      </c>
      <c r="AQ11" s="17" t="s">
        <v>104</v>
      </c>
      <c r="AR11" s="17"/>
      <c r="AS11" s="17">
        <v>0.29748990974406803</v>
      </c>
      <c r="AT11" s="17">
        <v>0.19698345671808401</v>
      </c>
      <c r="AU11" s="17" t="s">
        <v>104</v>
      </c>
      <c r="AV11" s="17"/>
      <c r="AW11" s="17">
        <v>0.26221286215955802</v>
      </c>
      <c r="AX11" s="17">
        <v>0.24789631257126701</v>
      </c>
      <c r="AY11" s="17"/>
      <c r="AZ11" s="17">
        <v>0.34551168119820602</v>
      </c>
      <c r="BA11" s="17">
        <v>0.219791085431431</v>
      </c>
      <c r="BB11" s="17"/>
      <c r="BC11" s="17">
        <v>0.32210432596170602</v>
      </c>
      <c r="BD11" s="17">
        <v>0.22324009200633299</v>
      </c>
      <c r="BE11" s="17"/>
      <c r="BF11" s="17">
        <v>0.229935235408084</v>
      </c>
      <c r="BG11" s="17">
        <v>0.275628560954018</v>
      </c>
      <c r="BH11" s="17"/>
      <c r="BI11" s="17">
        <v>9.7139673372134597E-2</v>
      </c>
      <c r="BJ11" s="17">
        <v>0.276875826837786</v>
      </c>
      <c r="BK11" s="17">
        <v>0.252625456433617</v>
      </c>
      <c r="BL11" s="17">
        <v>0.26108343455655503</v>
      </c>
    </row>
    <row r="12" spans="2:64" x14ac:dyDescent="0.25">
      <c r="B12" s="18" t="s">
        <v>460</v>
      </c>
      <c r="C12" s="17">
        <v>0.34698608294251498</v>
      </c>
      <c r="D12" s="17">
        <v>0.34846879527520802</v>
      </c>
      <c r="E12" s="17">
        <v>0.56553696078746296</v>
      </c>
      <c r="F12" s="17">
        <v>0.181692871225791</v>
      </c>
      <c r="G12" s="17">
        <v>0.19878766792681199</v>
      </c>
      <c r="H12" s="17">
        <v>0.30782557777089298</v>
      </c>
      <c r="I12" s="17">
        <v>0.28057635131403902</v>
      </c>
      <c r="J12" s="17">
        <v>0.232674172733322</v>
      </c>
      <c r="K12" s="17">
        <v>0.74832004377163097</v>
      </c>
      <c r="L12" s="17">
        <v>0.20801761287328299</v>
      </c>
      <c r="M12" s="17">
        <v>0.45125898672332199</v>
      </c>
      <c r="N12" s="17">
        <v>0.33355174645614799</v>
      </c>
      <c r="O12" s="17">
        <v>0.43943039277185902</v>
      </c>
      <c r="P12" s="17">
        <v>1</v>
      </c>
      <c r="Q12" s="17"/>
      <c r="R12" s="17">
        <v>0.11298761545880399</v>
      </c>
      <c r="S12" s="17">
        <v>0.28960154405018801</v>
      </c>
      <c r="T12" s="17">
        <v>0.28908130425523998</v>
      </c>
      <c r="U12" s="17">
        <v>0.38933623072574097</v>
      </c>
      <c r="V12" s="17"/>
      <c r="W12" s="17">
        <v>0.199502142468056</v>
      </c>
      <c r="X12" s="17">
        <v>0.18376625204991701</v>
      </c>
      <c r="Y12" s="17">
        <v>0.32577203726534099</v>
      </c>
      <c r="Z12" s="17">
        <v>0.30858711859424898</v>
      </c>
      <c r="AA12" s="17">
        <v>0.16793033732582099</v>
      </c>
      <c r="AB12" s="17">
        <v>0.398056095377534</v>
      </c>
      <c r="AC12" s="17">
        <v>0.55434746288236803</v>
      </c>
      <c r="AD12" s="17">
        <v>0.31625351403670499</v>
      </c>
      <c r="AE12" s="17">
        <v>0.42191626318363901</v>
      </c>
      <c r="AF12" s="17">
        <v>0.35718224906541501</v>
      </c>
      <c r="AG12" s="17"/>
      <c r="AH12" s="17">
        <v>0.34073876513367901</v>
      </c>
      <c r="AI12" s="17">
        <v>0.35993365325180698</v>
      </c>
      <c r="AJ12" s="17">
        <v>0.22948644113137801</v>
      </c>
      <c r="AK12" s="17">
        <v>0.32333273487875602</v>
      </c>
      <c r="AL12" s="17">
        <v>0.37478975524840302</v>
      </c>
      <c r="AM12" s="17">
        <v>0.40289921081997998</v>
      </c>
      <c r="AN12" s="17">
        <v>0.30941220507046002</v>
      </c>
      <c r="AO12" s="17"/>
      <c r="AP12" s="17">
        <v>0.34698608294251498</v>
      </c>
      <c r="AQ12" s="17" t="s">
        <v>104</v>
      </c>
      <c r="AR12" s="17"/>
      <c r="AS12" s="17">
        <v>0.28383416960580099</v>
      </c>
      <c r="AT12" s="17">
        <v>0.42953934905667202</v>
      </c>
      <c r="AU12" s="17" t="s">
        <v>104</v>
      </c>
      <c r="AV12" s="17"/>
      <c r="AW12" s="17">
        <v>0.36705639100424597</v>
      </c>
      <c r="AX12" s="17">
        <v>0.33237354784678802</v>
      </c>
      <c r="AY12" s="17"/>
      <c r="AZ12" s="17">
        <v>0.21246701151844599</v>
      </c>
      <c r="BA12" s="17">
        <v>0.39712703257498</v>
      </c>
      <c r="BB12" s="17"/>
      <c r="BC12" s="17">
        <v>0.25290154138757198</v>
      </c>
      <c r="BD12" s="17">
        <v>0.38933623072574097</v>
      </c>
      <c r="BE12" s="17"/>
      <c r="BF12" s="17">
        <v>0.373418181472633</v>
      </c>
      <c r="BG12" s="17">
        <v>0.32307953872453499</v>
      </c>
      <c r="BH12" s="17"/>
      <c r="BI12" s="17">
        <v>0.42108554976594598</v>
      </c>
      <c r="BJ12" s="17">
        <v>0.31874066699890202</v>
      </c>
      <c r="BK12" s="17">
        <v>0.344889982975916</v>
      </c>
      <c r="BL12" s="17">
        <v>0.37120144841442698</v>
      </c>
    </row>
    <row r="13" spans="2:64" x14ac:dyDescent="0.25">
      <c r="B13" s="18" t="s">
        <v>461</v>
      </c>
      <c r="C13" s="17">
        <v>0.174041501999707</v>
      </c>
      <c r="D13" s="17">
        <v>0.199881860012425</v>
      </c>
      <c r="E13" s="17">
        <v>0</v>
      </c>
      <c r="F13" s="17">
        <v>0.32009427068901303</v>
      </c>
      <c r="G13" s="17">
        <v>0</v>
      </c>
      <c r="H13" s="17">
        <v>0.18276814591181401</v>
      </c>
      <c r="I13" s="17">
        <v>0.25047769461938801</v>
      </c>
      <c r="J13" s="17">
        <v>0.17343837349475899</v>
      </c>
      <c r="K13" s="17">
        <v>0.12583997811418399</v>
      </c>
      <c r="L13" s="17">
        <v>0.246476227614844</v>
      </c>
      <c r="M13" s="17">
        <v>0</v>
      </c>
      <c r="N13" s="17">
        <v>0.187782568557781</v>
      </c>
      <c r="O13" s="17">
        <v>0.10543649667384999</v>
      </c>
      <c r="P13" s="17">
        <v>0</v>
      </c>
      <c r="Q13" s="17"/>
      <c r="R13" s="17">
        <v>0.102925192057901</v>
      </c>
      <c r="S13" s="17">
        <v>9.3270934362765096E-2</v>
      </c>
      <c r="T13" s="17">
        <v>0.104950359223621</v>
      </c>
      <c r="U13" s="17">
        <v>0.20738974344598099</v>
      </c>
      <c r="V13" s="17"/>
      <c r="W13" s="17">
        <v>6.1812191872535602E-2</v>
      </c>
      <c r="X13" s="17">
        <v>0.22573336204820801</v>
      </c>
      <c r="Y13" s="17">
        <v>0.25749453426782298</v>
      </c>
      <c r="Z13" s="17">
        <v>7.67934794545376E-2</v>
      </c>
      <c r="AA13" s="17">
        <v>0</v>
      </c>
      <c r="AB13" s="17">
        <v>0.22989016635429099</v>
      </c>
      <c r="AC13" s="17">
        <v>3.1352879228588301E-2</v>
      </c>
      <c r="AD13" s="17">
        <v>0.18468756716488</v>
      </c>
      <c r="AE13" s="17">
        <v>0.12231996370433899</v>
      </c>
      <c r="AF13" s="17">
        <v>0.264817741890784</v>
      </c>
      <c r="AG13" s="17"/>
      <c r="AH13" s="17">
        <v>9.7911581469155295E-2</v>
      </c>
      <c r="AI13" s="17">
        <v>8.7050599378124996E-2</v>
      </c>
      <c r="AJ13" s="17">
        <v>0.23519430869028299</v>
      </c>
      <c r="AK13" s="17">
        <v>0.13876901908522801</v>
      </c>
      <c r="AL13" s="17">
        <v>0.16203974999846801</v>
      </c>
      <c r="AM13" s="17">
        <v>0.173261159259086</v>
      </c>
      <c r="AN13" s="17">
        <v>0.20642001734816601</v>
      </c>
      <c r="AO13" s="17"/>
      <c r="AP13" s="17">
        <v>0.174041501999707</v>
      </c>
      <c r="AQ13" s="17" t="s">
        <v>104</v>
      </c>
      <c r="AR13" s="17"/>
      <c r="AS13" s="17">
        <v>0.164380534669889</v>
      </c>
      <c r="AT13" s="17">
        <v>0.186670484476395</v>
      </c>
      <c r="AU13" s="17" t="s">
        <v>104</v>
      </c>
      <c r="AV13" s="17"/>
      <c r="AW13" s="17">
        <v>0.18365444993712199</v>
      </c>
      <c r="AX13" s="17">
        <v>0.16704262890434601</v>
      </c>
      <c r="AY13" s="17"/>
      <c r="AZ13" s="17">
        <v>0.15224937262500399</v>
      </c>
      <c r="BA13" s="17">
        <v>0.18216435067680301</v>
      </c>
      <c r="BB13" s="17"/>
      <c r="BC13" s="17">
        <v>9.9955479344103398E-2</v>
      </c>
      <c r="BD13" s="17">
        <v>0.20738974344598099</v>
      </c>
      <c r="BE13" s="17"/>
      <c r="BF13" s="17">
        <v>0.18706374490382499</v>
      </c>
      <c r="BG13" s="17">
        <v>0.16226351829365199</v>
      </c>
      <c r="BH13" s="17"/>
      <c r="BI13" s="17">
        <v>0.104796929932642</v>
      </c>
      <c r="BJ13" s="17">
        <v>0.16302063664889699</v>
      </c>
      <c r="BK13" s="17">
        <v>0.17406257201707001</v>
      </c>
      <c r="BL13" s="17">
        <v>0.19333387682612399</v>
      </c>
    </row>
    <row r="14" spans="2:64" x14ac:dyDescent="0.25">
      <c r="B14" s="18" t="s">
        <v>462</v>
      </c>
      <c r="C14" s="17">
        <v>4.6429273712056497E-2</v>
      </c>
      <c r="D14" s="17">
        <v>6.3080079590266194E-2</v>
      </c>
      <c r="E14" s="17">
        <v>0</v>
      </c>
      <c r="F14" s="17">
        <v>0</v>
      </c>
      <c r="G14" s="17">
        <v>0.16721126592952401</v>
      </c>
      <c r="H14" s="17">
        <v>6.0922715303937898E-2</v>
      </c>
      <c r="I14" s="17">
        <v>0.10734758340830899</v>
      </c>
      <c r="J14" s="17">
        <v>0</v>
      </c>
      <c r="K14" s="17">
        <v>0</v>
      </c>
      <c r="L14" s="17">
        <v>0</v>
      </c>
      <c r="M14" s="17">
        <v>0</v>
      </c>
      <c r="N14" s="17">
        <v>4.3053002184461099E-2</v>
      </c>
      <c r="O14" s="17">
        <v>3.12156308742918E-2</v>
      </c>
      <c r="P14" s="17">
        <v>0</v>
      </c>
      <c r="Q14" s="17"/>
      <c r="R14" s="17">
        <v>0</v>
      </c>
      <c r="S14" s="17">
        <v>0</v>
      </c>
      <c r="T14" s="17">
        <v>8.80881152389036E-2</v>
      </c>
      <c r="U14" s="17">
        <v>5.1406714475600301E-2</v>
      </c>
      <c r="V14" s="17"/>
      <c r="W14" s="17">
        <v>7.0888310096811694E-2</v>
      </c>
      <c r="X14" s="17">
        <v>0</v>
      </c>
      <c r="Y14" s="17">
        <v>0</v>
      </c>
      <c r="Z14" s="17">
        <v>0</v>
      </c>
      <c r="AA14" s="17">
        <v>4.3372292524881E-2</v>
      </c>
      <c r="AB14" s="17">
        <v>7.8809531570228505E-2</v>
      </c>
      <c r="AC14" s="17">
        <v>0</v>
      </c>
      <c r="AD14" s="17">
        <v>2.66373945197339E-2</v>
      </c>
      <c r="AE14" s="17">
        <v>4.6235518694703499E-2</v>
      </c>
      <c r="AF14" s="17">
        <v>7.4979680597155998E-2</v>
      </c>
      <c r="AG14" s="17"/>
      <c r="AH14" s="17">
        <v>5.32409407328562E-2</v>
      </c>
      <c r="AI14" s="17">
        <v>0</v>
      </c>
      <c r="AJ14" s="17">
        <v>0.13012017425387901</v>
      </c>
      <c r="AK14" s="17">
        <v>5.6134748138146298E-2</v>
      </c>
      <c r="AL14" s="17">
        <v>2.92844917659154E-2</v>
      </c>
      <c r="AM14" s="17">
        <v>4.5795439309243603E-2</v>
      </c>
      <c r="AN14" s="17">
        <v>3.9618493909441298E-2</v>
      </c>
      <c r="AO14" s="17"/>
      <c r="AP14" s="17">
        <v>4.6429273712056497E-2</v>
      </c>
      <c r="AQ14" s="17" t="s">
        <v>104</v>
      </c>
      <c r="AR14" s="17"/>
      <c r="AS14" s="17">
        <v>3.9478776315818399E-2</v>
      </c>
      <c r="AT14" s="17">
        <v>5.55150833235259E-2</v>
      </c>
      <c r="AU14" s="17" t="s">
        <v>104</v>
      </c>
      <c r="AV14" s="17"/>
      <c r="AW14" s="17">
        <v>1.9916193018874401E-2</v>
      </c>
      <c r="AX14" s="17">
        <v>6.5732580912592903E-2</v>
      </c>
      <c r="AY14" s="17"/>
      <c r="AZ14" s="17">
        <v>7.8894242802899098E-2</v>
      </c>
      <c r="BA14" s="17">
        <v>3.4328206088182101E-2</v>
      </c>
      <c r="BB14" s="17"/>
      <c r="BC14" s="17">
        <v>3.5371455572862399E-2</v>
      </c>
      <c r="BD14" s="17">
        <v>5.1406714475600301E-2</v>
      </c>
      <c r="BE14" s="17"/>
      <c r="BF14" s="17">
        <v>6.3020204522854298E-2</v>
      </c>
      <c r="BG14" s="17">
        <v>3.1423585813539802E-2</v>
      </c>
      <c r="BH14" s="17"/>
      <c r="BI14" s="17">
        <v>0</v>
      </c>
      <c r="BJ14" s="17">
        <v>2.3426822312743002E-2</v>
      </c>
      <c r="BK14" s="17">
        <v>5.3124531546866499E-2</v>
      </c>
      <c r="BL14" s="17">
        <v>6.69855560003529E-2</v>
      </c>
    </row>
    <row r="15" spans="2:64" x14ac:dyDescent="0.25">
      <c r="B15" s="18" t="s">
        <v>101</v>
      </c>
      <c r="C15" s="19">
        <v>3.83080165216911E-2</v>
      </c>
      <c r="D15" s="19">
        <v>1.6089486452928198E-2</v>
      </c>
      <c r="E15" s="19">
        <v>0.11310739215749301</v>
      </c>
      <c r="F15" s="19">
        <v>7.64159450253723E-2</v>
      </c>
      <c r="G15" s="19">
        <v>0</v>
      </c>
      <c r="H15" s="19">
        <v>0</v>
      </c>
      <c r="I15" s="19">
        <v>5.0923362649572701E-2</v>
      </c>
      <c r="J15" s="19">
        <v>4.8010982941191903E-2</v>
      </c>
      <c r="K15" s="19">
        <v>0</v>
      </c>
      <c r="L15" s="19">
        <v>4.9295245522968802E-2</v>
      </c>
      <c r="M15" s="19">
        <v>0.163928500538915</v>
      </c>
      <c r="N15" s="19">
        <v>5.66618362970761E-2</v>
      </c>
      <c r="O15" s="19">
        <v>0</v>
      </c>
      <c r="P15" s="19">
        <v>0</v>
      </c>
      <c r="Q15" s="19"/>
      <c r="R15" s="19">
        <v>0</v>
      </c>
      <c r="S15" s="19">
        <v>0.10384290604886801</v>
      </c>
      <c r="T15" s="19">
        <v>2.0865002554848001E-2</v>
      </c>
      <c r="U15" s="19">
        <v>3.3464673022568399E-2</v>
      </c>
      <c r="V15" s="19"/>
      <c r="W15" s="19">
        <v>0</v>
      </c>
      <c r="X15" s="19">
        <v>0</v>
      </c>
      <c r="Y15" s="19">
        <v>0</v>
      </c>
      <c r="Z15" s="19">
        <v>5.9747892020219198E-2</v>
      </c>
      <c r="AA15" s="19">
        <v>0.116658700823724</v>
      </c>
      <c r="AB15" s="19">
        <v>6.6683118058665294E-2</v>
      </c>
      <c r="AC15" s="19">
        <v>0</v>
      </c>
      <c r="AD15" s="19">
        <v>2.57386626494874E-2</v>
      </c>
      <c r="AE15" s="19">
        <v>0</v>
      </c>
      <c r="AF15" s="19">
        <v>3.2829231309211199E-2</v>
      </c>
      <c r="AG15" s="19"/>
      <c r="AH15" s="19">
        <v>0</v>
      </c>
      <c r="AI15" s="19">
        <v>0</v>
      </c>
      <c r="AJ15" s="19">
        <v>4.8406400629352898E-2</v>
      </c>
      <c r="AK15" s="19">
        <v>8.0857231493370194E-2</v>
      </c>
      <c r="AL15" s="19">
        <v>2.42199991934758E-2</v>
      </c>
      <c r="AM15" s="19">
        <v>2.37920032872233E-2</v>
      </c>
      <c r="AN15" s="19">
        <v>5.5547707606995199E-2</v>
      </c>
      <c r="AO15" s="19"/>
      <c r="AP15" s="19">
        <v>3.83080165216911E-2</v>
      </c>
      <c r="AQ15" s="19" t="s">
        <v>104</v>
      </c>
      <c r="AR15" s="19"/>
      <c r="AS15" s="19">
        <v>5.24045795398154E-2</v>
      </c>
      <c r="AT15" s="19">
        <v>1.98807471541666E-2</v>
      </c>
      <c r="AU15" s="19" t="s">
        <v>104</v>
      </c>
      <c r="AV15" s="19"/>
      <c r="AW15" s="19">
        <v>0</v>
      </c>
      <c r="AX15" s="19">
        <v>6.6198830860425301E-2</v>
      </c>
      <c r="AY15" s="19"/>
      <c r="AZ15" s="19">
        <v>7.3142732675727296E-2</v>
      </c>
      <c r="BA15" s="19">
        <v>2.5323643899652502E-2</v>
      </c>
      <c r="BB15" s="19"/>
      <c r="BC15" s="19">
        <v>4.9067925909505802E-2</v>
      </c>
      <c r="BD15" s="19">
        <v>3.3464673022568399E-2</v>
      </c>
      <c r="BE15" s="19"/>
      <c r="BF15" s="19">
        <v>1.8176062854761199E-2</v>
      </c>
      <c r="BG15" s="19">
        <v>5.6516386923473397E-2</v>
      </c>
      <c r="BH15" s="19"/>
      <c r="BI15" s="19">
        <v>0.32908669646531302</v>
      </c>
      <c r="BJ15" s="19">
        <v>4.03926550097089E-2</v>
      </c>
      <c r="BK15" s="19">
        <v>2.4969114371383602E-2</v>
      </c>
      <c r="BL15" s="19">
        <v>0</v>
      </c>
    </row>
    <row r="16" spans="2:64" x14ac:dyDescent="0.25">
      <c r="B16" s="16" t="s">
        <v>661</v>
      </c>
    </row>
    <row r="17" spans="2:2" x14ac:dyDescent="0.25">
      <c r="B17" t="s">
        <v>83</v>
      </c>
    </row>
    <row r="18" spans="2:2" x14ac:dyDescent="0.25">
      <c r="B18" t="s">
        <v>84</v>
      </c>
    </row>
    <row r="20" spans="2:2" x14ac:dyDescent="0.25">
      <c r="B20"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L25"/>
  <sheetViews>
    <sheetView showGridLines="0" topLeftCell="A12" workbookViewId="0">
      <pane xSplit="2" topLeftCell="C1" activePane="topRight" state="frozen"/>
      <selection pane="topRight" activeCell="B21" sqref="B21"/>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474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342</v>
      </c>
      <c r="D7" s="10">
        <v>123</v>
      </c>
      <c r="E7" s="10">
        <v>9</v>
      </c>
      <c r="F7" s="10">
        <v>11</v>
      </c>
      <c r="G7" s="10">
        <v>5</v>
      </c>
      <c r="H7" s="10">
        <v>31</v>
      </c>
      <c r="I7" s="10">
        <v>28</v>
      </c>
      <c r="J7" s="10">
        <v>18</v>
      </c>
      <c r="K7" s="10">
        <v>8</v>
      </c>
      <c r="L7" s="10">
        <v>19</v>
      </c>
      <c r="M7" s="10">
        <v>19</v>
      </c>
      <c r="N7" s="10">
        <v>43</v>
      </c>
      <c r="O7" s="10">
        <v>27</v>
      </c>
      <c r="P7" s="10">
        <v>1</v>
      </c>
      <c r="Q7" s="10"/>
      <c r="R7" s="10">
        <v>19</v>
      </c>
      <c r="S7" s="10">
        <v>31</v>
      </c>
      <c r="T7" s="10">
        <v>51</v>
      </c>
      <c r="U7" s="10">
        <v>241</v>
      </c>
      <c r="V7" s="10"/>
      <c r="W7" s="10">
        <v>15</v>
      </c>
      <c r="X7" s="10">
        <v>10</v>
      </c>
      <c r="Y7" s="10">
        <v>11</v>
      </c>
      <c r="Z7" s="10">
        <v>22</v>
      </c>
      <c r="AA7" s="10">
        <v>20</v>
      </c>
      <c r="AB7" s="10">
        <v>22</v>
      </c>
      <c r="AC7" s="10">
        <v>26</v>
      </c>
      <c r="AD7" s="10">
        <v>33</v>
      </c>
      <c r="AE7" s="10">
        <v>43</v>
      </c>
      <c r="AF7" s="10">
        <v>126</v>
      </c>
      <c r="AG7" s="10"/>
      <c r="AH7" s="10">
        <v>20</v>
      </c>
      <c r="AI7" s="10">
        <v>11</v>
      </c>
      <c r="AJ7" s="10">
        <v>29</v>
      </c>
      <c r="AK7" s="10">
        <v>47</v>
      </c>
      <c r="AL7" s="10">
        <v>87</v>
      </c>
      <c r="AM7" s="10">
        <v>85</v>
      </c>
      <c r="AN7" s="10">
        <v>49</v>
      </c>
      <c r="AO7" s="10"/>
      <c r="AP7" s="10">
        <v>342</v>
      </c>
      <c r="AQ7" s="10" t="s">
        <v>103</v>
      </c>
      <c r="AR7" s="10"/>
      <c r="AS7" s="10">
        <v>193</v>
      </c>
      <c r="AT7" s="10">
        <v>149</v>
      </c>
      <c r="AU7" s="10" t="s">
        <v>103</v>
      </c>
      <c r="AV7" s="10"/>
      <c r="AW7" s="10">
        <v>147</v>
      </c>
      <c r="AX7" s="10">
        <v>195</v>
      </c>
      <c r="AY7" s="10"/>
      <c r="AZ7" s="10">
        <v>92</v>
      </c>
      <c r="BA7" s="10">
        <v>250</v>
      </c>
      <c r="BB7" s="10"/>
      <c r="BC7" s="10">
        <v>101</v>
      </c>
      <c r="BD7" s="10">
        <v>241</v>
      </c>
      <c r="BE7" s="10"/>
      <c r="BF7" s="10">
        <v>163</v>
      </c>
      <c r="BG7" s="10">
        <v>179</v>
      </c>
      <c r="BH7" s="10"/>
      <c r="BI7" s="10">
        <v>17</v>
      </c>
      <c r="BJ7" s="10">
        <v>78</v>
      </c>
      <c r="BK7" s="10">
        <v>164</v>
      </c>
      <c r="BL7" s="10">
        <v>81</v>
      </c>
    </row>
    <row r="8" spans="2:64" ht="30" customHeight="1" x14ac:dyDescent="0.25">
      <c r="B8" s="11" t="s">
        <v>31</v>
      </c>
      <c r="C8" s="11">
        <v>322</v>
      </c>
      <c r="D8" s="11">
        <v>110</v>
      </c>
      <c r="E8" s="11">
        <v>9</v>
      </c>
      <c r="F8" s="11">
        <v>11</v>
      </c>
      <c r="G8" s="11">
        <v>7</v>
      </c>
      <c r="H8" s="11">
        <v>25</v>
      </c>
      <c r="I8" s="11">
        <v>26</v>
      </c>
      <c r="J8" s="11">
        <v>17</v>
      </c>
      <c r="K8" s="11">
        <v>8</v>
      </c>
      <c r="L8" s="11">
        <v>20</v>
      </c>
      <c r="M8" s="11">
        <v>20</v>
      </c>
      <c r="N8" s="11">
        <v>42</v>
      </c>
      <c r="O8" s="11">
        <v>28</v>
      </c>
      <c r="P8" s="11">
        <v>1</v>
      </c>
      <c r="Q8" s="11"/>
      <c r="R8" s="11">
        <v>21</v>
      </c>
      <c r="S8" s="11">
        <v>39</v>
      </c>
      <c r="T8" s="11">
        <v>40</v>
      </c>
      <c r="U8" s="11">
        <v>222</v>
      </c>
      <c r="V8" s="11"/>
      <c r="W8" s="11">
        <v>15</v>
      </c>
      <c r="X8" s="11">
        <v>10</v>
      </c>
      <c r="Y8" s="11">
        <v>10</v>
      </c>
      <c r="Z8" s="11">
        <v>22</v>
      </c>
      <c r="AA8" s="11">
        <v>20</v>
      </c>
      <c r="AB8" s="11">
        <v>21</v>
      </c>
      <c r="AC8" s="11">
        <v>24</v>
      </c>
      <c r="AD8" s="11">
        <v>31</v>
      </c>
      <c r="AE8" s="11">
        <v>39</v>
      </c>
      <c r="AF8" s="11">
        <v>116</v>
      </c>
      <c r="AG8" s="11"/>
      <c r="AH8" s="11">
        <v>21</v>
      </c>
      <c r="AI8" s="11">
        <v>10</v>
      </c>
      <c r="AJ8" s="11">
        <v>27</v>
      </c>
      <c r="AK8" s="11">
        <v>46</v>
      </c>
      <c r="AL8" s="11">
        <v>81</v>
      </c>
      <c r="AM8" s="11">
        <v>79</v>
      </c>
      <c r="AN8" s="11">
        <v>45</v>
      </c>
      <c r="AO8" s="11"/>
      <c r="AP8" s="11">
        <v>322</v>
      </c>
      <c r="AQ8" s="11" t="s">
        <v>103</v>
      </c>
      <c r="AR8" s="11"/>
      <c r="AS8" s="11">
        <v>183</v>
      </c>
      <c r="AT8" s="11">
        <v>140</v>
      </c>
      <c r="AU8" s="11" t="s">
        <v>103</v>
      </c>
      <c r="AV8" s="11"/>
      <c r="AW8" s="11">
        <v>136</v>
      </c>
      <c r="AX8" s="11">
        <v>187</v>
      </c>
      <c r="AY8" s="11"/>
      <c r="AZ8" s="11">
        <v>88</v>
      </c>
      <c r="BA8" s="11">
        <v>235</v>
      </c>
      <c r="BB8" s="11"/>
      <c r="BC8" s="11">
        <v>100</v>
      </c>
      <c r="BD8" s="11">
        <v>222</v>
      </c>
      <c r="BE8" s="11"/>
      <c r="BF8" s="11">
        <v>153</v>
      </c>
      <c r="BG8" s="11">
        <v>169</v>
      </c>
      <c r="BH8" s="11"/>
      <c r="BI8" s="11">
        <v>17</v>
      </c>
      <c r="BJ8" s="11">
        <v>75</v>
      </c>
      <c r="BK8" s="11">
        <v>153</v>
      </c>
      <c r="BL8" s="11">
        <v>76</v>
      </c>
    </row>
    <row r="9" spans="2:64" ht="30" x14ac:dyDescent="0.25">
      <c r="B9" s="18" t="s">
        <v>464</v>
      </c>
      <c r="C9" s="17">
        <v>0.512107769424197</v>
      </c>
      <c r="D9" s="17">
        <v>0.58626394846571495</v>
      </c>
      <c r="E9" s="17">
        <v>0.45242956862997002</v>
      </c>
      <c r="F9" s="17">
        <v>0.474203054973595</v>
      </c>
      <c r="G9" s="17">
        <v>0.63400106614366403</v>
      </c>
      <c r="H9" s="17">
        <v>0.39599764947559701</v>
      </c>
      <c r="I9" s="17">
        <v>0.51968630371719104</v>
      </c>
      <c r="J9" s="17">
        <v>0.31533681020787002</v>
      </c>
      <c r="K9" s="17">
        <v>0.43076721570439902</v>
      </c>
      <c r="L9" s="17">
        <v>0.51531415884717702</v>
      </c>
      <c r="M9" s="17">
        <v>0.432700927101832</v>
      </c>
      <c r="N9" s="17">
        <v>0.53110917169877503</v>
      </c>
      <c r="O9" s="17">
        <v>0.50775645654593005</v>
      </c>
      <c r="P9" s="17">
        <v>0</v>
      </c>
      <c r="Q9" s="17"/>
      <c r="R9" s="17">
        <v>0.54712522615067505</v>
      </c>
      <c r="S9" s="17">
        <v>0.30278747293708003</v>
      </c>
      <c r="T9" s="17">
        <v>0.37087630369049901</v>
      </c>
      <c r="U9" s="17">
        <v>0.57129771237164995</v>
      </c>
      <c r="V9" s="17"/>
      <c r="W9" s="17">
        <v>0.61530506816612995</v>
      </c>
      <c r="X9" s="17">
        <v>0.40138729714076499</v>
      </c>
      <c r="Y9" s="17">
        <v>0.36089382509139301</v>
      </c>
      <c r="Z9" s="17">
        <v>0.24336573203844999</v>
      </c>
      <c r="AA9" s="17">
        <v>0.229633497836251</v>
      </c>
      <c r="AB9" s="17">
        <v>0.55391617044568098</v>
      </c>
      <c r="AC9" s="17">
        <v>0.34261900901071302</v>
      </c>
      <c r="AD9" s="17">
        <v>0.51942239019900205</v>
      </c>
      <c r="AE9" s="17">
        <v>0.53803495566792203</v>
      </c>
      <c r="AF9" s="17">
        <v>0.63979805614058705</v>
      </c>
      <c r="AG9" s="17"/>
      <c r="AH9" s="17">
        <v>0.53578013270290703</v>
      </c>
      <c r="AI9" s="17">
        <v>0.25546844264985002</v>
      </c>
      <c r="AJ9" s="17">
        <v>0.61511238570735105</v>
      </c>
      <c r="AK9" s="17">
        <v>0.54417760735074405</v>
      </c>
      <c r="AL9" s="17">
        <v>0.53673393234372402</v>
      </c>
      <c r="AM9" s="17">
        <v>0.43203028189219</v>
      </c>
      <c r="AN9" s="17">
        <v>0.57083281443712497</v>
      </c>
      <c r="AO9" s="17"/>
      <c r="AP9" s="17">
        <v>0.512107769424197</v>
      </c>
      <c r="AQ9" s="17" t="s">
        <v>104</v>
      </c>
      <c r="AR9" s="17"/>
      <c r="AS9" s="17">
        <v>0.43709451605293898</v>
      </c>
      <c r="AT9" s="17">
        <v>0.61016638301882298</v>
      </c>
      <c r="AU9" s="17" t="s">
        <v>104</v>
      </c>
      <c r="AV9" s="17"/>
      <c r="AW9" s="17">
        <v>0.480944757037784</v>
      </c>
      <c r="AX9" s="17">
        <v>0.534796539859832</v>
      </c>
      <c r="AY9" s="17"/>
      <c r="AZ9" s="17">
        <v>0.48704858683363</v>
      </c>
      <c r="BA9" s="17">
        <v>0.521448387068987</v>
      </c>
      <c r="BB9" s="17"/>
      <c r="BC9" s="17">
        <v>0.38061215634206202</v>
      </c>
      <c r="BD9" s="17">
        <v>0.57129771237164995</v>
      </c>
      <c r="BE9" s="17"/>
      <c r="BF9" s="17">
        <v>0.54028229310920495</v>
      </c>
      <c r="BG9" s="17">
        <v>0.48662528661910698</v>
      </c>
      <c r="BH9" s="17"/>
      <c r="BI9" s="17">
        <v>0.36489222339041499</v>
      </c>
      <c r="BJ9" s="17">
        <v>0.479518021982413</v>
      </c>
      <c r="BK9" s="17">
        <v>0.50673213376071302</v>
      </c>
      <c r="BL9" s="17">
        <v>0.58626595511094604</v>
      </c>
    </row>
    <row r="10" spans="2:64" ht="30" x14ac:dyDescent="0.25">
      <c r="B10" s="18" t="s">
        <v>465</v>
      </c>
      <c r="C10" s="17">
        <v>0.48127718067249398</v>
      </c>
      <c r="D10" s="17">
        <v>0.48139583146075798</v>
      </c>
      <c r="E10" s="17">
        <v>0.54757043137003003</v>
      </c>
      <c r="F10" s="17">
        <v>0.51898782566312396</v>
      </c>
      <c r="G10" s="17">
        <v>0.60242466414637597</v>
      </c>
      <c r="H10" s="17">
        <v>0.58306245649864796</v>
      </c>
      <c r="I10" s="17">
        <v>0.50095538923877603</v>
      </c>
      <c r="J10" s="17">
        <v>0.577416407612375</v>
      </c>
      <c r="K10" s="17">
        <v>0.64246910108255395</v>
      </c>
      <c r="L10" s="17">
        <v>0.376761886192578</v>
      </c>
      <c r="M10" s="17">
        <v>0.55610291274732404</v>
      </c>
      <c r="N10" s="17">
        <v>0.40070148161616298</v>
      </c>
      <c r="O10" s="17">
        <v>0.36520952697230202</v>
      </c>
      <c r="P10" s="17">
        <v>0</v>
      </c>
      <c r="Q10" s="17"/>
      <c r="R10" s="17">
        <v>0.58486447230995697</v>
      </c>
      <c r="S10" s="17">
        <v>0.40896865097018997</v>
      </c>
      <c r="T10" s="17">
        <v>0.455690871096181</v>
      </c>
      <c r="U10" s="17">
        <v>0.48902149340963902</v>
      </c>
      <c r="V10" s="17"/>
      <c r="W10" s="17">
        <v>0.67322105156275103</v>
      </c>
      <c r="X10" s="17">
        <v>0.63433097318929799</v>
      </c>
      <c r="Y10" s="17">
        <v>0.51593179832357094</v>
      </c>
      <c r="Z10" s="17">
        <v>0.50130814445144301</v>
      </c>
      <c r="AA10" s="17">
        <v>0.32504265237653901</v>
      </c>
      <c r="AB10" s="17">
        <v>0.40181729647498599</v>
      </c>
      <c r="AC10" s="17">
        <v>0.36687670708928</v>
      </c>
      <c r="AD10" s="17">
        <v>0.42493829474836498</v>
      </c>
      <c r="AE10" s="17">
        <v>0.48955030569894697</v>
      </c>
      <c r="AF10" s="17">
        <v>0.54418813556974999</v>
      </c>
      <c r="AG10" s="17"/>
      <c r="AH10" s="17">
        <v>0.51754466624426398</v>
      </c>
      <c r="AI10" s="17">
        <v>0.26036221480129301</v>
      </c>
      <c r="AJ10" s="17">
        <v>0.50464899714960298</v>
      </c>
      <c r="AK10" s="17">
        <v>0.54150633604348897</v>
      </c>
      <c r="AL10" s="17">
        <v>0.49299662795696703</v>
      </c>
      <c r="AM10" s="17">
        <v>0.47892056307379199</v>
      </c>
      <c r="AN10" s="17">
        <v>0.48007155052553901</v>
      </c>
      <c r="AO10" s="17"/>
      <c r="AP10" s="17">
        <v>0.48127718067249398</v>
      </c>
      <c r="AQ10" s="17" t="s">
        <v>104</v>
      </c>
      <c r="AR10" s="17"/>
      <c r="AS10" s="17">
        <v>0.44269535034754098</v>
      </c>
      <c r="AT10" s="17">
        <v>0.53171201213998998</v>
      </c>
      <c r="AU10" s="17" t="s">
        <v>104</v>
      </c>
      <c r="AV10" s="17"/>
      <c r="AW10" s="17">
        <v>0.51505827382650404</v>
      </c>
      <c r="AX10" s="17">
        <v>0.456682271228815</v>
      </c>
      <c r="AY10" s="17"/>
      <c r="AZ10" s="17">
        <v>0.38777143500515598</v>
      </c>
      <c r="BA10" s="17">
        <v>0.51613072845734098</v>
      </c>
      <c r="BB10" s="17"/>
      <c r="BC10" s="17">
        <v>0.46407251547836298</v>
      </c>
      <c r="BD10" s="17">
        <v>0.48902149340963902</v>
      </c>
      <c r="BE10" s="17"/>
      <c r="BF10" s="17">
        <v>0.47729956267125201</v>
      </c>
      <c r="BG10" s="17">
        <v>0.48487474219492099</v>
      </c>
      <c r="BH10" s="17"/>
      <c r="BI10" s="17">
        <v>0.55960033419550403</v>
      </c>
      <c r="BJ10" s="17">
        <v>0.38455980225159198</v>
      </c>
      <c r="BK10" s="17">
        <v>0.47318825726071301</v>
      </c>
      <c r="BL10" s="17">
        <v>0.562588146122045</v>
      </c>
    </row>
    <row r="11" spans="2:64" ht="45" x14ac:dyDescent="0.25">
      <c r="B11" s="18" t="s">
        <v>466</v>
      </c>
      <c r="C11" s="17">
        <v>0.39397079859273898</v>
      </c>
      <c r="D11" s="17">
        <v>0.44397315725998499</v>
      </c>
      <c r="E11" s="17">
        <v>0.11310739215749301</v>
      </c>
      <c r="F11" s="17">
        <v>0.216094238722431</v>
      </c>
      <c r="G11" s="17">
        <v>0.23642573029003999</v>
      </c>
      <c r="H11" s="17">
        <v>0.48254309192372002</v>
      </c>
      <c r="I11" s="17">
        <v>0.38224006361423002</v>
      </c>
      <c r="J11" s="17">
        <v>0.34474223487905398</v>
      </c>
      <c r="K11" s="17">
        <v>0.51662912296837005</v>
      </c>
      <c r="L11" s="17">
        <v>0.36742842227827099</v>
      </c>
      <c r="M11" s="17">
        <v>0.28733048618440699</v>
      </c>
      <c r="N11" s="17">
        <v>0.38637960532545601</v>
      </c>
      <c r="O11" s="17">
        <v>0.43943039277185902</v>
      </c>
      <c r="P11" s="17">
        <v>0</v>
      </c>
      <c r="Q11" s="17"/>
      <c r="R11" s="17">
        <v>0.48142375458869702</v>
      </c>
      <c r="S11" s="17">
        <v>0.19825561404285399</v>
      </c>
      <c r="T11" s="17">
        <v>0.349358345978873</v>
      </c>
      <c r="U11" s="17">
        <v>0.428420779810882</v>
      </c>
      <c r="V11" s="17"/>
      <c r="W11" s="17">
        <v>0.28566798281674499</v>
      </c>
      <c r="X11" s="17">
        <v>0.50328338995576705</v>
      </c>
      <c r="Y11" s="17">
        <v>0.455610372239724</v>
      </c>
      <c r="Z11" s="17">
        <v>0.187699570571388</v>
      </c>
      <c r="AA11" s="17">
        <v>0.16165405695053001</v>
      </c>
      <c r="AB11" s="17">
        <v>0.27141047654192602</v>
      </c>
      <c r="AC11" s="17">
        <v>0.35859834216526099</v>
      </c>
      <c r="AD11" s="17">
        <v>0.297792741628158</v>
      </c>
      <c r="AE11" s="17">
        <v>0.39759822949939899</v>
      </c>
      <c r="AF11" s="17">
        <v>0.51227519752833395</v>
      </c>
      <c r="AG11" s="17"/>
      <c r="AH11" s="17">
        <v>0.26157752261787098</v>
      </c>
      <c r="AI11" s="17">
        <v>0.36624739742236501</v>
      </c>
      <c r="AJ11" s="17">
        <v>0.44153110711421201</v>
      </c>
      <c r="AK11" s="17">
        <v>0.412116674991298</v>
      </c>
      <c r="AL11" s="17">
        <v>0.36322090847588001</v>
      </c>
      <c r="AM11" s="17">
        <v>0.41644431659040598</v>
      </c>
      <c r="AN11" s="17">
        <v>0.43554892404550499</v>
      </c>
      <c r="AO11" s="17"/>
      <c r="AP11" s="17">
        <v>0.39397079859273898</v>
      </c>
      <c r="AQ11" s="17" t="s">
        <v>104</v>
      </c>
      <c r="AR11" s="17"/>
      <c r="AS11" s="17">
        <v>0.33487109155337502</v>
      </c>
      <c r="AT11" s="17">
        <v>0.47122695101485301</v>
      </c>
      <c r="AU11" s="17" t="s">
        <v>104</v>
      </c>
      <c r="AV11" s="17"/>
      <c r="AW11" s="17">
        <v>0.34438962265555301</v>
      </c>
      <c r="AX11" s="17">
        <v>0.43006923172297401</v>
      </c>
      <c r="AY11" s="17"/>
      <c r="AZ11" s="17">
        <v>0.387986431464793</v>
      </c>
      <c r="BA11" s="17">
        <v>0.396201425429276</v>
      </c>
      <c r="BB11" s="17"/>
      <c r="BC11" s="17">
        <v>0.317437165083929</v>
      </c>
      <c r="BD11" s="17">
        <v>0.428420779810882</v>
      </c>
      <c r="BE11" s="17"/>
      <c r="BF11" s="17">
        <v>0.38635240700916001</v>
      </c>
      <c r="BG11" s="17">
        <v>0.40086126228616198</v>
      </c>
      <c r="BH11" s="17"/>
      <c r="BI11" s="17">
        <v>0.216674145135656</v>
      </c>
      <c r="BJ11" s="17">
        <v>0.29813213687748102</v>
      </c>
      <c r="BK11" s="17">
        <v>0.44496422461908502</v>
      </c>
      <c r="BL11" s="17">
        <v>0.43475514118708602</v>
      </c>
    </row>
    <row r="12" spans="2:64" ht="30" x14ac:dyDescent="0.25">
      <c r="B12" s="18" t="s">
        <v>467</v>
      </c>
      <c r="C12" s="17">
        <v>0.38574462535045001</v>
      </c>
      <c r="D12" s="17">
        <v>0.42916153702850302</v>
      </c>
      <c r="E12" s="17">
        <v>0.33932217647247798</v>
      </c>
      <c r="F12" s="17">
        <v>0.61664338063930102</v>
      </c>
      <c r="G12" s="17">
        <v>0.16721126592952401</v>
      </c>
      <c r="H12" s="17">
        <v>0.47786025880528998</v>
      </c>
      <c r="I12" s="17">
        <v>0.38792393472234799</v>
      </c>
      <c r="J12" s="17">
        <v>0.46846006321835199</v>
      </c>
      <c r="K12" s="17">
        <v>0.46338184160652302</v>
      </c>
      <c r="L12" s="17">
        <v>0.25950446731802701</v>
      </c>
      <c r="M12" s="17">
        <v>0.21181691490298199</v>
      </c>
      <c r="N12" s="17">
        <v>0.40233453730199498</v>
      </c>
      <c r="O12" s="17">
        <v>0.23836531518110499</v>
      </c>
      <c r="P12" s="17">
        <v>0</v>
      </c>
      <c r="Q12" s="17"/>
      <c r="R12" s="17">
        <v>0.23542921990926199</v>
      </c>
      <c r="S12" s="17">
        <v>0.29501611198968197</v>
      </c>
      <c r="T12" s="17">
        <v>0.44198997335659501</v>
      </c>
      <c r="U12" s="17">
        <v>0.40556075419815701</v>
      </c>
      <c r="V12" s="17"/>
      <c r="W12" s="17">
        <v>0.25632488571441803</v>
      </c>
      <c r="X12" s="17">
        <v>0.24385910691648599</v>
      </c>
      <c r="Y12" s="17">
        <v>0.43803577542279898</v>
      </c>
      <c r="Z12" s="17">
        <v>0.33618904228112101</v>
      </c>
      <c r="AA12" s="17">
        <v>0.29680069235546902</v>
      </c>
      <c r="AB12" s="17">
        <v>0.25055359850550402</v>
      </c>
      <c r="AC12" s="17">
        <v>0.38654839929697599</v>
      </c>
      <c r="AD12" s="17">
        <v>0.23521787386418899</v>
      </c>
      <c r="AE12" s="17">
        <v>0.43103338255530499</v>
      </c>
      <c r="AF12" s="17">
        <v>0.48124996370742101</v>
      </c>
      <c r="AG12" s="17"/>
      <c r="AH12" s="17">
        <v>0.25029979502218302</v>
      </c>
      <c r="AI12" s="17">
        <v>0.45475763166994199</v>
      </c>
      <c r="AJ12" s="17">
        <v>0.47381792624093799</v>
      </c>
      <c r="AK12" s="17">
        <v>0.22180234043012001</v>
      </c>
      <c r="AL12" s="17">
        <v>0.37785088694431701</v>
      </c>
      <c r="AM12" s="17">
        <v>0.43341704607117798</v>
      </c>
      <c r="AN12" s="17">
        <v>0.42926699241231098</v>
      </c>
      <c r="AO12" s="17"/>
      <c r="AP12" s="17">
        <v>0.38574462535045001</v>
      </c>
      <c r="AQ12" s="17" t="s">
        <v>104</v>
      </c>
      <c r="AR12" s="17"/>
      <c r="AS12" s="17">
        <v>0.34551856323144903</v>
      </c>
      <c r="AT12" s="17">
        <v>0.43832882486834401</v>
      </c>
      <c r="AU12" s="17" t="s">
        <v>104</v>
      </c>
      <c r="AV12" s="17"/>
      <c r="AW12" s="17">
        <v>0.41105924662508803</v>
      </c>
      <c r="AX12" s="17">
        <v>0.36731387726860998</v>
      </c>
      <c r="AY12" s="17"/>
      <c r="AZ12" s="17">
        <v>0.43503286847689399</v>
      </c>
      <c r="BA12" s="17">
        <v>0.36737281167441999</v>
      </c>
      <c r="BB12" s="17"/>
      <c r="BC12" s="17">
        <v>0.34172136933790398</v>
      </c>
      <c r="BD12" s="17">
        <v>0.40556075419815701</v>
      </c>
      <c r="BE12" s="17"/>
      <c r="BF12" s="17">
        <v>0.43013673789465501</v>
      </c>
      <c r="BG12" s="17">
        <v>0.34559412423687702</v>
      </c>
      <c r="BH12" s="17"/>
      <c r="BI12" s="17">
        <v>9.7139673372134597E-2</v>
      </c>
      <c r="BJ12" s="17">
        <v>0.255392876799935</v>
      </c>
      <c r="BK12" s="17">
        <v>0.40209932458722403</v>
      </c>
      <c r="BL12" s="17">
        <v>0.54307349363680801</v>
      </c>
    </row>
    <row r="13" spans="2:64" ht="30" x14ac:dyDescent="0.25">
      <c r="B13" s="18" t="s">
        <v>468</v>
      </c>
      <c r="C13" s="17">
        <v>0.38455976367522199</v>
      </c>
      <c r="D13" s="17">
        <v>0.40290116228191403</v>
      </c>
      <c r="E13" s="17">
        <v>0.33932217647247798</v>
      </c>
      <c r="F13" s="17">
        <v>0.27530949999948301</v>
      </c>
      <c r="G13" s="17">
        <v>0.56478660178314799</v>
      </c>
      <c r="H13" s="17">
        <v>0.40981577421304799</v>
      </c>
      <c r="I13" s="17">
        <v>0.10734758340830899</v>
      </c>
      <c r="J13" s="17">
        <v>0.32442711439477701</v>
      </c>
      <c r="K13" s="17">
        <v>0.48337087703163001</v>
      </c>
      <c r="L13" s="17">
        <v>0.246476227614844</v>
      </c>
      <c r="M13" s="17">
        <v>0.57636617019403502</v>
      </c>
      <c r="N13" s="17">
        <v>0.46271075300953202</v>
      </c>
      <c r="O13" s="17">
        <v>0.42391747967999899</v>
      </c>
      <c r="P13" s="17">
        <v>0</v>
      </c>
      <c r="Q13" s="17"/>
      <c r="R13" s="17">
        <v>0.39110805047832697</v>
      </c>
      <c r="S13" s="17">
        <v>0.23438699978739699</v>
      </c>
      <c r="T13" s="17">
        <v>0.27899088766466601</v>
      </c>
      <c r="U13" s="17">
        <v>0.42951920065322202</v>
      </c>
      <c r="V13" s="17"/>
      <c r="W13" s="17">
        <v>0.51310185971822497</v>
      </c>
      <c r="X13" s="17">
        <v>0.18968528089900599</v>
      </c>
      <c r="Y13" s="17">
        <v>0.46959270575809398</v>
      </c>
      <c r="Z13" s="17">
        <v>0.216943690097439</v>
      </c>
      <c r="AA13" s="17">
        <v>0.315544039853831</v>
      </c>
      <c r="AB13" s="17">
        <v>0.22242961332862099</v>
      </c>
      <c r="AC13" s="17">
        <v>0.35604604888439401</v>
      </c>
      <c r="AD13" s="17">
        <v>0.29768700638849599</v>
      </c>
      <c r="AE13" s="17">
        <v>0.4433658049318</v>
      </c>
      <c r="AF13" s="17">
        <v>0.48837329542881702</v>
      </c>
      <c r="AG13" s="17"/>
      <c r="AH13" s="17">
        <v>0.48860164061970301</v>
      </c>
      <c r="AI13" s="17">
        <v>0.55092572381458405</v>
      </c>
      <c r="AJ13" s="17">
        <v>0.46831227639255801</v>
      </c>
      <c r="AK13" s="17">
        <v>0.27177740228269798</v>
      </c>
      <c r="AL13" s="17">
        <v>0.33815698764861002</v>
      </c>
      <c r="AM13" s="17">
        <v>0.42143770163122701</v>
      </c>
      <c r="AN13" s="17">
        <v>0.44147439850305398</v>
      </c>
      <c r="AO13" s="17"/>
      <c r="AP13" s="17">
        <v>0.38455976367522199</v>
      </c>
      <c r="AQ13" s="17" t="s">
        <v>104</v>
      </c>
      <c r="AR13" s="17"/>
      <c r="AS13" s="17">
        <v>0.33531487852292102</v>
      </c>
      <c r="AT13" s="17">
        <v>0.44893352361284</v>
      </c>
      <c r="AU13" s="17" t="s">
        <v>104</v>
      </c>
      <c r="AV13" s="17"/>
      <c r="AW13" s="17">
        <v>0.37160143313058602</v>
      </c>
      <c r="AX13" s="17">
        <v>0.39399430046873402</v>
      </c>
      <c r="AY13" s="17"/>
      <c r="AZ13" s="17">
        <v>0.42643021735930597</v>
      </c>
      <c r="BA13" s="17">
        <v>0.36895287398265397</v>
      </c>
      <c r="BB13" s="17"/>
      <c r="BC13" s="17">
        <v>0.28467845893231303</v>
      </c>
      <c r="BD13" s="17">
        <v>0.42951920065322202</v>
      </c>
      <c r="BE13" s="17"/>
      <c r="BF13" s="17">
        <v>0.35634286597662601</v>
      </c>
      <c r="BG13" s="17">
        <v>0.41008057170932699</v>
      </c>
      <c r="BH13" s="17"/>
      <c r="BI13" s="17">
        <v>6.1863441904896399E-2</v>
      </c>
      <c r="BJ13" s="17">
        <v>0.26258636711885602</v>
      </c>
      <c r="BK13" s="17">
        <v>0.39872317549111602</v>
      </c>
      <c r="BL13" s="17">
        <v>0.53190581559866401</v>
      </c>
    </row>
    <row r="14" spans="2:64" ht="30" x14ac:dyDescent="0.25">
      <c r="B14" s="18" t="s">
        <v>469</v>
      </c>
      <c r="C14" s="17">
        <v>0.30058499154573998</v>
      </c>
      <c r="D14" s="17">
        <v>0.33114258817310199</v>
      </c>
      <c r="E14" s="17">
        <v>0.11310739215749301</v>
      </c>
      <c r="F14" s="17">
        <v>0.29654910995028899</v>
      </c>
      <c r="G14" s="17">
        <v>0.19878766792681199</v>
      </c>
      <c r="H14" s="17">
        <v>0.23993689056800299</v>
      </c>
      <c r="I14" s="17">
        <v>0.37296611287449999</v>
      </c>
      <c r="J14" s="17">
        <v>0.39275321782024603</v>
      </c>
      <c r="K14" s="17">
        <v>0.23169092080326201</v>
      </c>
      <c r="L14" s="17">
        <v>0.157219200483213</v>
      </c>
      <c r="M14" s="17">
        <v>0.25970532926704998</v>
      </c>
      <c r="N14" s="17">
        <v>0.25793364095016402</v>
      </c>
      <c r="O14" s="17">
        <v>0.42391747967999899</v>
      </c>
      <c r="P14" s="17">
        <v>0</v>
      </c>
      <c r="Q14" s="17"/>
      <c r="R14" s="17">
        <v>0.34113385779175298</v>
      </c>
      <c r="S14" s="17">
        <v>0.38591393368193999</v>
      </c>
      <c r="T14" s="17">
        <v>0.189772794424412</v>
      </c>
      <c r="U14" s="17">
        <v>0.30179270620307003</v>
      </c>
      <c r="V14" s="17"/>
      <c r="W14" s="17">
        <v>0.37108036263133598</v>
      </c>
      <c r="X14" s="17">
        <v>0.29787388524720598</v>
      </c>
      <c r="Y14" s="17">
        <v>0.113335669335125</v>
      </c>
      <c r="Z14" s="17">
        <v>0.241230227644608</v>
      </c>
      <c r="AA14" s="17">
        <v>0.41127593222519199</v>
      </c>
      <c r="AB14" s="17">
        <v>0.12140419821759101</v>
      </c>
      <c r="AC14" s="17">
        <v>0.18521144584558999</v>
      </c>
      <c r="AD14" s="17">
        <v>0.21926535063344799</v>
      </c>
      <c r="AE14" s="17">
        <v>0.26045866547792501</v>
      </c>
      <c r="AF14" s="17">
        <v>0.401137744945819</v>
      </c>
      <c r="AG14" s="17"/>
      <c r="AH14" s="17">
        <v>0.27732146749437198</v>
      </c>
      <c r="AI14" s="17">
        <v>0.102070346160471</v>
      </c>
      <c r="AJ14" s="17">
        <v>0.24272708606024401</v>
      </c>
      <c r="AK14" s="17">
        <v>0.33995824772440197</v>
      </c>
      <c r="AL14" s="17">
        <v>0.28538041911349799</v>
      </c>
      <c r="AM14" s="17">
        <v>0.306772829755244</v>
      </c>
      <c r="AN14" s="17">
        <v>0.38971189885854202</v>
      </c>
      <c r="AO14" s="17"/>
      <c r="AP14" s="17">
        <v>0.30058499154573998</v>
      </c>
      <c r="AQ14" s="17" t="s">
        <v>104</v>
      </c>
      <c r="AR14" s="17"/>
      <c r="AS14" s="17">
        <v>0.26425448728864998</v>
      </c>
      <c r="AT14" s="17">
        <v>0.34807685089774199</v>
      </c>
      <c r="AU14" s="17" t="s">
        <v>104</v>
      </c>
      <c r="AV14" s="17"/>
      <c r="AW14" s="17">
        <v>0.33335759119536001</v>
      </c>
      <c r="AX14" s="17">
        <v>0.27672433324964602</v>
      </c>
      <c r="AY14" s="17"/>
      <c r="AZ14" s="17">
        <v>0.34160889318610299</v>
      </c>
      <c r="BA14" s="17">
        <v>0.28529364761881099</v>
      </c>
      <c r="BB14" s="17"/>
      <c r="BC14" s="17">
        <v>0.29790194825517802</v>
      </c>
      <c r="BD14" s="17">
        <v>0.30179270620307003</v>
      </c>
      <c r="BE14" s="17"/>
      <c r="BF14" s="17">
        <v>0.28315226633206497</v>
      </c>
      <c r="BG14" s="17">
        <v>0.31635204143342699</v>
      </c>
      <c r="BH14" s="17"/>
      <c r="BI14" s="17">
        <v>0.13409532881337199</v>
      </c>
      <c r="BJ14" s="17">
        <v>0.19942792463414399</v>
      </c>
      <c r="BK14" s="17">
        <v>0.33718691274036</v>
      </c>
      <c r="BL14" s="17">
        <v>0.37073996446769197</v>
      </c>
    </row>
    <row r="15" spans="2:64" x14ac:dyDescent="0.25">
      <c r="B15" s="18" t="s">
        <v>470</v>
      </c>
      <c r="C15" s="17">
        <v>0.27555576128341902</v>
      </c>
      <c r="D15" s="17">
        <v>0.297286943605089</v>
      </c>
      <c r="E15" s="17">
        <v>0.11310739215749301</v>
      </c>
      <c r="F15" s="17">
        <v>0.26087900941196002</v>
      </c>
      <c r="G15" s="17">
        <v>0.23642573029003999</v>
      </c>
      <c r="H15" s="17">
        <v>0.31282000566802798</v>
      </c>
      <c r="I15" s="17">
        <v>0.28626022242215798</v>
      </c>
      <c r="J15" s="17">
        <v>0.287640947750955</v>
      </c>
      <c r="K15" s="17">
        <v>0.39078914485418498</v>
      </c>
      <c r="L15" s="17">
        <v>0.218039518842264</v>
      </c>
      <c r="M15" s="17">
        <v>0.232080172349693</v>
      </c>
      <c r="N15" s="17">
        <v>0.23083557074224201</v>
      </c>
      <c r="O15" s="17">
        <v>0.32220429204703599</v>
      </c>
      <c r="P15" s="17">
        <v>0</v>
      </c>
      <c r="Q15" s="17"/>
      <c r="R15" s="17">
        <v>0.42906421199929701</v>
      </c>
      <c r="S15" s="17">
        <v>0.31758130721218902</v>
      </c>
      <c r="T15" s="17">
        <v>0.31743311511382299</v>
      </c>
      <c r="U15" s="17">
        <v>0.24629735841794101</v>
      </c>
      <c r="V15" s="17"/>
      <c r="W15" s="17">
        <v>0.353764536226228</v>
      </c>
      <c r="X15" s="17">
        <v>0.32195280733287901</v>
      </c>
      <c r="Y15" s="17">
        <v>0.44984990503750999</v>
      </c>
      <c r="Z15" s="17">
        <v>0.36711376142519098</v>
      </c>
      <c r="AA15" s="17">
        <v>0.28206942008008501</v>
      </c>
      <c r="AB15" s="17">
        <v>0.34639358316505298</v>
      </c>
      <c r="AC15" s="17">
        <v>0.27658745595404799</v>
      </c>
      <c r="AD15" s="17">
        <v>0.206724328924524</v>
      </c>
      <c r="AE15" s="17">
        <v>0.179109981174736</v>
      </c>
      <c r="AF15" s="17">
        <v>0.28792957403979103</v>
      </c>
      <c r="AG15" s="17"/>
      <c r="AH15" s="17">
        <v>0.26838007029704503</v>
      </c>
      <c r="AI15" s="17">
        <v>0.18912094553859601</v>
      </c>
      <c r="AJ15" s="17">
        <v>0.31456465520632598</v>
      </c>
      <c r="AK15" s="17">
        <v>0.18835570658134601</v>
      </c>
      <c r="AL15" s="17">
        <v>0.269761857587411</v>
      </c>
      <c r="AM15" s="17">
        <v>0.33988849312840802</v>
      </c>
      <c r="AN15" s="17">
        <v>0.32009011831124401</v>
      </c>
      <c r="AO15" s="17"/>
      <c r="AP15" s="17">
        <v>0.27555576128341902</v>
      </c>
      <c r="AQ15" s="17" t="s">
        <v>104</v>
      </c>
      <c r="AR15" s="17"/>
      <c r="AS15" s="17">
        <v>0.22724182182476499</v>
      </c>
      <c r="AT15" s="17">
        <v>0.33871257301591101</v>
      </c>
      <c r="AU15" s="17" t="s">
        <v>104</v>
      </c>
      <c r="AV15" s="17"/>
      <c r="AW15" s="17">
        <v>0.32295087144187701</v>
      </c>
      <c r="AX15" s="17">
        <v>0.24104893117268</v>
      </c>
      <c r="AY15" s="17"/>
      <c r="AZ15" s="17">
        <v>0.31481744969374997</v>
      </c>
      <c r="BA15" s="17">
        <v>0.26092126878932598</v>
      </c>
      <c r="BB15" s="17"/>
      <c r="BC15" s="17">
        <v>0.34055585134966299</v>
      </c>
      <c r="BD15" s="17">
        <v>0.24629735841794101</v>
      </c>
      <c r="BE15" s="17"/>
      <c r="BF15" s="17">
        <v>0.29921596288186703</v>
      </c>
      <c r="BG15" s="17">
        <v>0.254156262674744</v>
      </c>
      <c r="BH15" s="17"/>
      <c r="BI15" s="17">
        <v>0.22994690931003001</v>
      </c>
      <c r="BJ15" s="17">
        <v>0.20786244627987799</v>
      </c>
      <c r="BK15" s="17">
        <v>0.30001915714164301</v>
      </c>
      <c r="BL15" s="17">
        <v>0.28533475236688099</v>
      </c>
    </row>
    <row r="16" spans="2:64" ht="30" x14ac:dyDescent="0.25">
      <c r="B16" s="18" t="s">
        <v>471</v>
      </c>
      <c r="C16" s="17">
        <v>0.24449983770952399</v>
      </c>
      <c r="D16" s="17">
        <v>0.25657260849545899</v>
      </c>
      <c r="E16" s="17">
        <v>0.22621478431498501</v>
      </c>
      <c r="F16" s="17">
        <v>0.26087900941196002</v>
      </c>
      <c r="G16" s="17">
        <v>0</v>
      </c>
      <c r="H16" s="17">
        <v>0.117006800100093</v>
      </c>
      <c r="I16" s="17">
        <v>0.35214140691957901</v>
      </c>
      <c r="J16" s="17">
        <v>0.21931484432548601</v>
      </c>
      <c r="K16" s="17">
        <v>0</v>
      </c>
      <c r="L16" s="17">
        <v>0.32965824959138401</v>
      </c>
      <c r="M16" s="17">
        <v>0.29639758348027401</v>
      </c>
      <c r="N16" s="17">
        <v>0.20302445835622801</v>
      </c>
      <c r="O16" s="17">
        <v>0.32809909407252302</v>
      </c>
      <c r="P16" s="17">
        <v>0</v>
      </c>
      <c r="Q16" s="17"/>
      <c r="R16" s="17">
        <v>0.25084893293600602</v>
      </c>
      <c r="S16" s="17">
        <v>0.13544376746398901</v>
      </c>
      <c r="T16" s="17">
        <v>0.27125002608454502</v>
      </c>
      <c r="U16" s="17">
        <v>0.25830938997841901</v>
      </c>
      <c r="V16" s="17"/>
      <c r="W16" s="17">
        <v>0.32314551241631501</v>
      </c>
      <c r="X16" s="17">
        <v>0</v>
      </c>
      <c r="Y16" s="17">
        <v>0.204210745499007</v>
      </c>
      <c r="Z16" s="17">
        <v>0.22174550990774899</v>
      </c>
      <c r="AA16" s="17">
        <v>0.18419867502787701</v>
      </c>
      <c r="AB16" s="17">
        <v>0.18847862756827799</v>
      </c>
      <c r="AC16" s="17">
        <v>0.34016951801276901</v>
      </c>
      <c r="AD16" s="17">
        <v>0.18911978080625699</v>
      </c>
      <c r="AE16" s="17">
        <v>0.24992516319899699</v>
      </c>
      <c r="AF16" s="17">
        <v>0.28473840920448301</v>
      </c>
      <c r="AG16" s="17"/>
      <c r="AH16" s="17">
        <v>0.47356222414397298</v>
      </c>
      <c r="AI16" s="17">
        <v>0.354659181921755</v>
      </c>
      <c r="AJ16" s="17">
        <v>0.12751100556345499</v>
      </c>
      <c r="AK16" s="17">
        <v>0.178500775188423</v>
      </c>
      <c r="AL16" s="17">
        <v>0.31951593533227501</v>
      </c>
      <c r="AM16" s="17">
        <v>0.20735367084954001</v>
      </c>
      <c r="AN16" s="17">
        <v>0.23497975374084201</v>
      </c>
      <c r="AO16" s="17"/>
      <c r="AP16" s="17">
        <v>0.24449983770952399</v>
      </c>
      <c r="AQ16" s="17" t="s">
        <v>104</v>
      </c>
      <c r="AR16" s="17"/>
      <c r="AS16" s="17">
        <v>0.23785673279494601</v>
      </c>
      <c r="AT16" s="17">
        <v>0.25318381858771799</v>
      </c>
      <c r="AU16" s="17" t="s">
        <v>104</v>
      </c>
      <c r="AV16" s="17"/>
      <c r="AW16" s="17">
        <v>0.272947462942073</v>
      </c>
      <c r="AX16" s="17">
        <v>0.223788051880319</v>
      </c>
      <c r="AY16" s="17"/>
      <c r="AZ16" s="17">
        <v>0.257497009955653</v>
      </c>
      <c r="BA16" s="17">
        <v>0.239655241682666</v>
      </c>
      <c r="BB16" s="17"/>
      <c r="BC16" s="17">
        <v>0.21382071467674299</v>
      </c>
      <c r="BD16" s="17">
        <v>0.25830938997841901</v>
      </c>
      <c r="BE16" s="17"/>
      <c r="BF16" s="17">
        <v>0.28790179780000302</v>
      </c>
      <c r="BG16" s="17">
        <v>0.20524488120776199</v>
      </c>
      <c r="BH16" s="17"/>
      <c r="BI16" s="17">
        <v>9.6416246021994501E-2</v>
      </c>
      <c r="BJ16" s="17">
        <v>0.181448439922686</v>
      </c>
      <c r="BK16" s="17">
        <v>0.216146717174834</v>
      </c>
      <c r="BL16" s="17">
        <v>0.38821948412202001</v>
      </c>
    </row>
    <row r="17" spans="2:64" ht="45" x14ac:dyDescent="0.25">
      <c r="B17" s="18" t="s">
        <v>472</v>
      </c>
      <c r="C17" s="17">
        <v>0.24196388738726299</v>
      </c>
      <c r="D17" s="17">
        <v>0.28326257061774401</v>
      </c>
      <c r="E17" s="17">
        <v>0.208248254897552</v>
      </c>
      <c r="F17" s="17">
        <v>0.19889355497411099</v>
      </c>
      <c r="G17" s="17">
        <v>0.19878766792681199</v>
      </c>
      <c r="H17" s="17">
        <v>0.13473469287464501</v>
      </c>
      <c r="I17" s="17">
        <v>0.35782527802769698</v>
      </c>
      <c r="J17" s="17">
        <v>0.26732582726667797</v>
      </c>
      <c r="K17" s="17">
        <v>0.10585094268907699</v>
      </c>
      <c r="L17" s="17">
        <v>0.16874427331929501</v>
      </c>
      <c r="M17" s="17">
        <v>0.200620754752138</v>
      </c>
      <c r="N17" s="17">
        <v>0.23012252856415</v>
      </c>
      <c r="O17" s="17">
        <v>0.20125488228132599</v>
      </c>
      <c r="P17" s="17">
        <v>1</v>
      </c>
      <c r="Q17" s="17"/>
      <c r="R17" s="17">
        <v>0.25084893293600602</v>
      </c>
      <c r="S17" s="17">
        <v>0.16471335190351599</v>
      </c>
      <c r="T17" s="17">
        <v>0.136795869167816</v>
      </c>
      <c r="U17" s="17">
        <v>0.273771682243727</v>
      </c>
      <c r="V17" s="17"/>
      <c r="W17" s="17">
        <v>0.25920170192050901</v>
      </c>
      <c r="X17" s="17">
        <v>0</v>
      </c>
      <c r="Y17" s="17">
        <v>0.31495575785758101</v>
      </c>
      <c r="Z17" s="17">
        <v>0.19408690698181799</v>
      </c>
      <c r="AA17" s="17">
        <v>0.16350877651214399</v>
      </c>
      <c r="AB17" s="17">
        <v>0.213069994749953</v>
      </c>
      <c r="AC17" s="17">
        <v>0.14490229930137399</v>
      </c>
      <c r="AD17" s="17">
        <v>0.15521995774564501</v>
      </c>
      <c r="AE17" s="17">
        <v>0.201813569455736</v>
      </c>
      <c r="AF17" s="17">
        <v>0.36015273756136201</v>
      </c>
      <c r="AG17" s="17"/>
      <c r="AH17" s="17">
        <v>0.33886612436161001</v>
      </c>
      <c r="AI17" s="17">
        <v>0</v>
      </c>
      <c r="AJ17" s="17">
        <v>0.23472079184407599</v>
      </c>
      <c r="AK17" s="17">
        <v>0.25468586232140999</v>
      </c>
      <c r="AL17" s="17">
        <v>0.187827303148309</v>
      </c>
      <c r="AM17" s="17">
        <v>0.30476664011521498</v>
      </c>
      <c r="AN17" s="17">
        <v>0.26558442183394299</v>
      </c>
      <c r="AO17" s="17"/>
      <c r="AP17" s="17">
        <v>0.24196388738726299</v>
      </c>
      <c r="AQ17" s="17" t="s">
        <v>104</v>
      </c>
      <c r="AR17" s="17"/>
      <c r="AS17" s="17">
        <v>0.21853699738865601</v>
      </c>
      <c r="AT17" s="17">
        <v>0.27258792048615799</v>
      </c>
      <c r="AU17" s="17" t="s">
        <v>104</v>
      </c>
      <c r="AV17" s="17"/>
      <c r="AW17" s="17">
        <v>0.28706134200950101</v>
      </c>
      <c r="AX17" s="17">
        <v>0.20912990514999</v>
      </c>
      <c r="AY17" s="17"/>
      <c r="AZ17" s="17">
        <v>0.26777171965563901</v>
      </c>
      <c r="BA17" s="17">
        <v>0.23234421633101299</v>
      </c>
      <c r="BB17" s="17"/>
      <c r="BC17" s="17">
        <v>0.17130010098769199</v>
      </c>
      <c r="BD17" s="17">
        <v>0.273771682243727</v>
      </c>
      <c r="BE17" s="17"/>
      <c r="BF17" s="17">
        <v>0.277281205190757</v>
      </c>
      <c r="BG17" s="17">
        <v>0.21002109560447399</v>
      </c>
      <c r="BH17" s="17"/>
      <c r="BI17" s="17">
        <v>0.16367293730604901</v>
      </c>
      <c r="BJ17" s="17">
        <v>0.140732696965089</v>
      </c>
      <c r="BK17" s="17">
        <v>0.25124817870608102</v>
      </c>
      <c r="BL17" s="17">
        <v>0.34605952367966902</v>
      </c>
    </row>
    <row r="18" spans="2:64" ht="30" x14ac:dyDescent="0.25">
      <c r="B18" s="18" t="s">
        <v>473</v>
      </c>
      <c r="C18" s="17">
        <v>0.222539610791473</v>
      </c>
      <c r="D18" s="17">
        <v>0.21450920235686599</v>
      </c>
      <c r="E18" s="17">
        <v>0.11310739215749301</v>
      </c>
      <c r="F18" s="17">
        <v>0.18446306438658799</v>
      </c>
      <c r="G18" s="17">
        <v>0.63400106614366403</v>
      </c>
      <c r="H18" s="17">
        <v>0.36874829307482998</v>
      </c>
      <c r="I18" s="17">
        <v>0.14313011121107899</v>
      </c>
      <c r="J18" s="17">
        <v>0.21931484432548601</v>
      </c>
      <c r="K18" s="17">
        <v>0.41077818027929203</v>
      </c>
      <c r="L18" s="17">
        <v>0.14005543952169999</v>
      </c>
      <c r="M18" s="17">
        <v>0.116040086174847</v>
      </c>
      <c r="N18" s="17">
        <v>0.234549950152703</v>
      </c>
      <c r="O18" s="17">
        <v>0.222662597398673</v>
      </c>
      <c r="P18" s="17">
        <v>0</v>
      </c>
      <c r="Q18" s="17"/>
      <c r="R18" s="17">
        <v>0.37822496567096198</v>
      </c>
      <c r="S18" s="17">
        <v>0.19554400361681201</v>
      </c>
      <c r="T18" s="17">
        <v>0.207577929018506</v>
      </c>
      <c r="U18" s="17">
        <v>0.21552606002314001</v>
      </c>
      <c r="V18" s="17"/>
      <c r="W18" s="17">
        <v>0.342923828149308</v>
      </c>
      <c r="X18" s="17">
        <v>0.28937606298746299</v>
      </c>
      <c r="Y18" s="17">
        <v>0.350234851462917</v>
      </c>
      <c r="Z18" s="17">
        <v>0.27463563962315402</v>
      </c>
      <c r="AA18" s="17">
        <v>0.139124376559497</v>
      </c>
      <c r="AB18" s="17">
        <v>0.26262166224370098</v>
      </c>
      <c r="AC18" s="17">
        <v>0.173726657657193</v>
      </c>
      <c r="AD18" s="17">
        <v>0.16399219723901301</v>
      </c>
      <c r="AE18" s="17">
        <v>0.23515570446494199</v>
      </c>
      <c r="AF18" s="17">
        <v>0.22321162103098999</v>
      </c>
      <c r="AG18" s="17"/>
      <c r="AH18" s="17">
        <v>0.20037540168489201</v>
      </c>
      <c r="AI18" s="17">
        <v>0.35900102968002801</v>
      </c>
      <c r="AJ18" s="17">
        <v>0.174672980215131</v>
      </c>
      <c r="AK18" s="17">
        <v>0.15309093073278199</v>
      </c>
      <c r="AL18" s="17">
        <v>0.22712982738123599</v>
      </c>
      <c r="AM18" s="17">
        <v>0.30579506049399202</v>
      </c>
      <c r="AN18" s="17">
        <v>0.18618397087386901</v>
      </c>
      <c r="AO18" s="17"/>
      <c r="AP18" s="17">
        <v>0.222539610791473</v>
      </c>
      <c r="AQ18" s="17" t="s">
        <v>104</v>
      </c>
      <c r="AR18" s="17"/>
      <c r="AS18" s="17">
        <v>0.174889911786658</v>
      </c>
      <c r="AT18" s="17">
        <v>0.28482811599052199</v>
      </c>
      <c r="AU18" s="17" t="s">
        <v>104</v>
      </c>
      <c r="AV18" s="17"/>
      <c r="AW18" s="17">
        <v>0.27902977826658698</v>
      </c>
      <c r="AX18" s="17">
        <v>0.181410966813774</v>
      </c>
      <c r="AY18" s="17"/>
      <c r="AZ18" s="17">
        <v>0.26199365501810301</v>
      </c>
      <c r="BA18" s="17">
        <v>0.207833419145769</v>
      </c>
      <c r="BB18" s="17"/>
      <c r="BC18" s="17">
        <v>0.23812082463017001</v>
      </c>
      <c r="BD18" s="17">
        <v>0.21552606002314001</v>
      </c>
      <c r="BE18" s="17"/>
      <c r="BF18" s="17">
        <v>0.21472206881744099</v>
      </c>
      <c r="BG18" s="17">
        <v>0.229610196301932</v>
      </c>
      <c r="BH18" s="17"/>
      <c r="BI18" s="17">
        <v>0</v>
      </c>
      <c r="BJ18" s="17">
        <v>0.18370068858678201</v>
      </c>
      <c r="BK18" s="17">
        <v>0.23744551185974599</v>
      </c>
      <c r="BL18" s="17">
        <v>0.27166746764411198</v>
      </c>
    </row>
    <row r="19" spans="2:64" x14ac:dyDescent="0.25">
      <c r="B19" s="18" t="s">
        <v>102</v>
      </c>
      <c r="C19" s="17">
        <v>6.6849199430336704E-3</v>
      </c>
      <c r="D19" s="17">
        <v>0</v>
      </c>
      <c r="E19" s="17">
        <v>0</v>
      </c>
      <c r="F19" s="17">
        <v>0</v>
      </c>
      <c r="G19" s="17">
        <v>0</v>
      </c>
      <c r="H19" s="17">
        <v>0</v>
      </c>
      <c r="I19" s="17">
        <v>0</v>
      </c>
      <c r="J19" s="17">
        <v>0</v>
      </c>
      <c r="K19" s="17">
        <v>0</v>
      </c>
      <c r="L19" s="17">
        <v>5.8628709437275703E-2</v>
      </c>
      <c r="M19" s="17">
        <v>0</v>
      </c>
      <c r="N19" s="17">
        <v>2.3383690797461099E-2</v>
      </c>
      <c r="O19" s="17">
        <v>0</v>
      </c>
      <c r="P19" s="17">
        <v>0</v>
      </c>
      <c r="Q19" s="17"/>
      <c r="R19" s="17">
        <v>5.64938077294019E-2</v>
      </c>
      <c r="S19" s="17">
        <v>0</v>
      </c>
      <c r="T19" s="17">
        <v>0</v>
      </c>
      <c r="U19" s="17">
        <v>4.4398794014593197E-3</v>
      </c>
      <c r="V19" s="17"/>
      <c r="W19" s="17">
        <v>0</v>
      </c>
      <c r="X19" s="17">
        <v>0</v>
      </c>
      <c r="Y19" s="17">
        <v>0</v>
      </c>
      <c r="Z19" s="17">
        <v>5.3493765874687203E-2</v>
      </c>
      <c r="AA19" s="17">
        <v>0</v>
      </c>
      <c r="AB19" s="17">
        <v>0</v>
      </c>
      <c r="AC19" s="17">
        <v>0</v>
      </c>
      <c r="AD19" s="17">
        <v>0</v>
      </c>
      <c r="AE19" s="17">
        <v>0</v>
      </c>
      <c r="AF19" s="17">
        <v>8.4958168338147792E-3</v>
      </c>
      <c r="AG19" s="17"/>
      <c r="AH19" s="17">
        <v>5.6832658585741103E-2</v>
      </c>
      <c r="AI19" s="17">
        <v>0</v>
      </c>
      <c r="AJ19" s="17">
        <v>0</v>
      </c>
      <c r="AK19" s="17">
        <v>0</v>
      </c>
      <c r="AL19" s="17">
        <v>0</v>
      </c>
      <c r="AM19" s="17">
        <v>0</v>
      </c>
      <c r="AN19" s="17">
        <v>0</v>
      </c>
      <c r="AO19" s="17"/>
      <c r="AP19" s="17">
        <v>6.6849199430336704E-3</v>
      </c>
      <c r="AQ19" s="17" t="s">
        <v>104</v>
      </c>
      <c r="AR19" s="17"/>
      <c r="AS19" s="17">
        <v>6.3948996329384203E-3</v>
      </c>
      <c r="AT19" s="17">
        <v>7.0640394751711596E-3</v>
      </c>
      <c r="AU19" s="17" t="s">
        <v>104</v>
      </c>
      <c r="AV19" s="17"/>
      <c r="AW19" s="17">
        <v>7.2669766570404503E-3</v>
      </c>
      <c r="AX19" s="17">
        <v>6.26114348006319E-3</v>
      </c>
      <c r="AY19" s="17"/>
      <c r="AZ19" s="17">
        <v>2.4619347389515399E-2</v>
      </c>
      <c r="BA19" s="17">
        <v>0</v>
      </c>
      <c r="BB19" s="17"/>
      <c r="BC19" s="17">
        <v>1.16724730256689E-2</v>
      </c>
      <c r="BD19" s="17">
        <v>4.4398794014593197E-3</v>
      </c>
      <c r="BE19" s="17"/>
      <c r="BF19" s="17">
        <v>0</v>
      </c>
      <c r="BG19" s="17">
        <v>1.2731104056251E-2</v>
      </c>
      <c r="BH19" s="17"/>
      <c r="BI19" s="17">
        <v>0</v>
      </c>
      <c r="BJ19" s="17">
        <v>1.5587559530243499E-2</v>
      </c>
      <c r="BK19" s="17">
        <v>6.4680892074248002E-3</v>
      </c>
      <c r="BL19" s="17">
        <v>0</v>
      </c>
    </row>
    <row r="20" spans="2:64" x14ac:dyDescent="0.25">
      <c r="B20" s="18" t="s">
        <v>121</v>
      </c>
      <c r="C20" s="19">
        <v>1.1994467889870099E-2</v>
      </c>
      <c r="D20" s="19">
        <v>0</v>
      </c>
      <c r="E20" s="19">
        <v>0.11310739215749301</v>
      </c>
      <c r="F20" s="19">
        <v>0</v>
      </c>
      <c r="G20" s="19">
        <v>0</v>
      </c>
      <c r="H20" s="19">
        <v>0</v>
      </c>
      <c r="I20" s="19">
        <v>3.5782527802769699E-2</v>
      </c>
      <c r="J20" s="19">
        <v>0</v>
      </c>
      <c r="K20" s="19">
        <v>0</v>
      </c>
      <c r="L20" s="19">
        <v>9.8590491045937603E-2</v>
      </c>
      <c r="M20" s="19">
        <v>0</v>
      </c>
      <c r="N20" s="19">
        <v>0</v>
      </c>
      <c r="O20" s="19">
        <v>0</v>
      </c>
      <c r="P20" s="19">
        <v>0</v>
      </c>
      <c r="Q20" s="19"/>
      <c r="R20" s="19">
        <v>0</v>
      </c>
      <c r="S20" s="19">
        <v>0</v>
      </c>
      <c r="T20" s="19">
        <v>0</v>
      </c>
      <c r="U20" s="19">
        <v>1.7393521542276E-2</v>
      </c>
      <c r="V20" s="19"/>
      <c r="W20" s="19">
        <v>0</v>
      </c>
      <c r="X20" s="19">
        <v>0</v>
      </c>
      <c r="Y20" s="19">
        <v>0</v>
      </c>
      <c r="Z20" s="19">
        <v>0</v>
      </c>
      <c r="AA20" s="19">
        <v>0</v>
      </c>
      <c r="AB20" s="19">
        <v>0</v>
      </c>
      <c r="AC20" s="19">
        <v>0</v>
      </c>
      <c r="AD20" s="19">
        <v>6.0920809739584997E-2</v>
      </c>
      <c r="AE20" s="19">
        <v>0</v>
      </c>
      <c r="AF20" s="19">
        <v>1.6939045150919801E-2</v>
      </c>
      <c r="AG20" s="19"/>
      <c r="AH20" s="19">
        <v>0</v>
      </c>
      <c r="AI20" s="19">
        <v>0</v>
      </c>
      <c r="AJ20" s="19">
        <v>3.6439975445336101E-2</v>
      </c>
      <c r="AK20" s="19">
        <v>0</v>
      </c>
      <c r="AL20" s="19">
        <v>2.3415296659186201E-2</v>
      </c>
      <c r="AM20" s="19">
        <v>1.2489676782016399E-2</v>
      </c>
      <c r="AN20" s="19">
        <v>0</v>
      </c>
      <c r="AO20" s="19"/>
      <c r="AP20" s="19">
        <v>1.1994467889870099E-2</v>
      </c>
      <c r="AQ20" s="19" t="s">
        <v>104</v>
      </c>
      <c r="AR20" s="19"/>
      <c r="AS20" s="19">
        <v>2.1170041823597101E-2</v>
      </c>
      <c r="AT20" s="19">
        <v>0</v>
      </c>
      <c r="AU20" s="19" t="s">
        <v>104</v>
      </c>
      <c r="AV20" s="19"/>
      <c r="AW20" s="19">
        <v>0</v>
      </c>
      <c r="AX20" s="19">
        <v>2.0727247798191701E-2</v>
      </c>
      <c r="AY20" s="19"/>
      <c r="AZ20" s="19">
        <v>2.2481679452318999E-2</v>
      </c>
      <c r="BA20" s="19">
        <v>8.08544041018989E-3</v>
      </c>
      <c r="BB20" s="19"/>
      <c r="BC20" s="19">
        <v>0</v>
      </c>
      <c r="BD20" s="19">
        <v>1.7393521542276E-2</v>
      </c>
      <c r="BE20" s="19"/>
      <c r="BF20" s="19">
        <v>6.4146416891292298E-3</v>
      </c>
      <c r="BG20" s="19">
        <v>1.70411486006227E-2</v>
      </c>
      <c r="BH20" s="19"/>
      <c r="BI20" s="19">
        <v>5.8852900291590897E-2</v>
      </c>
      <c r="BJ20" s="19">
        <v>2.5339601632818499E-2</v>
      </c>
      <c r="BK20" s="19">
        <v>6.4357484834291802E-3</v>
      </c>
      <c r="BL20" s="19">
        <v>0</v>
      </c>
    </row>
    <row r="21" spans="2:64" x14ac:dyDescent="0.25">
      <c r="B21" s="16" t="s">
        <v>661</v>
      </c>
    </row>
    <row r="22" spans="2:64" x14ac:dyDescent="0.25">
      <c r="B22" t="s">
        <v>83</v>
      </c>
    </row>
    <row r="23" spans="2:64" x14ac:dyDescent="0.25">
      <c r="B23" t="s">
        <v>84</v>
      </c>
    </row>
    <row r="25" spans="2:64" x14ac:dyDescent="0.25">
      <c r="B25"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G19"/>
  <sheetViews>
    <sheetView showGridLines="0" topLeftCell="A7" workbookViewId="0">
      <pane xSplit="2" topLeftCell="C1" activePane="topRight" state="frozen"/>
      <selection pane="topRight" activeCell="B13" sqref="B13"/>
    </sheetView>
  </sheetViews>
  <sheetFormatPr defaultColWidth="11.42578125" defaultRowHeight="15" x14ac:dyDescent="0.25"/>
  <cols>
    <col min="2" max="2" width="25.7109375" customWidth="1"/>
    <col min="3" max="7" width="20.7109375" customWidth="1"/>
  </cols>
  <sheetData>
    <row r="2" spans="2:7" ht="39.950000000000003" customHeight="1" x14ac:dyDescent="0.25">
      <c r="D2" s="30" t="s">
        <v>484</v>
      </c>
      <c r="E2" s="26"/>
      <c r="F2" s="26"/>
      <c r="G2" s="26"/>
    </row>
    <row r="6" spans="2:7" ht="50.1" customHeight="1" x14ac:dyDescent="0.25">
      <c r="B6" s="23" t="s">
        <v>15</v>
      </c>
      <c r="C6" s="23" t="s">
        <v>475</v>
      </c>
      <c r="D6" s="23" t="s">
        <v>476</v>
      </c>
      <c r="E6" s="23" t="s">
        <v>477</v>
      </c>
      <c r="F6" s="23" t="s">
        <v>478</v>
      </c>
    </row>
    <row r="7" spans="2:7" ht="30" x14ac:dyDescent="0.25">
      <c r="B7" s="18" t="s">
        <v>479</v>
      </c>
      <c r="C7" s="17">
        <v>9.1563590465590997E-2</v>
      </c>
      <c r="D7" s="17">
        <v>0.13965916819944399</v>
      </c>
      <c r="E7" s="17">
        <v>0.15634365112144799</v>
      </c>
      <c r="F7" s="17">
        <v>0.16930666475870201</v>
      </c>
    </row>
    <row r="8" spans="2:7" ht="30" x14ac:dyDescent="0.25">
      <c r="B8" s="18" t="s">
        <v>480</v>
      </c>
      <c r="C8" s="17">
        <v>0.262325712681652</v>
      </c>
      <c r="D8" s="17">
        <v>0.20653152099344299</v>
      </c>
      <c r="E8" s="17">
        <v>0.26390166304588197</v>
      </c>
      <c r="F8" s="17">
        <v>0.20522214224962501</v>
      </c>
    </row>
    <row r="9" spans="2:7" ht="30" x14ac:dyDescent="0.25">
      <c r="B9" s="18" t="s">
        <v>481</v>
      </c>
      <c r="C9" s="17">
        <v>0.17593564982030899</v>
      </c>
      <c r="D9" s="17">
        <v>0.153295632925533</v>
      </c>
      <c r="E9" s="17">
        <v>0.17713868800017801</v>
      </c>
      <c r="F9" s="17">
        <v>0.211375875878656</v>
      </c>
    </row>
    <row r="10" spans="2:7" ht="30" x14ac:dyDescent="0.25">
      <c r="B10" s="18" t="s">
        <v>482</v>
      </c>
      <c r="C10" s="17">
        <v>0.28848136107543898</v>
      </c>
      <c r="D10" s="17">
        <v>0.28369551956843497</v>
      </c>
      <c r="E10" s="17">
        <v>0.24715299830040599</v>
      </c>
      <c r="F10" s="17">
        <v>0.225534034179665</v>
      </c>
    </row>
    <row r="11" spans="2:7" ht="30" x14ac:dyDescent="0.25">
      <c r="B11" s="18" t="s">
        <v>483</v>
      </c>
      <c r="C11" s="17">
        <v>0.153890152632986</v>
      </c>
      <c r="D11" s="17">
        <v>0.20053509795438301</v>
      </c>
      <c r="E11" s="17">
        <v>0.14642635077188201</v>
      </c>
      <c r="F11" s="17">
        <v>0.17400650195864301</v>
      </c>
    </row>
    <row r="12" spans="2:7" x14ac:dyDescent="0.25">
      <c r="B12" s="18" t="s">
        <v>101</v>
      </c>
      <c r="C12" s="17">
        <v>2.78035333240233E-2</v>
      </c>
      <c r="D12" s="17">
        <v>1.6283060358761901E-2</v>
      </c>
      <c r="E12" s="17">
        <v>9.0366487602052195E-3</v>
      </c>
      <c r="F12" s="17">
        <v>1.4554780974708199E-2</v>
      </c>
    </row>
    <row r="13" spans="2:7" x14ac:dyDescent="0.25">
      <c r="B13" s="16" t="s">
        <v>661</v>
      </c>
      <c r="C13" s="16"/>
      <c r="D13" s="16"/>
      <c r="E13" s="16"/>
      <c r="F13" s="16"/>
    </row>
    <row r="14" spans="2:7" x14ac:dyDescent="0.25">
      <c r="B14" t="s">
        <v>83</v>
      </c>
    </row>
    <row r="15" spans="2:7" x14ac:dyDescent="0.25">
      <c r="B15" t="s">
        <v>84</v>
      </c>
    </row>
    <row r="19" spans="2:2" x14ac:dyDescent="0.2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L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485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342</v>
      </c>
      <c r="D7" s="10">
        <v>123</v>
      </c>
      <c r="E7" s="10">
        <v>9</v>
      </c>
      <c r="F7" s="10">
        <v>11</v>
      </c>
      <c r="G7" s="10">
        <v>5</v>
      </c>
      <c r="H7" s="10">
        <v>31</v>
      </c>
      <c r="I7" s="10">
        <v>28</v>
      </c>
      <c r="J7" s="10">
        <v>18</v>
      </c>
      <c r="K7" s="10">
        <v>8</v>
      </c>
      <c r="L7" s="10">
        <v>19</v>
      </c>
      <c r="M7" s="10">
        <v>19</v>
      </c>
      <c r="N7" s="10">
        <v>43</v>
      </c>
      <c r="O7" s="10">
        <v>27</v>
      </c>
      <c r="P7" s="10">
        <v>1</v>
      </c>
      <c r="Q7" s="10"/>
      <c r="R7" s="10">
        <v>19</v>
      </c>
      <c r="S7" s="10">
        <v>31</v>
      </c>
      <c r="T7" s="10">
        <v>51</v>
      </c>
      <c r="U7" s="10">
        <v>241</v>
      </c>
      <c r="V7" s="10"/>
      <c r="W7" s="10">
        <v>15</v>
      </c>
      <c r="X7" s="10">
        <v>10</v>
      </c>
      <c r="Y7" s="10">
        <v>11</v>
      </c>
      <c r="Z7" s="10">
        <v>22</v>
      </c>
      <c r="AA7" s="10">
        <v>20</v>
      </c>
      <c r="AB7" s="10">
        <v>22</v>
      </c>
      <c r="AC7" s="10">
        <v>26</v>
      </c>
      <c r="AD7" s="10">
        <v>33</v>
      </c>
      <c r="AE7" s="10">
        <v>43</v>
      </c>
      <c r="AF7" s="10">
        <v>126</v>
      </c>
      <c r="AG7" s="10"/>
      <c r="AH7" s="10">
        <v>20</v>
      </c>
      <c r="AI7" s="10">
        <v>11</v>
      </c>
      <c r="AJ7" s="10">
        <v>29</v>
      </c>
      <c r="AK7" s="10">
        <v>47</v>
      </c>
      <c r="AL7" s="10">
        <v>87</v>
      </c>
      <c r="AM7" s="10">
        <v>85</v>
      </c>
      <c r="AN7" s="10">
        <v>49</v>
      </c>
      <c r="AO7" s="10"/>
      <c r="AP7" s="10">
        <v>342</v>
      </c>
      <c r="AQ7" s="10" t="s">
        <v>103</v>
      </c>
      <c r="AR7" s="10"/>
      <c r="AS7" s="10">
        <v>193</v>
      </c>
      <c r="AT7" s="10">
        <v>149</v>
      </c>
      <c r="AU7" s="10" t="s">
        <v>103</v>
      </c>
      <c r="AV7" s="10"/>
      <c r="AW7" s="10">
        <v>147</v>
      </c>
      <c r="AX7" s="10">
        <v>195</v>
      </c>
      <c r="AY7" s="10"/>
      <c r="AZ7" s="10">
        <v>92</v>
      </c>
      <c r="BA7" s="10">
        <v>250</v>
      </c>
      <c r="BB7" s="10"/>
      <c r="BC7" s="10">
        <v>101</v>
      </c>
      <c r="BD7" s="10">
        <v>241</v>
      </c>
      <c r="BE7" s="10"/>
      <c r="BF7" s="10">
        <v>163</v>
      </c>
      <c r="BG7" s="10">
        <v>179</v>
      </c>
      <c r="BH7" s="10"/>
      <c r="BI7" s="10">
        <v>17</v>
      </c>
      <c r="BJ7" s="10">
        <v>78</v>
      </c>
      <c r="BK7" s="10">
        <v>164</v>
      </c>
      <c r="BL7" s="10">
        <v>81</v>
      </c>
    </row>
    <row r="8" spans="2:64" ht="30" customHeight="1" x14ac:dyDescent="0.25">
      <c r="B8" s="11" t="s">
        <v>31</v>
      </c>
      <c r="C8" s="11">
        <v>322</v>
      </c>
      <c r="D8" s="11">
        <v>110</v>
      </c>
      <c r="E8" s="11">
        <v>9</v>
      </c>
      <c r="F8" s="11">
        <v>11</v>
      </c>
      <c r="G8" s="11">
        <v>7</v>
      </c>
      <c r="H8" s="11">
        <v>25</v>
      </c>
      <c r="I8" s="11">
        <v>26</v>
      </c>
      <c r="J8" s="11">
        <v>17</v>
      </c>
      <c r="K8" s="11">
        <v>8</v>
      </c>
      <c r="L8" s="11">
        <v>20</v>
      </c>
      <c r="M8" s="11">
        <v>20</v>
      </c>
      <c r="N8" s="11">
        <v>42</v>
      </c>
      <c r="O8" s="11">
        <v>28</v>
      </c>
      <c r="P8" s="11">
        <v>1</v>
      </c>
      <c r="Q8" s="11"/>
      <c r="R8" s="11">
        <v>21</v>
      </c>
      <c r="S8" s="11">
        <v>39</v>
      </c>
      <c r="T8" s="11">
        <v>40</v>
      </c>
      <c r="U8" s="11">
        <v>222</v>
      </c>
      <c r="V8" s="11"/>
      <c r="W8" s="11">
        <v>15</v>
      </c>
      <c r="X8" s="11">
        <v>10</v>
      </c>
      <c r="Y8" s="11">
        <v>10</v>
      </c>
      <c r="Z8" s="11">
        <v>22</v>
      </c>
      <c r="AA8" s="11">
        <v>20</v>
      </c>
      <c r="AB8" s="11">
        <v>21</v>
      </c>
      <c r="AC8" s="11">
        <v>24</v>
      </c>
      <c r="AD8" s="11">
        <v>31</v>
      </c>
      <c r="AE8" s="11">
        <v>39</v>
      </c>
      <c r="AF8" s="11">
        <v>116</v>
      </c>
      <c r="AG8" s="11"/>
      <c r="AH8" s="11">
        <v>21</v>
      </c>
      <c r="AI8" s="11">
        <v>10</v>
      </c>
      <c r="AJ8" s="11">
        <v>27</v>
      </c>
      <c r="AK8" s="11">
        <v>46</v>
      </c>
      <c r="AL8" s="11">
        <v>81</v>
      </c>
      <c r="AM8" s="11">
        <v>79</v>
      </c>
      <c r="AN8" s="11">
        <v>45</v>
      </c>
      <c r="AO8" s="11"/>
      <c r="AP8" s="11">
        <v>322</v>
      </c>
      <c r="AQ8" s="11" t="s">
        <v>103</v>
      </c>
      <c r="AR8" s="11"/>
      <c r="AS8" s="11">
        <v>183</v>
      </c>
      <c r="AT8" s="11">
        <v>140</v>
      </c>
      <c r="AU8" s="11" t="s">
        <v>103</v>
      </c>
      <c r="AV8" s="11"/>
      <c r="AW8" s="11">
        <v>136</v>
      </c>
      <c r="AX8" s="11">
        <v>187</v>
      </c>
      <c r="AY8" s="11"/>
      <c r="AZ8" s="11">
        <v>88</v>
      </c>
      <c r="BA8" s="11">
        <v>235</v>
      </c>
      <c r="BB8" s="11"/>
      <c r="BC8" s="11">
        <v>100</v>
      </c>
      <c r="BD8" s="11">
        <v>222</v>
      </c>
      <c r="BE8" s="11"/>
      <c r="BF8" s="11">
        <v>153</v>
      </c>
      <c r="BG8" s="11">
        <v>169</v>
      </c>
      <c r="BH8" s="11"/>
      <c r="BI8" s="11">
        <v>17</v>
      </c>
      <c r="BJ8" s="11">
        <v>75</v>
      </c>
      <c r="BK8" s="11">
        <v>153</v>
      </c>
      <c r="BL8" s="11">
        <v>76</v>
      </c>
    </row>
    <row r="9" spans="2:64" ht="30" x14ac:dyDescent="0.25">
      <c r="B9" s="18" t="s">
        <v>479</v>
      </c>
      <c r="C9" s="17">
        <v>9.1563590465590997E-2</v>
      </c>
      <c r="D9" s="17">
        <v>7.4058101157408504E-2</v>
      </c>
      <c r="E9" s="17">
        <v>0</v>
      </c>
      <c r="F9" s="17">
        <v>0</v>
      </c>
      <c r="G9" s="17">
        <v>0.43521339821685201</v>
      </c>
      <c r="H9" s="17">
        <v>3.0461357651969001E-2</v>
      </c>
      <c r="I9" s="17">
        <v>7.1565055605539399E-2</v>
      </c>
      <c r="J9" s="17">
        <v>0.17130386138429499</v>
      </c>
      <c r="K9" s="17">
        <v>0</v>
      </c>
      <c r="L9" s="17">
        <v>0.23670644667087801</v>
      </c>
      <c r="M9" s="17">
        <v>6.8151671810778899E-2</v>
      </c>
      <c r="N9" s="17">
        <v>0.11691845398730601</v>
      </c>
      <c r="O9" s="17">
        <v>7.4220865799557695E-2</v>
      </c>
      <c r="P9" s="17">
        <v>0</v>
      </c>
      <c r="Q9" s="17"/>
      <c r="R9" s="17">
        <v>0.32626044968299101</v>
      </c>
      <c r="S9" s="17">
        <v>7.0392080407369301E-2</v>
      </c>
      <c r="T9" s="17">
        <v>9.2505237193702905E-2</v>
      </c>
      <c r="U9" s="17">
        <v>7.3299975401315706E-2</v>
      </c>
      <c r="V9" s="17"/>
      <c r="W9" s="17">
        <v>0.425282340639413</v>
      </c>
      <c r="X9" s="17">
        <v>0.18633558589666899</v>
      </c>
      <c r="Y9" s="17">
        <v>8.7734730150683393E-2</v>
      </c>
      <c r="Z9" s="17">
        <v>0.126407062510975</v>
      </c>
      <c r="AA9" s="17">
        <v>7.3980038330789005E-2</v>
      </c>
      <c r="AB9" s="17">
        <v>0.12566603125445699</v>
      </c>
      <c r="AC9" s="17">
        <v>0.110329718949167</v>
      </c>
      <c r="AD9" s="17">
        <v>6.1603420931048002E-2</v>
      </c>
      <c r="AE9" s="17">
        <v>4.5390289387996399E-2</v>
      </c>
      <c r="AF9" s="17">
        <v>5.3169071974601897E-2</v>
      </c>
      <c r="AG9" s="17"/>
      <c r="AH9" s="17">
        <v>0.239154852649057</v>
      </c>
      <c r="AI9" s="17">
        <v>9.7218842859621193E-2</v>
      </c>
      <c r="AJ9" s="17">
        <v>3.4013923791153297E-2</v>
      </c>
      <c r="AK9" s="17">
        <v>0.115013000565268</v>
      </c>
      <c r="AL9" s="17">
        <v>6.8857501578875505E-2</v>
      </c>
      <c r="AM9" s="17">
        <v>0.102563631842849</v>
      </c>
      <c r="AN9" s="17">
        <v>6.0612932071720603E-2</v>
      </c>
      <c r="AO9" s="17"/>
      <c r="AP9" s="17">
        <v>9.1563590465590997E-2</v>
      </c>
      <c r="AQ9" s="17" t="s">
        <v>104</v>
      </c>
      <c r="AR9" s="17"/>
      <c r="AS9" s="17">
        <v>7.2286868239833102E-2</v>
      </c>
      <c r="AT9" s="17">
        <v>0.116762452948614</v>
      </c>
      <c r="AU9" s="17" t="s">
        <v>104</v>
      </c>
      <c r="AV9" s="17"/>
      <c r="AW9" s="17">
        <v>0.120329383648133</v>
      </c>
      <c r="AX9" s="17">
        <v>7.0620156954581306E-2</v>
      </c>
      <c r="AY9" s="17"/>
      <c r="AZ9" s="17">
        <v>0.154644586405323</v>
      </c>
      <c r="BA9" s="17">
        <v>6.8050634223061499E-2</v>
      </c>
      <c r="BB9" s="17"/>
      <c r="BC9" s="17">
        <v>0.132137801900549</v>
      </c>
      <c r="BD9" s="17">
        <v>7.3299975401315706E-2</v>
      </c>
      <c r="BE9" s="17"/>
      <c r="BF9" s="17">
        <v>7.6367434800308401E-2</v>
      </c>
      <c r="BG9" s="17">
        <v>0.105307772258098</v>
      </c>
      <c r="BH9" s="17"/>
      <c r="BI9" s="17">
        <v>4.43794947307437E-2</v>
      </c>
      <c r="BJ9" s="17">
        <v>0.110459121460525</v>
      </c>
      <c r="BK9" s="17">
        <v>7.5786923251165095E-2</v>
      </c>
      <c r="BL9" s="17">
        <v>0.117195770402304</v>
      </c>
    </row>
    <row r="10" spans="2:64" ht="30" x14ac:dyDescent="0.25">
      <c r="B10" s="18" t="s">
        <v>480</v>
      </c>
      <c r="C10" s="17">
        <v>0.262325712681652</v>
      </c>
      <c r="D10" s="17">
        <v>0.28392657157645401</v>
      </c>
      <c r="E10" s="17">
        <v>0.43446303921253698</v>
      </c>
      <c r="F10" s="17">
        <v>0.428141390050228</v>
      </c>
      <c r="G10" s="17">
        <v>0.39757533585362398</v>
      </c>
      <c r="H10" s="17">
        <v>0.104273335222676</v>
      </c>
      <c r="I10" s="17">
        <v>0.224152130555303</v>
      </c>
      <c r="J10" s="17">
        <v>0.30100027615879099</v>
      </c>
      <c r="K10" s="17">
        <v>0.10585094268907699</v>
      </c>
      <c r="L10" s="17">
        <v>9.8590491045937603E-2</v>
      </c>
      <c r="M10" s="17">
        <v>0.42363382980596498</v>
      </c>
      <c r="N10" s="17">
        <v>0.24619705855799701</v>
      </c>
      <c r="O10" s="17">
        <v>0.259773030298452</v>
      </c>
      <c r="P10" s="17">
        <v>0</v>
      </c>
      <c r="Q10" s="17"/>
      <c r="R10" s="17">
        <v>0.108174432784106</v>
      </c>
      <c r="S10" s="17">
        <v>0.41737552186268501</v>
      </c>
      <c r="T10" s="17">
        <v>0.35024936421529801</v>
      </c>
      <c r="U10" s="17">
        <v>0.23342297910162699</v>
      </c>
      <c r="V10" s="17"/>
      <c r="W10" s="17">
        <v>4.8161047814332197E-2</v>
      </c>
      <c r="X10" s="17">
        <v>0.44062120124244603</v>
      </c>
      <c r="Y10" s="17">
        <v>0.19656372829864799</v>
      </c>
      <c r="Z10" s="17">
        <v>0.30972818036377298</v>
      </c>
      <c r="AA10" s="17">
        <v>0.40488884173161899</v>
      </c>
      <c r="AB10" s="17">
        <v>0.23623484874664</v>
      </c>
      <c r="AC10" s="17">
        <v>0.29205930036891498</v>
      </c>
      <c r="AD10" s="17">
        <v>0.27714752916552998</v>
      </c>
      <c r="AE10" s="17">
        <v>0.282252435601409</v>
      </c>
      <c r="AF10" s="17">
        <v>0.23338241713729599</v>
      </c>
      <c r="AG10" s="17"/>
      <c r="AH10" s="17">
        <v>7.6964871256741701E-2</v>
      </c>
      <c r="AI10" s="17">
        <v>0.19058318640830399</v>
      </c>
      <c r="AJ10" s="17">
        <v>0.30604353541696799</v>
      </c>
      <c r="AK10" s="17">
        <v>0.275575830604743</v>
      </c>
      <c r="AL10" s="17">
        <v>0.29958941524624499</v>
      </c>
      <c r="AM10" s="17">
        <v>0.29866965376819099</v>
      </c>
      <c r="AN10" s="17">
        <v>0.227243812573933</v>
      </c>
      <c r="AO10" s="17"/>
      <c r="AP10" s="17">
        <v>0.262325712681652</v>
      </c>
      <c r="AQ10" s="17" t="s">
        <v>104</v>
      </c>
      <c r="AR10" s="17"/>
      <c r="AS10" s="17">
        <v>0.27847381238229901</v>
      </c>
      <c r="AT10" s="17">
        <v>0.24121663931569301</v>
      </c>
      <c r="AU10" s="17" t="s">
        <v>104</v>
      </c>
      <c r="AV10" s="17"/>
      <c r="AW10" s="17">
        <v>0.25307013711685999</v>
      </c>
      <c r="AX10" s="17">
        <v>0.26906439463689202</v>
      </c>
      <c r="AY10" s="17"/>
      <c r="AZ10" s="17">
        <v>0.25426421558787099</v>
      </c>
      <c r="BA10" s="17">
        <v>0.26533057374308</v>
      </c>
      <c r="BB10" s="17"/>
      <c r="BC10" s="17">
        <v>0.32653565245518901</v>
      </c>
      <c r="BD10" s="17">
        <v>0.23342297910162699</v>
      </c>
      <c r="BE10" s="17"/>
      <c r="BF10" s="17">
        <v>0.27383975765021501</v>
      </c>
      <c r="BG10" s="17">
        <v>0.25191182046438798</v>
      </c>
      <c r="BH10" s="17"/>
      <c r="BI10" s="17">
        <v>0.41884000008843802</v>
      </c>
      <c r="BJ10" s="17">
        <v>0.26401382601423201</v>
      </c>
      <c r="BK10" s="17">
        <v>0.25417528892354802</v>
      </c>
      <c r="BL10" s="17">
        <v>0.238038028481067</v>
      </c>
    </row>
    <row r="11" spans="2:64" ht="30" x14ac:dyDescent="0.25">
      <c r="B11" s="18" t="s">
        <v>481</v>
      </c>
      <c r="C11" s="17">
        <v>0.17593564982030899</v>
      </c>
      <c r="D11" s="17">
        <v>0.16174314337503201</v>
      </c>
      <c r="E11" s="17">
        <v>0.11310739215749301</v>
      </c>
      <c r="F11" s="17">
        <v>0.205702674337393</v>
      </c>
      <c r="G11" s="17">
        <v>0</v>
      </c>
      <c r="H11" s="17">
        <v>0.18853563889027899</v>
      </c>
      <c r="I11" s="17">
        <v>0.137446240102961</v>
      </c>
      <c r="J11" s="17">
        <v>0.27855064356404902</v>
      </c>
      <c r="K11" s="17">
        <v>0.25167995622836897</v>
      </c>
      <c r="L11" s="17">
        <v>0.18935068504466901</v>
      </c>
      <c r="M11" s="17">
        <v>0.200620754752138</v>
      </c>
      <c r="N11" s="17">
        <v>0.17964076755876701</v>
      </c>
      <c r="O11" s="17">
        <v>0.19536008025583901</v>
      </c>
      <c r="P11" s="17">
        <v>0</v>
      </c>
      <c r="Q11" s="17"/>
      <c r="R11" s="17">
        <v>0.19063863090375699</v>
      </c>
      <c r="S11" s="17">
        <v>0.13498121056255399</v>
      </c>
      <c r="T11" s="17">
        <v>0.16063346589202701</v>
      </c>
      <c r="U11" s="17">
        <v>0.184557507907158</v>
      </c>
      <c r="V11" s="17"/>
      <c r="W11" s="17">
        <v>0.19283316350800001</v>
      </c>
      <c r="X11" s="17">
        <v>8.7216995946107698E-2</v>
      </c>
      <c r="Y11" s="17">
        <v>0.26772546795441099</v>
      </c>
      <c r="Z11" s="17">
        <v>0.15880804479687599</v>
      </c>
      <c r="AA11" s="17">
        <v>0.27678440165419499</v>
      </c>
      <c r="AB11" s="17">
        <v>0.13543443313383299</v>
      </c>
      <c r="AC11" s="17">
        <v>0.15558376449279801</v>
      </c>
      <c r="AD11" s="17">
        <v>0.20546643503257001</v>
      </c>
      <c r="AE11" s="17">
        <v>0.117889191624301</v>
      </c>
      <c r="AF11" s="17">
        <v>0.16878334852621299</v>
      </c>
      <c r="AG11" s="17"/>
      <c r="AH11" s="17">
        <v>0.14618892884972001</v>
      </c>
      <c r="AI11" s="17">
        <v>0.35993365325180698</v>
      </c>
      <c r="AJ11" s="17">
        <v>0.15962393676803999</v>
      </c>
      <c r="AK11" s="17">
        <v>0.29022005296623798</v>
      </c>
      <c r="AL11" s="17">
        <v>0.121230034598764</v>
      </c>
      <c r="AM11" s="17">
        <v>8.5706588576636905E-2</v>
      </c>
      <c r="AN11" s="17">
        <v>0.261175086158354</v>
      </c>
      <c r="AO11" s="17"/>
      <c r="AP11" s="17">
        <v>0.17593564982030899</v>
      </c>
      <c r="AQ11" s="17" t="s">
        <v>104</v>
      </c>
      <c r="AR11" s="17"/>
      <c r="AS11" s="17">
        <v>0.19542541467951399</v>
      </c>
      <c r="AT11" s="17">
        <v>0.15045829434659899</v>
      </c>
      <c r="AU11" s="17" t="s">
        <v>104</v>
      </c>
      <c r="AV11" s="17"/>
      <c r="AW11" s="17">
        <v>0.18083307857074199</v>
      </c>
      <c r="AX11" s="17">
        <v>0.17236999206984299</v>
      </c>
      <c r="AY11" s="17"/>
      <c r="AZ11" s="17">
        <v>0.1631564695236</v>
      </c>
      <c r="BA11" s="17">
        <v>0.180698991024036</v>
      </c>
      <c r="BB11" s="17"/>
      <c r="BC11" s="17">
        <v>0.15678144120679599</v>
      </c>
      <c r="BD11" s="17">
        <v>0.184557507907158</v>
      </c>
      <c r="BE11" s="17"/>
      <c r="BF11" s="17">
        <v>0.153867180872828</v>
      </c>
      <c r="BG11" s="17">
        <v>0.195895503863487</v>
      </c>
      <c r="BH11" s="17"/>
      <c r="BI11" s="17">
        <v>0</v>
      </c>
      <c r="BJ11" s="17">
        <v>0.27106137060539898</v>
      </c>
      <c r="BK11" s="17">
        <v>0.17937195537692599</v>
      </c>
      <c r="BL11" s="17">
        <v>0.118526684846977</v>
      </c>
    </row>
    <row r="12" spans="2:64" ht="30" x14ac:dyDescent="0.25">
      <c r="B12" s="18" t="s">
        <v>482</v>
      </c>
      <c r="C12" s="17">
        <v>0.28848136107543898</v>
      </c>
      <c r="D12" s="17">
        <v>0.33773608319671999</v>
      </c>
      <c r="E12" s="17">
        <v>0.33932217647247798</v>
      </c>
      <c r="F12" s="17">
        <v>0.16726238063826801</v>
      </c>
      <c r="G12" s="17">
        <v>0.16721126592952401</v>
      </c>
      <c r="H12" s="17">
        <v>0.37679892483381699</v>
      </c>
      <c r="I12" s="17">
        <v>0.39360780583046701</v>
      </c>
      <c r="J12" s="17">
        <v>0.10511227006929</v>
      </c>
      <c r="K12" s="17">
        <v>0.35753089891744599</v>
      </c>
      <c r="L12" s="17">
        <v>0.14005543952169999</v>
      </c>
      <c r="M12" s="17">
        <v>0.21181691490298199</v>
      </c>
      <c r="N12" s="17">
        <v>0.30098664313462498</v>
      </c>
      <c r="O12" s="17">
        <v>0.222662597398673</v>
      </c>
      <c r="P12" s="17">
        <v>0</v>
      </c>
      <c r="Q12" s="17"/>
      <c r="R12" s="17">
        <v>0.15376443838623599</v>
      </c>
      <c r="S12" s="17">
        <v>0.18558395205789899</v>
      </c>
      <c r="T12" s="17">
        <v>0.23421704393120699</v>
      </c>
      <c r="U12" s="17">
        <v>0.32896744581710002</v>
      </c>
      <c r="V12" s="17"/>
      <c r="W12" s="17">
        <v>0.20079705537883</v>
      </c>
      <c r="X12" s="17">
        <v>0.21065688930109899</v>
      </c>
      <c r="Y12" s="17">
        <v>0.24376532809725099</v>
      </c>
      <c r="Z12" s="17">
        <v>0.237188437829735</v>
      </c>
      <c r="AA12" s="17">
        <v>0.15849031503729999</v>
      </c>
      <c r="AB12" s="17">
        <v>0.27547380776306701</v>
      </c>
      <c r="AC12" s="17">
        <v>0.29914498393585898</v>
      </c>
      <c r="AD12" s="17">
        <v>0.196033445112577</v>
      </c>
      <c r="AE12" s="17">
        <v>0.47253780030882903</v>
      </c>
      <c r="AF12" s="17">
        <v>0.32094076444734498</v>
      </c>
      <c r="AG12" s="17"/>
      <c r="AH12" s="17">
        <v>0.27779381673706699</v>
      </c>
      <c r="AI12" s="17">
        <v>0.25019397131979698</v>
      </c>
      <c r="AJ12" s="17">
        <v>0.32705002837519498</v>
      </c>
      <c r="AK12" s="17">
        <v>0.13106426228936599</v>
      </c>
      <c r="AL12" s="17">
        <v>0.32701920948111002</v>
      </c>
      <c r="AM12" s="17">
        <v>0.35818784825251598</v>
      </c>
      <c r="AN12" s="17">
        <v>0.26996413248678502</v>
      </c>
      <c r="AO12" s="17"/>
      <c r="AP12" s="17">
        <v>0.28848136107543898</v>
      </c>
      <c r="AQ12" s="17" t="s">
        <v>104</v>
      </c>
      <c r="AR12" s="17"/>
      <c r="AS12" s="17">
        <v>0.29581499370171399</v>
      </c>
      <c r="AT12" s="17">
        <v>0.27889471050869602</v>
      </c>
      <c r="AU12" s="17" t="s">
        <v>104</v>
      </c>
      <c r="AV12" s="17"/>
      <c r="AW12" s="17">
        <v>0.3034859248374</v>
      </c>
      <c r="AX12" s="17">
        <v>0.277557028778526</v>
      </c>
      <c r="AY12" s="17"/>
      <c r="AZ12" s="17">
        <v>0.26887593596363302</v>
      </c>
      <c r="BA12" s="17">
        <v>0.29578913255086797</v>
      </c>
      <c r="BB12" s="17"/>
      <c r="BC12" s="17">
        <v>0.19853799790770599</v>
      </c>
      <c r="BD12" s="17">
        <v>0.32896744581710002</v>
      </c>
      <c r="BE12" s="17"/>
      <c r="BF12" s="17">
        <v>0.27204011629389602</v>
      </c>
      <c r="BG12" s="17">
        <v>0.303351665259601</v>
      </c>
      <c r="BH12" s="17"/>
      <c r="BI12" s="17">
        <v>8.13351501719808E-2</v>
      </c>
      <c r="BJ12" s="17">
        <v>0.22133683404614499</v>
      </c>
      <c r="BK12" s="17">
        <v>0.32388112805834102</v>
      </c>
      <c r="BL12" s="17">
        <v>0.33624137661584302</v>
      </c>
    </row>
    <row r="13" spans="2:64" ht="30" x14ac:dyDescent="0.25">
      <c r="B13" s="18" t="s">
        <v>483</v>
      </c>
      <c r="C13" s="17">
        <v>0.153890152632986</v>
      </c>
      <c r="D13" s="17">
        <v>0.13449135746792101</v>
      </c>
      <c r="E13" s="17">
        <v>0</v>
      </c>
      <c r="F13" s="17">
        <v>0.19889355497411099</v>
      </c>
      <c r="G13" s="17">
        <v>0</v>
      </c>
      <c r="H13" s="17">
        <v>0.25658012348252102</v>
      </c>
      <c r="I13" s="17">
        <v>0.17322876790573</v>
      </c>
      <c r="J13" s="17">
        <v>9.6021965882383695E-2</v>
      </c>
      <c r="K13" s="17">
        <v>0.28493820216510801</v>
      </c>
      <c r="L13" s="17">
        <v>0.218039518842264</v>
      </c>
      <c r="M13" s="17">
        <v>4.7888414364067801E-2</v>
      </c>
      <c r="N13" s="17">
        <v>0.15625707676130601</v>
      </c>
      <c r="O13" s="17">
        <v>0.216767795373186</v>
      </c>
      <c r="P13" s="17">
        <v>0</v>
      </c>
      <c r="Q13" s="17"/>
      <c r="R13" s="17">
        <v>0.108174432784106</v>
      </c>
      <c r="S13" s="17">
        <v>0.16436449072031101</v>
      </c>
      <c r="T13" s="17">
        <v>0.14070166287507699</v>
      </c>
      <c r="U13" s="17">
        <v>0.158678214443146</v>
      </c>
      <c r="V13" s="17"/>
      <c r="W13" s="17">
        <v>5.7255845332562498E-2</v>
      </c>
      <c r="X13" s="17">
        <v>7.5169327613678505E-2</v>
      </c>
      <c r="Y13" s="17">
        <v>0.204210745499007</v>
      </c>
      <c r="Z13" s="17">
        <v>0.114374508623954</v>
      </c>
      <c r="AA13" s="17">
        <v>8.5856403246097293E-2</v>
      </c>
      <c r="AB13" s="17">
        <v>0.17636921590091401</v>
      </c>
      <c r="AC13" s="17">
        <v>0.14288223225326099</v>
      </c>
      <c r="AD13" s="17">
        <v>0.259749169758275</v>
      </c>
      <c r="AE13" s="17">
        <v>8.1930283077464902E-2</v>
      </c>
      <c r="AF13" s="17">
        <v>0.19104176756111901</v>
      </c>
      <c r="AG13" s="17"/>
      <c r="AH13" s="17">
        <v>0.146232213335932</v>
      </c>
      <c r="AI13" s="17">
        <v>0.102070346160471</v>
      </c>
      <c r="AJ13" s="17">
        <v>0.17326857564864301</v>
      </c>
      <c r="AK13" s="17">
        <v>0.14196710440756299</v>
      </c>
      <c r="AL13" s="17">
        <v>0.16044277616993999</v>
      </c>
      <c r="AM13" s="17">
        <v>0.15487227755980801</v>
      </c>
      <c r="AN13" s="17">
        <v>0.16155692165097399</v>
      </c>
      <c r="AO13" s="17"/>
      <c r="AP13" s="17">
        <v>0.153890152632986</v>
      </c>
      <c r="AQ13" s="17" t="s">
        <v>104</v>
      </c>
      <c r="AR13" s="17"/>
      <c r="AS13" s="17">
        <v>0.121182195143789</v>
      </c>
      <c r="AT13" s="17">
        <v>0.19664655661174599</v>
      </c>
      <c r="AU13" s="17" t="s">
        <v>104</v>
      </c>
      <c r="AV13" s="17"/>
      <c r="AW13" s="17">
        <v>0.14228147582686501</v>
      </c>
      <c r="AX13" s="17">
        <v>0.16234205066677199</v>
      </c>
      <c r="AY13" s="17"/>
      <c r="AZ13" s="17">
        <v>0.12435646812219101</v>
      </c>
      <c r="BA13" s="17">
        <v>0.16489860646663301</v>
      </c>
      <c r="BB13" s="17"/>
      <c r="BC13" s="17">
        <v>0.143253056331658</v>
      </c>
      <c r="BD13" s="17">
        <v>0.158678214443146</v>
      </c>
      <c r="BE13" s="17"/>
      <c r="BF13" s="17">
        <v>0.192077483731665</v>
      </c>
      <c r="BG13" s="17">
        <v>0.11935157377452001</v>
      </c>
      <c r="BH13" s="17"/>
      <c r="BI13" s="17">
        <v>0.15465301385775301</v>
      </c>
      <c r="BJ13" s="17">
        <v>9.1460420933230799E-2</v>
      </c>
      <c r="BK13" s="17">
        <v>0.16678470439001999</v>
      </c>
      <c r="BL13" s="17">
        <v>0.17947265014338601</v>
      </c>
    </row>
    <row r="14" spans="2:64" x14ac:dyDescent="0.25">
      <c r="B14" s="18" t="s">
        <v>101</v>
      </c>
      <c r="C14" s="19">
        <v>2.78035333240233E-2</v>
      </c>
      <c r="D14" s="19">
        <v>8.0447432264640906E-3</v>
      </c>
      <c r="E14" s="19">
        <v>0.11310739215749301</v>
      </c>
      <c r="F14" s="19">
        <v>0</v>
      </c>
      <c r="G14" s="19">
        <v>0</v>
      </c>
      <c r="H14" s="19">
        <v>4.3350619918738197E-2</v>
      </c>
      <c r="I14" s="19">
        <v>0</v>
      </c>
      <c r="J14" s="19">
        <v>4.8010982941191903E-2</v>
      </c>
      <c r="K14" s="19">
        <v>0</v>
      </c>
      <c r="L14" s="19">
        <v>0.117257418874551</v>
      </c>
      <c r="M14" s="19">
        <v>4.7888414364067801E-2</v>
      </c>
      <c r="N14" s="19">
        <v>0</v>
      </c>
      <c r="O14" s="19">
        <v>3.12156308742918E-2</v>
      </c>
      <c r="P14" s="19">
        <v>1</v>
      </c>
      <c r="Q14" s="19"/>
      <c r="R14" s="19">
        <v>0.11298761545880399</v>
      </c>
      <c r="S14" s="19">
        <v>2.73027443891816E-2</v>
      </c>
      <c r="T14" s="19">
        <v>2.1693225892687899E-2</v>
      </c>
      <c r="U14" s="19">
        <v>2.10738773296524E-2</v>
      </c>
      <c r="V14" s="19"/>
      <c r="W14" s="19">
        <v>7.5670547326861903E-2</v>
      </c>
      <c r="X14" s="19">
        <v>0</v>
      </c>
      <c r="Y14" s="19">
        <v>0</v>
      </c>
      <c r="Z14" s="19">
        <v>5.3493765874687203E-2</v>
      </c>
      <c r="AA14" s="19">
        <v>0</v>
      </c>
      <c r="AB14" s="19">
        <v>5.0821663201089502E-2</v>
      </c>
      <c r="AC14" s="19">
        <v>0</v>
      </c>
      <c r="AD14" s="19">
        <v>0</v>
      </c>
      <c r="AE14" s="19">
        <v>0</v>
      </c>
      <c r="AF14" s="19">
        <v>3.2682630353425203E-2</v>
      </c>
      <c r="AG14" s="19"/>
      <c r="AH14" s="19">
        <v>0.113665317171482</v>
      </c>
      <c r="AI14" s="19">
        <v>0</v>
      </c>
      <c r="AJ14" s="19">
        <v>0</v>
      </c>
      <c r="AK14" s="19">
        <v>4.6159749166821702E-2</v>
      </c>
      <c r="AL14" s="19">
        <v>2.2861062925065401E-2</v>
      </c>
      <c r="AM14" s="19">
        <v>0</v>
      </c>
      <c r="AN14" s="19">
        <v>1.9447115058234599E-2</v>
      </c>
      <c r="AO14" s="19"/>
      <c r="AP14" s="19">
        <v>2.78035333240233E-2</v>
      </c>
      <c r="AQ14" s="19" t="s">
        <v>104</v>
      </c>
      <c r="AR14" s="19"/>
      <c r="AS14" s="19">
        <v>3.6816715852850401E-2</v>
      </c>
      <c r="AT14" s="19">
        <v>1.6021346268652498E-2</v>
      </c>
      <c r="AU14" s="19" t="s">
        <v>104</v>
      </c>
      <c r="AV14" s="19"/>
      <c r="AW14" s="19">
        <v>0</v>
      </c>
      <c r="AX14" s="19">
        <v>4.8046376893385701E-2</v>
      </c>
      <c r="AY14" s="19"/>
      <c r="AZ14" s="19">
        <v>3.4702324397381003E-2</v>
      </c>
      <c r="BA14" s="19">
        <v>2.52320619923216E-2</v>
      </c>
      <c r="BB14" s="19"/>
      <c r="BC14" s="19">
        <v>4.2754050198102397E-2</v>
      </c>
      <c r="BD14" s="19">
        <v>2.10738773296524E-2</v>
      </c>
      <c r="BE14" s="19"/>
      <c r="BF14" s="19">
        <v>3.1808026651087701E-2</v>
      </c>
      <c r="BG14" s="19">
        <v>2.4181664379906299E-2</v>
      </c>
      <c r="BH14" s="19"/>
      <c r="BI14" s="19">
        <v>0.300792341151084</v>
      </c>
      <c r="BJ14" s="19">
        <v>4.1668426940469398E-2</v>
      </c>
      <c r="BK14" s="19">
        <v>0</v>
      </c>
      <c r="BL14" s="19">
        <v>1.05254895104231E-2</v>
      </c>
    </row>
    <row r="15" spans="2:64" x14ac:dyDescent="0.25">
      <c r="B15" s="16" t="s">
        <v>661</v>
      </c>
    </row>
    <row r="16" spans="2:64" x14ac:dyDescent="0.25">
      <c r="B16" t="s">
        <v>83</v>
      </c>
    </row>
    <row r="17" spans="2:2" x14ac:dyDescent="0.25">
      <c r="B17" t="s">
        <v>84</v>
      </c>
    </row>
    <row r="19" spans="2:2" x14ac:dyDescent="0.2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L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486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342</v>
      </c>
      <c r="D7" s="10">
        <v>123</v>
      </c>
      <c r="E7" s="10">
        <v>9</v>
      </c>
      <c r="F7" s="10">
        <v>11</v>
      </c>
      <c r="G7" s="10">
        <v>5</v>
      </c>
      <c r="H7" s="10">
        <v>31</v>
      </c>
      <c r="I7" s="10">
        <v>28</v>
      </c>
      <c r="J7" s="10">
        <v>18</v>
      </c>
      <c r="K7" s="10">
        <v>8</v>
      </c>
      <c r="L7" s="10">
        <v>19</v>
      </c>
      <c r="M7" s="10">
        <v>19</v>
      </c>
      <c r="N7" s="10">
        <v>43</v>
      </c>
      <c r="O7" s="10">
        <v>27</v>
      </c>
      <c r="P7" s="10">
        <v>1</v>
      </c>
      <c r="Q7" s="10"/>
      <c r="R7" s="10">
        <v>19</v>
      </c>
      <c r="S7" s="10">
        <v>31</v>
      </c>
      <c r="T7" s="10">
        <v>51</v>
      </c>
      <c r="U7" s="10">
        <v>241</v>
      </c>
      <c r="V7" s="10"/>
      <c r="W7" s="10">
        <v>15</v>
      </c>
      <c r="X7" s="10">
        <v>10</v>
      </c>
      <c r="Y7" s="10">
        <v>11</v>
      </c>
      <c r="Z7" s="10">
        <v>22</v>
      </c>
      <c r="AA7" s="10">
        <v>20</v>
      </c>
      <c r="AB7" s="10">
        <v>22</v>
      </c>
      <c r="AC7" s="10">
        <v>26</v>
      </c>
      <c r="AD7" s="10">
        <v>33</v>
      </c>
      <c r="AE7" s="10">
        <v>43</v>
      </c>
      <c r="AF7" s="10">
        <v>126</v>
      </c>
      <c r="AG7" s="10"/>
      <c r="AH7" s="10">
        <v>20</v>
      </c>
      <c r="AI7" s="10">
        <v>11</v>
      </c>
      <c r="AJ7" s="10">
        <v>29</v>
      </c>
      <c r="AK7" s="10">
        <v>47</v>
      </c>
      <c r="AL7" s="10">
        <v>87</v>
      </c>
      <c r="AM7" s="10">
        <v>85</v>
      </c>
      <c r="AN7" s="10">
        <v>49</v>
      </c>
      <c r="AO7" s="10"/>
      <c r="AP7" s="10">
        <v>342</v>
      </c>
      <c r="AQ7" s="10" t="s">
        <v>103</v>
      </c>
      <c r="AR7" s="10"/>
      <c r="AS7" s="10">
        <v>193</v>
      </c>
      <c r="AT7" s="10">
        <v>149</v>
      </c>
      <c r="AU7" s="10" t="s">
        <v>103</v>
      </c>
      <c r="AV7" s="10"/>
      <c r="AW7" s="10">
        <v>147</v>
      </c>
      <c r="AX7" s="10">
        <v>195</v>
      </c>
      <c r="AY7" s="10"/>
      <c r="AZ7" s="10">
        <v>92</v>
      </c>
      <c r="BA7" s="10">
        <v>250</v>
      </c>
      <c r="BB7" s="10"/>
      <c r="BC7" s="10">
        <v>101</v>
      </c>
      <c r="BD7" s="10">
        <v>241</v>
      </c>
      <c r="BE7" s="10"/>
      <c r="BF7" s="10">
        <v>163</v>
      </c>
      <c r="BG7" s="10">
        <v>179</v>
      </c>
      <c r="BH7" s="10"/>
      <c r="BI7" s="10">
        <v>17</v>
      </c>
      <c r="BJ7" s="10">
        <v>78</v>
      </c>
      <c r="BK7" s="10">
        <v>164</v>
      </c>
      <c r="BL7" s="10">
        <v>81</v>
      </c>
    </row>
    <row r="8" spans="2:64" ht="30" customHeight="1" x14ac:dyDescent="0.25">
      <c r="B8" s="11" t="s">
        <v>31</v>
      </c>
      <c r="C8" s="11">
        <v>322</v>
      </c>
      <c r="D8" s="11">
        <v>110</v>
      </c>
      <c r="E8" s="11">
        <v>9</v>
      </c>
      <c r="F8" s="11">
        <v>11</v>
      </c>
      <c r="G8" s="11">
        <v>7</v>
      </c>
      <c r="H8" s="11">
        <v>25</v>
      </c>
      <c r="I8" s="11">
        <v>26</v>
      </c>
      <c r="J8" s="11">
        <v>17</v>
      </c>
      <c r="K8" s="11">
        <v>8</v>
      </c>
      <c r="L8" s="11">
        <v>20</v>
      </c>
      <c r="M8" s="11">
        <v>20</v>
      </c>
      <c r="N8" s="11">
        <v>42</v>
      </c>
      <c r="O8" s="11">
        <v>28</v>
      </c>
      <c r="P8" s="11">
        <v>1</v>
      </c>
      <c r="Q8" s="11"/>
      <c r="R8" s="11">
        <v>21</v>
      </c>
      <c r="S8" s="11">
        <v>39</v>
      </c>
      <c r="T8" s="11">
        <v>40</v>
      </c>
      <c r="U8" s="11">
        <v>222</v>
      </c>
      <c r="V8" s="11"/>
      <c r="W8" s="11">
        <v>15</v>
      </c>
      <c r="X8" s="11">
        <v>10</v>
      </c>
      <c r="Y8" s="11">
        <v>10</v>
      </c>
      <c r="Z8" s="11">
        <v>22</v>
      </c>
      <c r="AA8" s="11">
        <v>20</v>
      </c>
      <c r="AB8" s="11">
        <v>21</v>
      </c>
      <c r="AC8" s="11">
        <v>24</v>
      </c>
      <c r="AD8" s="11">
        <v>31</v>
      </c>
      <c r="AE8" s="11">
        <v>39</v>
      </c>
      <c r="AF8" s="11">
        <v>116</v>
      </c>
      <c r="AG8" s="11"/>
      <c r="AH8" s="11">
        <v>21</v>
      </c>
      <c r="AI8" s="11">
        <v>10</v>
      </c>
      <c r="AJ8" s="11">
        <v>27</v>
      </c>
      <c r="AK8" s="11">
        <v>46</v>
      </c>
      <c r="AL8" s="11">
        <v>81</v>
      </c>
      <c r="AM8" s="11">
        <v>79</v>
      </c>
      <c r="AN8" s="11">
        <v>45</v>
      </c>
      <c r="AO8" s="11"/>
      <c r="AP8" s="11">
        <v>322</v>
      </c>
      <c r="AQ8" s="11" t="s">
        <v>103</v>
      </c>
      <c r="AR8" s="11"/>
      <c r="AS8" s="11">
        <v>183</v>
      </c>
      <c r="AT8" s="11">
        <v>140</v>
      </c>
      <c r="AU8" s="11" t="s">
        <v>103</v>
      </c>
      <c r="AV8" s="11"/>
      <c r="AW8" s="11">
        <v>136</v>
      </c>
      <c r="AX8" s="11">
        <v>187</v>
      </c>
      <c r="AY8" s="11"/>
      <c r="AZ8" s="11">
        <v>88</v>
      </c>
      <c r="BA8" s="11">
        <v>235</v>
      </c>
      <c r="BB8" s="11"/>
      <c r="BC8" s="11">
        <v>100</v>
      </c>
      <c r="BD8" s="11">
        <v>222</v>
      </c>
      <c r="BE8" s="11"/>
      <c r="BF8" s="11">
        <v>153</v>
      </c>
      <c r="BG8" s="11">
        <v>169</v>
      </c>
      <c r="BH8" s="11"/>
      <c r="BI8" s="11">
        <v>17</v>
      </c>
      <c r="BJ8" s="11">
        <v>75</v>
      </c>
      <c r="BK8" s="11">
        <v>153</v>
      </c>
      <c r="BL8" s="11">
        <v>76</v>
      </c>
    </row>
    <row r="9" spans="2:64" ht="30" x14ac:dyDescent="0.25">
      <c r="B9" s="18" t="s">
        <v>479</v>
      </c>
      <c r="C9" s="17">
        <v>0.13965916819944399</v>
      </c>
      <c r="D9" s="17">
        <v>0.11981197364557</v>
      </c>
      <c r="E9" s="17">
        <v>0.11310739215749301</v>
      </c>
      <c r="F9" s="17">
        <v>0</v>
      </c>
      <c r="G9" s="17">
        <v>0.43521339821685201</v>
      </c>
      <c r="H9" s="17">
        <v>0.13473469287464501</v>
      </c>
      <c r="I9" s="17">
        <v>7.1565055605539399E-2</v>
      </c>
      <c r="J9" s="17">
        <v>0.23962996480976401</v>
      </c>
      <c r="K9" s="17">
        <v>0</v>
      </c>
      <c r="L9" s="17">
        <v>0.227372982756571</v>
      </c>
      <c r="M9" s="17">
        <v>0.21181691490298199</v>
      </c>
      <c r="N9" s="17">
        <v>0.141015186962859</v>
      </c>
      <c r="O9" s="17">
        <v>0.148441731599115</v>
      </c>
      <c r="P9" s="17">
        <v>0</v>
      </c>
      <c r="Q9" s="17"/>
      <c r="R9" s="17">
        <v>0.32654434061625798</v>
      </c>
      <c r="S9" s="17">
        <v>0.19096575915931599</v>
      </c>
      <c r="T9" s="17">
        <v>0.131668410298833</v>
      </c>
      <c r="U9" s="17">
        <v>0.114673183429813</v>
      </c>
      <c r="V9" s="17"/>
      <c r="W9" s="17">
        <v>0.363470148766878</v>
      </c>
      <c r="X9" s="17">
        <v>0.22573336204820801</v>
      </c>
      <c r="Y9" s="17">
        <v>9.4716547148330596E-2</v>
      </c>
      <c r="Z9" s="17">
        <v>0.16695885033025401</v>
      </c>
      <c r="AA9" s="17">
        <v>0.24134510606951701</v>
      </c>
      <c r="AB9" s="17">
        <v>0.124103485469879</v>
      </c>
      <c r="AC9" s="17">
        <v>0.108908916881199</v>
      </c>
      <c r="AD9" s="17">
        <v>0.19504062175654499</v>
      </c>
      <c r="AE9" s="17">
        <v>0.12581327538242201</v>
      </c>
      <c r="AF9" s="17">
        <v>9.2003134546753296E-2</v>
      </c>
      <c r="AG9" s="17"/>
      <c r="AH9" s="17">
        <v>0.22998082682458601</v>
      </c>
      <c r="AI9" s="17">
        <v>8.7050599378124996E-2</v>
      </c>
      <c r="AJ9" s="17">
        <v>2.7583694097017799E-2</v>
      </c>
      <c r="AK9" s="17">
        <v>0.104796183906958</v>
      </c>
      <c r="AL9" s="17">
        <v>0.131488447754568</v>
      </c>
      <c r="AM9" s="17">
        <v>0.20202310880388799</v>
      </c>
      <c r="AN9" s="17">
        <v>0.13830842176324701</v>
      </c>
      <c r="AO9" s="17"/>
      <c r="AP9" s="17">
        <v>0.13965916819944399</v>
      </c>
      <c r="AQ9" s="17" t="s">
        <v>104</v>
      </c>
      <c r="AR9" s="17"/>
      <c r="AS9" s="17">
        <v>0.12007880903650001</v>
      </c>
      <c r="AT9" s="17">
        <v>0.16525495010348201</v>
      </c>
      <c r="AU9" s="17" t="s">
        <v>104</v>
      </c>
      <c r="AV9" s="17"/>
      <c r="AW9" s="17">
        <v>0.181650552153371</v>
      </c>
      <c r="AX9" s="17">
        <v>0.109086614461969</v>
      </c>
      <c r="AY9" s="17"/>
      <c r="AZ9" s="17">
        <v>0.181347973137196</v>
      </c>
      <c r="BA9" s="17">
        <v>0.124119986680477</v>
      </c>
      <c r="BB9" s="17"/>
      <c r="BC9" s="17">
        <v>0.19516770938287201</v>
      </c>
      <c r="BD9" s="17">
        <v>0.114673183429813</v>
      </c>
      <c r="BE9" s="17"/>
      <c r="BF9" s="17">
        <v>0.116526637880458</v>
      </c>
      <c r="BG9" s="17">
        <v>0.160581413866562</v>
      </c>
      <c r="BH9" s="17"/>
      <c r="BI9" s="17">
        <v>0.11253506038066199</v>
      </c>
      <c r="BJ9" s="17">
        <v>0.103132811320214</v>
      </c>
      <c r="BK9" s="17">
        <v>0.162803835027514</v>
      </c>
      <c r="BL9" s="17">
        <v>0.13862764729386101</v>
      </c>
    </row>
    <row r="10" spans="2:64" ht="30" x14ac:dyDescent="0.25">
      <c r="B10" s="18" t="s">
        <v>480</v>
      </c>
      <c r="C10" s="17">
        <v>0.20653152099344299</v>
      </c>
      <c r="D10" s="17">
        <v>0.22123493378961401</v>
      </c>
      <c r="E10" s="17">
        <v>0.11310739215749301</v>
      </c>
      <c r="F10" s="17">
        <v>0.220133164924916</v>
      </c>
      <c r="G10" s="17">
        <v>0.19878766792681199</v>
      </c>
      <c r="H10" s="17">
        <v>7.3811977570707205E-2</v>
      </c>
      <c r="I10" s="17">
        <v>0.26561852946619102</v>
      </c>
      <c r="J10" s="17">
        <v>0.337786442802612</v>
      </c>
      <c r="K10" s="17">
        <v>0.10585094268907699</v>
      </c>
      <c r="L10" s="17">
        <v>9.8590491045937603E-2</v>
      </c>
      <c r="M10" s="17">
        <v>0.30759374363111802</v>
      </c>
      <c r="N10" s="17">
        <v>0.216633292468843</v>
      </c>
      <c r="O10" s="17">
        <v>0.185552164498894</v>
      </c>
      <c r="P10" s="17">
        <v>0</v>
      </c>
      <c r="Q10" s="17"/>
      <c r="R10" s="17">
        <v>9.6986739723566598E-2</v>
      </c>
      <c r="S10" s="17">
        <v>0.257632004929989</v>
      </c>
      <c r="T10" s="17">
        <v>0.17166147142559701</v>
      </c>
      <c r="U10" s="17">
        <v>0.21400923823221099</v>
      </c>
      <c r="V10" s="17"/>
      <c r="W10" s="17">
        <v>0.10997323968686799</v>
      </c>
      <c r="X10" s="17">
        <v>0.28623453700281498</v>
      </c>
      <c r="Y10" s="17">
        <v>0.29207261112379901</v>
      </c>
      <c r="Z10" s="17">
        <v>0.17927735539703099</v>
      </c>
      <c r="AA10" s="17">
        <v>0.167268598612105</v>
      </c>
      <c r="AB10" s="17">
        <v>0.23623484874664</v>
      </c>
      <c r="AC10" s="17">
        <v>0.237386731213376</v>
      </c>
      <c r="AD10" s="17">
        <v>0.27095717595669</v>
      </c>
      <c r="AE10" s="17">
        <v>0.20719694102709801</v>
      </c>
      <c r="AF10" s="17">
        <v>0.17606788119487399</v>
      </c>
      <c r="AG10" s="17"/>
      <c r="AH10" s="17">
        <v>3.6171542089426099E-2</v>
      </c>
      <c r="AI10" s="17">
        <v>0.20075142988979999</v>
      </c>
      <c r="AJ10" s="17">
        <v>0.30805425139221698</v>
      </c>
      <c r="AK10" s="17">
        <v>0.24601058554931199</v>
      </c>
      <c r="AL10" s="17">
        <v>0.22882921136360401</v>
      </c>
      <c r="AM10" s="17">
        <v>0.154702776785962</v>
      </c>
      <c r="AN10" s="17">
        <v>0.16617817355776399</v>
      </c>
      <c r="AO10" s="17"/>
      <c r="AP10" s="17">
        <v>0.20653152099344299</v>
      </c>
      <c r="AQ10" s="17" t="s">
        <v>104</v>
      </c>
      <c r="AR10" s="17"/>
      <c r="AS10" s="17">
        <v>0.23264464047827799</v>
      </c>
      <c r="AT10" s="17">
        <v>0.17239600255857901</v>
      </c>
      <c r="AU10" s="17" t="s">
        <v>104</v>
      </c>
      <c r="AV10" s="17"/>
      <c r="AW10" s="17">
        <v>0.214775265235531</v>
      </c>
      <c r="AX10" s="17">
        <v>0.200529520342172</v>
      </c>
      <c r="AY10" s="17"/>
      <c r="AZ10" s="17">
        <v>0.22686507795126801</v>
      </c>
      <c r="BA10" s="17">
        <v>0.19895234397060299</v>
      </c>
      <c r="BB10" s="17"/>
      <c r="BC10" s="17">
        <v>0.18991912091663499</v>
      </c>
      <c r="BD10" s="17">
        <v>0.21400923823221099</v>
      </c>
      <c r="BE10" s="17"/>
      <c r="BF10" s="17">
        <v>0.19288515264506101</v>
      </c>
      <c r="BG10" s="17">
        <v>0.218873995729747</v>
      </c>
      <c r="BH10" s="17"/>
      <c r="BI10" s="17">
        <v>0.40783653753899701</v>
      </c>
      <c r="BJ10" s="17">
        <v>0.24494536882534701</v>
      </c>
      <c r="BK10" s="17">
        <v>0.16943283051258201</v>
      </c>
      <c r="BL10" s="17">
        <v>0.20387897590027201</v>
      </c>
    </row>
    <row r="11" spans="2:64" ht="30" x14ac:dyDescent="0.25">
      <c r="B11" s="18" t="s">
        <v>481</v>
      </c>
      <c r="C11" s="17">
        <v>0.153295632925533</v>
      </c>
      <c r="D11" s="17">
        <v>0.118963694799819</v>
      </c>
      <c r="E11" s="17">
        <v>0.32135564705504499</v>
      </c>
      <c r="F11" s="17">
        <v>0.22924783507611701</v>
      </c>
      <c r="G11" s="17">
        <v>0</v>
      </c>
      <c r="H11" s="17">
        <v>0.22704762830123401</v>
      </c>
      <c r="I11" s="17">
        <v>6.5881184497421197E-2</v>
      </c>
      <c r="J11" s="17">
        <v>0.212359052249045</v>
      </c>
      <c r="K11" s="17">
        <v>0.12583997811418399</v>
      </c>
      <c r="L11" s="17">
        <v>4.9295245522968802E-2</v>
      </c>
      <c r="M11" s="17">
        <v>0.163928500538915</v>
      </c>
      <c r="N11" s="17">
        <v>0.19931007894576699</v>
      </c>
      <c r="O11" s="17">
        <v>0.23247051315561801</v>
      </c>
      <c r="P11" s="17">
        <v>0</v>
      </c>
      <c r="Q11" s="17"/>
      <c r="R11" s="17">
        <v>4.3272377818754197E-2</v>
      </c>
      <c r="S11" s="17">
        <v>0.16085553255862101</v>
      </c>
      <c r="T11" s="17">
        <v>0.27585378533661498</v>
      </c>
      <c r="U11" s="17">
        <v>0.14004268986285201</v>
      </c>
      <c r="V11" s="17"/>
      <c r="W11" s="17">
        <v>0</v>
      </c>
      <c r="X11" s="17">
        <v>8.7216995946107698E-2</v>
      </c>
      <c r="Y11" s="17">
        <v>8.3228058963523394E-2</v>
      </c>
      <c r="Z11" s="17">
        <v>0.15270772916939199</v>
      </c>
      <c r="AA11" s="17">
        <v>0.23243472910259599</v>
      </c>
      <c r="AB11" s="17">
        <v>0.23930029076936801</v>
      </c>
      <c r="AC11" s="17">
        <v>0.212940712419774</v>
      </c>
      <c r="AD11" s="17">
        <v>0.17395713838500201</v>
      </c>
      <c r="AE11" s="17">
        <v>6.9361299703482496E-2</v>
      </c>
      <c r="AF11" s="17">
        <v>0.13865728164982899</v>
      </c>
      <c r="AG11" s="17"/>
      <c r="AH11" s="17">
        <v>0.15024893924013599</v>
      </c>
      <c r="AI11" s="17">
        <v>0.27329193802815499</v>
      </c>
      <c r="AJ11" s="17">
        <v>3.8094047902933102E-2</v>
      </c>
      <c r="AK11" s="17">
        <v>0.304505126661059</v>
      </c>
      <c r="AL11" s="17">
        <v>0.15192347095665901</v>
      </c>
      <c r="AM11" s="17">
        <v>7.77898524089497E-2</v>
      </c>
      <c r="AN11" s="17">
        <v>0.145631204339388</v>
      </c>
      <c r="AO11" s="17"/>
      <c r="AP11" s="17">
        <v>0.153295632925533</v>
      </c>
      <c r="AQ11" s="17" t="s">
        <v>104</v>
      </c>
      <c r="AR11" s="17"/>
      <c r="AS11" s="17">
        <v>0.169696735124687</v>
      </c>
      <c r="AT11" s="17">
        <v>0.13185583034674001</v>
      </c>
      <c r="AU11" s="17" t="s">
        <v>104</v>
      </c>
      <c r="AV11" s="17"/>
      <c r="AW11" s="17">
        <v>0.15512346359403301</v>
      </c>
      <c r="AX11" s="17">
        <v>0.15196484917720501</v>
      </c>
      <c r="AY11" s="17"/>
      <c r="AZ11" s="17">
        <v>8.6652125763301793E-2</v>
      </c>
      <c r="BA11" s="17">
        <v>0.17813648783612099</v>
      </c>
      <c r="BB11" s="17"/>
      <c r="BC11" s="17">
        <v>0.182738200131877</v>
      </c>
      <c r="BD11" s="17">
        <v>0.14004268986285201</v>
      </c>
      <c r="BE11" s="17"/>
      <c r="BF11" s="17">
        <v>0.133730475980298</v>
      </c>
      <c r="BG11" s="17">
        <v>0.170991363331125</v>
      </c>
      <c r="BH11" s="17"/>
      <c r="BI11" s="17">
        <v>0</v>
      </c>
      <c r="BJ11" s="17">
        <v>0.223129388402389</v>
      </c>
      <c r="BK11" s="17">
        <v>0.14512410372599799</v>
      </c>
      <c r="BL11" s="17">
        <v>0.12746055419973401</v>
      </c>
    </row>
    <row r="12" spans="2:64" ht="30" x14ac:dyDescent="0.25">
      <c r="B12" s="18" t="s">
        <v>482</v>
      </c>
      <c r="C12" s="17">
        <v>0.28369551956843497</v>
      </c>
      <c r="D12" s="17">
        <v>0.34602613591183901</v>
      </c>
      <c r="E12" s="17">
        <v>0.33932217647247798</v>
      </c>
      <c r="F12" s="17">
        <v>0.35172544502485598</v>
      </c>
      <c r="G12" s="17">
        <v>0.36599893385633597</v>
      </c>
      <c r="H12" s="17">
        <v>0.22611876583055199</v>
      </c>
      <c r="I12" s="17">
        <v>0.32204275022492701</v>
      </c>
      <c r="J12" s="17">
        <v>4.8010982941191903E-2</v>
      </c>
      <c r="K12" s="17">
        <v>0.48337087703163001</v>
      </c>
      <c r="L12" s="17">
        <v>0.29727464000491399</v>
      </c>
      <c r="M12" s="17">
        <v>0.22088401219884901</v>
      </c>
      <c r="N12" s="17">
        <v>0.240016983266304</v>
      </c>
      <c r="O12" s="17">
        <v>0.185552164498894</v>
      </c>
      <c r="P12" s="17">
        <v>0</v>
      </c>
      <c r="Q12" s="17"/>
      <c r="R12" s="17">
        <v>0.27057875313638302</v>
      </c>
      <c r="S12" s="17">
        <v>0.19410514598072301</v>
      </c>
      <c r="T12" s="17">
        <v>0.20567886461028401</v>
      </c>
      <c r="U12" s="17">
        <v>0.31481848978338001</v>
      </c>
      <c r="V12" s="17"/>
      <c r="W12" s="17">
        <v>0.32726168047432103</v>
      </c>
      <c r="X12" s="17">
        <v>0.32564577738918998</v>
      </c>
      <c r="Y12" s="17">
        <v>0.1062745458742</v>
      </c>
      <c r="Z12" s="17">
        <v>0.33318779060468201</v>
      </c>
      <c r="AA12" s="17">
        <v>0.23032594501343401</v>
      </c>
      <c r="AB12" s="17">
        <v>0.25928342662144999</v>
      </c>
      <c r="AC12" s="17">
        <v>0.33881383619023098</v>
      </c>
      <c r="AD12" s="17">
        <v>0.16563248090465299</v>
      </c>
      <c r="AE12" s="17">
        <v>0.37217419005845997</v>
      </c>
      <c r="AF12" s="17">
        <v>0.30047597136938903</v>
      </c>
      <c r="AG12" s="17"/>
      <c r="AH12" s="17">
        <v>0.37148628036283698</v>
      </c>
      <c r="AI12" s="17">
        <v>0.25546844264985002</v>
      </c>
      <c r="AJ12" s="17">
        <v>0.40343705921127898</v>
      </c>
      <c r="AK12" s="17">
        <v>0.194362904980622</v>
      </c>
      <c r="AL12" s="17">
        <v>0.27512558033151902</v>
      </c>
      <c r="AM12" s="17">
        <v>0.35370286873681001</v>
      </c>
      <c r="AN12" s="17">
        <v>0.22409543048755801</v>
      </c>
      <c r="AO12" s="17"/>
      <c r="AP12" s="17">
        <v>0.28369551956843497</v>
      </c>
      <c r="AQ12" s="17" t="s">
        <v>104</v>
      </c>
      <c r="AR12" s="17"/>
      <c r="AS12" s="17">
        <v>0.28469903688793202</v>
      </c>
      <c r="AT12" s="17">
        <v>0.28238370448715699</v>
      </c>
      <c r="AU12" s="17" t="s">
        <v>104</v>
      </c>
      <c r="AV12" s="17"/>
      <c r="AW12" s="17">
        <v>0.25152551152422598</v>
      </c>
      <c r="AX12" s="17">
        <v>0.30711745061852103</v>
      </c>
      <c r="AY12" s="17"/>
      <c r="AZ12" s="17">
        <v>0.30749143751126201</v>
      </c>
      <c r="BA12" s="17">
        <v>0.27482577410856401</v>
      </c>
      <c r="BB12" s="17"/>
      <c r="BC12" s="17">
        <v>0.214553130751055</v>
      </c>
      <c r="BD12" s="17">
        <v>0.31481848978338001</v>
      </c>
      <c r="BE12" s="17"/>
      <c r="BF12" s="17">
        <v>0.26871446687248801</v>
      </c>
      <c r="BG12" s="17">
        <v>0.29724515121419398</v>
      </c>
      <c r="BH12" s="17"/>
      <c r="BI12" s="17">
        <v>0.13606026227451901</v>
      </c>
      <c r="BJ12" s="17">
        <v>0.25861382662606103</v>
      </c>
      <c r="BK12" s="17">
        <v>0.321588221370331</v>
      </c>
      <c r="BL12" s="17">
        <v>0.27191300963987702</v>
      </c>
    </row>
    <row r="13" spans="2:64" ht="30" x14ac:dyDescent="0.25">
      <c r="B13" s="18" t="s">
        <v>483</v>
      </c>
      <c r="C13" s="17">
        <v>0.20053509795438301</v>
      </c>
      <c r="D13" s="17">
        <v>0.19396326185315799</v>
      </c>
      <c r="E13" s="17">
        <v>0</v>
      </c>
      <c r="F13" s="17">
        <v>0.19889355497411099</v>
      </c>
      <c r="G13" s="17">
        <v>0</v>
      </c>
      <c r="H13" s="17">
        <v>0.33828693542286198</v>
      </c>
      <c r="I13" s="17">
        <v>0.274892480205921</v>
      </c>
      <c r="J13" s="17">
        <v>0.162213557197388</v>
      </c>
      <c r="K13" s="17">
        <v>0.28493820216510801</v>
      </c>
      <c r="L13" s="17">
        <v>0.21020922179505799</v>
      </c>
      <c r="M13" s="17">
        <v>9.5776828728135699E-2</v>
      </c>
      <c r="N13" s="17">
        <v>0.20302445835622801</v>
      </c>
      <c r="O13" s="17">
        <v>0.216767795373186</v>
      </c>
      <c r="P13" s="17">
        <v>0</v>
      </c>
      <c r="Q13" s="17"/>
      <c r="R13" s="17">
        <v>0.14963017324623401</v>
      </c>
      <c r="S13" s="17">
        <v>0.19644155737135099</v>
      </c>
      <c r="T13" s="17">
        <v>0.19344424243598299</v>
      </c>
      <c r="U13" s="17">
        <v>0.20727309150932199</v>
      </c>
      <c r="V13" s="17"/>
      <c r="W13" s="17">
        <v>0.123624383745071</v>
      </c>
      <c r="X13" s="17">
        <v>7.5169327613678505E-2</v>
      </c>
      <c r="Y13" s="17">
        <v>0.42370823689014703</v>
      </c>
      <c r="Z13" s="17">
        <v>0.114374508623954</v>
      </c>
      <c r="AA13" s="17">
        <v>0.128625621202347</v>
      </c>
      <c r="AB13" s="17">
        <v>0.14107794839266299</v>
      </c>
      <c r="AC13" s="17">
        <v>0.10194980329542</v>
      </c>
      <c r="AD13" s="17">
        <v>0.19441258299711101</v>
      </c>
      <c r="AE13" s="17">
        <v>0.22545429382853699</v>
      </c>
      <c r="AF13" s="17">
        <v>0.26772032933894402</v>
      </c>
      <c r="AG13" s="17"/>
      <c r="AH13" s="17">
        <v>9.8447094311532105E-2</v>
      </c>
      <c r="AI13" s="17">
        <v>0.18343759005407001</v>
      </c>
      <c r="AJ13" s="17">
        <v>0.22283094739655299</v>
      </c>
      <c r="AK13" s="17">
        <v>0.12740673111508199</v>
      </c>
      <c r="AL13" s="17">
        <v>0.18977222666858401</v>
      </c>
      <c r="AM13" s="17">
        <v>0.21178139326438999</v>
      </c>
      <c r="AN13" s="17">
        <v>0.32578676985204202</v>
      </c>
      <c r="AO13" s="17"/>
      <c r="AP13" s="17">
        <v>0.20053509795438301</v>
      </c>
      <c r="AQ13" s="17" t="s">
        <v>104</v>
      </c>
      <c r="AR13" s="17"/>
      <c r="AS13" s="17">
        <v>0.17053633993929601</v>
      </c>
      <c r="AT13" s="17">
        <v>0.23974998983437201</v>
      </c>
      <c r="AU13" s="17" t="s">
        <v>104</v>
      </c>
      <c r="AV13" s="17"/>
      <c r="AW13" s="17">
        <v>0.19692520749283901</v>
      </c>
      <c r="AX13" s="17">
        <v>0.20316334117311199</v>
      </c>
      <c r="AY13" s="17"/>
      <c r="AZ13" s="17">
        <v>0.17303745510842999</v>
      </c>
      <c r="BA13" s="17">
        <v>0.21078463291142899</v>
      </c>
      <c r="BB13" s="17"/>
      <c r="BC13" s="17">
        <v>0.185566058463387</v>
      </c>
      <c r="BD13" s="17">
        <v>0.20727309150932199</v>
      </c>
      <c r="BE13" s="17"/>
      <c r="BF13" s="17">
        <v>0.274820651662045</v>
      </c>
      <c r="BG13" s="17">
        <v>0.13334743699564999</v>
      </c>
      <c r="BH13" s="17"/>
      <c r="BI13" s="17">
        <v>9.9927901755215001E-2</v>
      </c>
      <c r="BJ13" s="17">
        <v>0.15459104529574599</v>
      </c>
      <c r="BK13" s="17">
        <v>0.20105100936357501</v>
      </c>
      <c r="BL13" s="17">
        <v>0.25811981296625602</v>
      </c>
    </row>
    <row r="14" spans="2:64" x14ac:dyDescent="0.25">
      <c r="B14" s="18" t="s">
        <v>101</v>
      </c>
      <c r="C14" s="19">
        <v>1.6283060358761901E-2</v>
      </c>
      <c r="D14" s="19">
        <v>0</v>
      </c>
      <c r="E14" s="19">
        <v>0.11310739215749301</v>
      </c>
      <c r="F14" s="19">
        <v>0</v>
      </c>
      <c r="G14" s="19">
        <v>0</v>
      </c>
      <c r="H14" s="19">
        <v>0</v>
      </c>
      <c r="I14" s="19">
        <v>0</v>
      </c>
      <c r="J14" s="19">
        <v>0</v>
      </c>
      <c r="K14" s="19">
        <v>0</v>
      </c>
      <c r="L14" s="19">
        <v>0.117257418874551</v>
      </c>
      <c r="M14" s="19">
        <v>0</v>
      </c>
      <c r="N14" s="19">
        <v>0</v>
      </c>
      <c r="O14" s="19">
        <v>3.12156308742918E-2</v>
      </c>
      <c r="P14" s="19">
        <v>1</v>
      </c>
      <c r="Q14" s="19"/>
      <c r="R14" s="19">
        <v>0.11298761545880399</v>
      </c>
      <c r="S14" s="19">
        <v>0</v>
      </c>
      <c r="T14" s="19">
        <v>2.1693225892687899E-2</v>
      </c>
      <c r="U14" s="19">
        <v>9.1833071824222994E-3</v>
      </c>
      <c r="V14" s="19"/>
      <c r="W14" s="19">
        <v>7.5670547326861903E-2</v>
      </c>
      <c r="X14" s="19">
        <v>0</v>
      </c>
      <c r="Y14" s="19">
        <v>0</v>
      </c>
      <c r="Z14" s="19">
        <v>5.3493765874687203E-2</v>
      </c>
      <c r="AA14" s="19">
        <v>0</v>
      </c>
      <c r="AB14" s="19">
        <v>0</v>
      </c>
      <c r="AC14" s="19">
        <v>0</v>
      </c>
      <c r="AD14" s="19">
        <v>0</v>
      </c>
      <c r="AE14" s="19">
        <v>0</v>
      </c>
      <c r="AF14" s="19">
        <v>2.5075401900210299E-2</v>
      </c>
      <c r="AG14" s="19"/>
      <c r="AH14" s="19">
        <v>0.113665317171482</v>
      </c>
      <c r="AI14" s="19">
        <v>0</v>
      </c>
      <c r="AJ14" s="19">
        <v>0</v>
      </c>
      <c r="AK14" s="19">
        <v>2.29184677869665E-2</v>
      </c>
      <c r="AL14" s="19">
        <v>2.2861062925065401E-2</v>
      </c>
      <c r="AM14" s="19">
        <v>0</v>
      </c>
      <c r="AN14" s="19">
        <v>0</v>
      </c>
      <c r="AO14" s="19"/>
      <c r="AP14" s="19">
        <v>1.6283060358761901E-2</v>
      </c>
      <c r="AQ14" s="19" t="s">
        <v>104</v>
      </c>
      <c r="AR14" s="19"/>
      <c r="AS14" s="19">
        <v>2.2344438533306699E-2</v>
      </c>
      <c r="AT14" s="19">
        <v>8.3595226696697895E-3</v>
      </c>
      <c r="AU14" s="19" t="s">
        <v>104</v>
      </c>
      <c r="AV14" s="19"/>
      <c r="AW14" s="19">
        <v>0</v>
      </c>
      <c r="AX14" s="19">
        <v>2.81382242270212E-2</v>
      </c>
      <c r="AY14" s="19"/>
      <c r="AZ14" s="19">
        <v>2.4605930528541799E-2</v>
      </c>
      <c r="BA14" s="19">
        <v>1.3180774492805501E-2</v>
      </c>
      <c r="BB14" s="19"/>
      <c r="BC14" s="19">
        <v>3.2055780354174501E-2</v>
      </c>
      <c r="BD14" s="19">
        <v>9.1833071824222994E-3</v>
      </c>
      <c r="BE14" s="19"/>
      <c r="BF14" s="19">
        <v>1.33226149596495E-2</v>
      </c>
      <c r="BG14" s="19">
        <v>1.8960638862721899E-2</v>
      </c>
      <c r="BH14" s="19"/>
      <c r="BI14" s="19">
        <v>0.243640238050607</v>
      </c>
      <c r="BJ14" s="19">
        <v>1.5587559530243499E-2</v>
      </c>
      <c r="BK14" s="19">
        <v>0</v>
      </c>
      <c r="BL14" s="19">
        <v>0</v>
      </c>
    </row>
    <row r="15" spans="2:64" x14ac:dyDescent="0.25">
      <c r="B15" s="16" t="s">
        <v>661</v>
      </c>
    </row>
    <row r="16" spans="2:64" x14ac:dyDescent="0.25">
      <c r="B16" t="s">
        <v>83</v>
      </c>
    </row>
    <row r="17" spans="2:2" x14ac:dyDescent="0.25">
      <c r="B17" t="s">
        <v>84</v>
      </c>
    </row>
    <row r="19" spans="2:2" x14ac:dyDescent="0.2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L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487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342</v>
      </c>
      <c r="D7" s="10">
        <v>123</v>
      </c>
      <c r="E7" s="10">
        <v>9</v>
      </c>
      <c r="F7" s="10">
        <v>11</v>
      </c>
      <c r="G7" s="10">
        <v>5</v>
      </c>
      <c r="H7" s="10">
        <v>31</v>
      </c>
      <c r="I7" s="10">
        <v>28</v>
      </c>
      <c r="J7" s="10">
        <v>18</v>
      </c>
      <c r="K7" s="10">
        <v>8</v>
      </c>
      <c r="L7" s="10">
        <v>19</v>
      </c>
      <c r="M7" s="10">
        <v>19</v>
      </c>
      <c r="N7" s="10">
        <v>43</v>
      </c>
      <c r="O7" s="10">
        <v>27</v>
      </c>
      <c r="P7" s="10">
        <v>1</v>
      </c>
      <c r="Q7" s="10"/>
      <c r="R7" s="10">
        <v>19</v>
      </c>
      <c r="S7" s="10">
        <v>31</v>
      </c>
      <c r="T7" s="10">
        <v>51</v>
      </c>
      <c r="U7" s="10">
        <v>241</v>
      </c>
      <c r="V7" s="10"/>
      <c r="W7" s="10">
        <v>15</v>
      </c>
      <c r="X7" s="10">
        <v>10</v>
      </c>
      <c r="Y7" s="10">
        <v>11</v>
      </c>
      <c r="Z7" s="10">
        <v>22</v>
      </c>
      <c r="AA7" s="10">
        <v>20</v>
      </c>
      <c r="AB7" s="10">
        <v>22</v>
      </c>
      <c r="AC7" s="10">
        <v>26</v>
      </c>
      <c r="AD7" s="10">
        <v>33</v>
      </c>
      <c r="AE7" s="10">
        <v>43</v>
      </c>
      <c r="AF7" s="10">
        <v>126</v>
      </c>
      <c r="AG7" s="10"/>
      <c r="AH7" s="10">
        <v>20</v>
      </c>
      <c r="AI7" s="10">
        <v>11</v>
      </c>
      <c r="AJ7" s="10">
        <v>29</v>
      </c>
      <c r="AK7" s="10">
        <v>47</v>
      </c>
      <c r="AL7" s="10">
        <v>87</v>
      </c>
      <c r="AM7" s="10">
        <v>85</v>
      </c>
      <c r="AN7" s="10">
        <v>49</v>
      </c>
      <c r="AO7" s="10"/>
      <c r="AP7" s="10">
        <v>342</v>
      </c>
      <c r="AQ7" s="10" t="s">
        <v>103</v>
      </c>
      <c r="AR7" s="10"/>
      <c r="AS7" s="10">
        <v>193</v>
      </c>
      <c r="AT7" s="10">
        <v>149</v>
      </c>
      <c r="AU7" s="10" t="s">
        <v>103</v>
      </c>
      <c r="AV7" s="10"/>
      <c r="AW7" s="10">
        <v>147</v>
      </c>
      <c r="AX7" s="10">
        <v>195</v>
      </c>
      <c r="AY7" s="10"/>
      <c r="AZ7" s="10">
        <v>92</v>
      </c>
      <c r="BA7" s="10">
        <v>250</v>
      </c>
      <c r="BB7" s="10"/>
      <c r="BC7" s="10">
        <v>101</v>
      </c>
      <c r="BD7" s="10">
        <v>241</v>
      </c>
      <c r="BE7" s="10"/>
      <c r="BF7" s="10">
        <v>163</v>
      </c>
      <c r="BG7" s="10">
        <v>179</v>
      </c>
      <c r="BH7" s="10"/>
      <c r="BI7" s="10">
        <v>17</v>
      </c>
      <c r="BJ7" s="10">
        <v>78</v>
      </c>
      <c r="BK7" s="10">
        <v>164</v>
      </c>
      <c r="BL7" s="10">
        <v>81</v>
      </c>
    </row>
    <row r="8" spans="2:64" ht="30" customHeight="1" x14ac:dyDescent="0.25">
      <c r="B8" s="11" t="s">
        <v>31</v>
      </c>
      <c r="C8" s="11">
        <v>322</v>
      </c>
      <c r="D8" s="11">
        <v>110</v>
      </c>
      <c r="E8" s="11">
        <v>9</v>
      </c>
      <c r="F8" s="11">
        <v>11</v>
      </c>
      <c r="G8" s="11">
        <v>7</v>
      </c>
      <c r="H8" s="11">
        <v>25</v>
      </c>
      <c r="I8" s="11">
        <v>26</v>
      </c>
      <c r="J8" s="11">
        <v>17</v>
      </c>
      <c r="K8" s="11">
        <v>8</v>
      </c>
      <c r="L8" s="11">
        <v>20</v>
      </c>
      <c r="M8" s="11">
        <v>20</v>
      </c>
      <c r="N8" s="11">
        <v>42</v>
      </c>
      <c r="O8" s="11">
        <v>28</v>
      </c>
      <c r="P8" s="11">
        <v>1</v>
      </c>
      <c r="Q8" s="11"/>
      <c r="R8" s="11">
        <v>21</v>
      </c>
      <c r="S8" s="11">
        <v>39</v>
      </c>
      <c r="T8" s="11">
        <v>40</v>
      </c>
      <c r="U8" s="11">
        <v>222</v>
      </c>
      <c r="V8" s="11"/>
      <c r="W8" s="11">
        <v>15</v>
      </c>
      <c r="X8" s="11">
        <v>10</v>
      </c>
      <c r="Y8" s="11">
        <v>10</v>
      </c>
      <c r="Z8" s="11">
        <v>22</v>
      </c>
      <c r="AA8" s="11">
        <v>20</v>
      </c>
      <c r="AB8" s="11">
        <v>21</v>
      </c>
      <c r="AC8" s="11">
        <v>24</v>
      </c>
      <c r="AD8" s="11">
        <v>31</v>
      </c>
      <c r="AE8" s="11">
        <v>39</v>
      </c>
      <c r="AF8" s="11">
        <v>116</v>
      </c>
      <c r="AG8" s="11"/>
      <c r="AH8" s="11">
        <v>21</v>
      </c>
      <c r="AI8" s="11">
        <v>10</v>
      </c>
      <c r="AJ8" s="11">
        <v>27</v>
      </c>
      <c r="AK8" s="11">
        <v>46</v>
      </c>
      <c r="AL8" s="11">
        <v>81</v>
      </c>
      <c r="AM8" s="11">
        <v>79</v>
      </c>
      <c r="AN8" s="11">
        <v>45</v>
      </c>
      <c r="AO8" s="11"/>
      <c r="AP8" s="11">
        <v>322</v>
      </c>
      <c r="AQ8" s="11" t="s">
        <v>103</v>
      </c>
      <c r="AR8" s="11"/>
      <c r="AS8" s="11">
        <v>183</v>
      </c>
      <c r="AT8" s="11">
        <v>140</v>
      </c>
      <c r="AU8" s="11" t="s">
        <v>103</v>
      </c>
      <c r="AV8" s="11"/>
      <c r="AW8" s="11">
        <v>136</v>
      </c>
      <c r="AX8" s="11">
        <v>187</v>
      </c>
      <c r="AY8" s="11"/>
      <c r="AZ8" s="11">
        <v>88</v>
      </c>
      <c r="BA8" s="11">
        <v>235</v>
      </c>
      <c r="BB8" s="11"/>
      <c r="BC8" s="11">
        <v>100</v>
      </c>
      <c r="BD8" s="11">
        <v>222</v>
      </c>
      <c r="BE8" s="11"/>
      <c r="BF8" s="11">
        <v>153</v>
      </c>
      <c r="BG8" s="11">
        <v>169</v>
      </c>
      <c r="BH8" s="11"/>
      <c r="BI8" s="11">
        <v>17</v>
      </c>
      <c r="BJ8" s="11">
        <v>75</v>
      </c>
      <c r="BK8" s="11">
        <v>153</v>
      </c>
      <c r="BL8" s="11">
        <v>76</v>
      </c>
    </row>
    <row r="9" spans="2:64" ht="30" x14ac:dyDescent="0.25">
      <c r="B9" s="18" t="s">
        <v>479</v>
      </c>
      <c r="C9" s="17">
        <v>0.15634365112144799</v>
      </c>
      <c r="D9" s="17">
        <v>0.13509432682501701</v>
      </c>
      <c r="E9" s="17">
        <v>9.5140862740059701E-2</v>
      </c>
      <c r="F9" s="17">
        <v>0</v>
      </c>
      <c r="G9" s="17">
        <v>0</v>
      </c>
      <c r="H9" s="17">
        <v>0.13473469287464501</v>
      </c>
      <c r="I9" s="17">
        <v>0.10734758340830899</v>
      </c>
      <c r="J9" s="17">
        <v>0.34687674698951798</v>
      </c>
      <c r="K9" s="17">
        <v>0</v>
      </c>
      <c r="L9" s="17">
        <v>0.34463040163112202</v>
      </c>
      <c r="M9" s="17">
        <v>0.25234342979640501</v>
      </c>
      <c r="N9" s="17">
        <v>0.136587765374306</v>
      </c>
      <c r="O9" s="17">
        <v>0.185552164498894</v>
      </c>
      <c r="P9" s="17">
        <v>0</v>
      </c>
      <c r="Q9" s="17"/>
      <c r="R9" s="17">
        <v>0.26177640997866902</v>
      </c>
      <c r="S9" s="17">
        <v>0.321654153523871</v>
      </c>
      <c r="T9" s="17">
        <v>9.6802808041051597E-2</v>
      </c>
      <c r="U9" s="17">
        <v>0.12814280558683899</v>
      </c>
      <c r="V9" s="17"/>
      <c r="W9" s="17">
        <v>0.33890928889460098</v>
      </c>
      <c r="X9" s="17">
        <v>0.336457087942092</v>
      </c>
      <c r="Y9" s="17">
        <v>8.7734730150683393E-2</v>
      </c>
      <c r="Z9" s="17">
        <v>0.184009675558654</v>
      </c>
      <c r="AA9" s="17">
        <v>0.18347397079630101</v>
      </c>
      <c r="AB9" s="17">
        <v>0.13296943039356901</v>
      </c>
      <c r="AC9" s="17">
        <v>5.6785543706046201E-2</v>
      </c>
      <c r="AD9" s="17">
        <v>0.13622724398736999</v>
      </c>
      <c r="AE9" s="17">
        <v>8.0422985994426099E-2</v>
      </c>
      <c r="AF9" s="17">
        <v>0.161617356566925</v>
      </c>
      <c r="AG9" s="17"/>
      <c r="AH9" s="17">
        <v>0.38258090031090403</v>
      </c>
      <c r="AI9" s="17">
        <v>8.7050599378124996E-2</v>
      </c>
      <c r="AJ9" s="17">
        <v>0.117359724645094</v>
      </c>
      <c r="AK9" s="17">
        <v>0.15973486851444799</v>
      </c>
      <c r="AL9" s="17">
        <v>0.13463181602448099</v>
      </c>
      <c r="AM9" s="17">
        <v>0.13892372248682699</v>
      </c>
      <c r="AN9" s="17">
        <v>0.120402804832369</v>
      </c>
      <c r="AO9" s="17"/>
      <c r="AP9" s="17">
        <v>0.15634365112144799</v>
      </c>
      <c r="AQ9" s="17" t="s">
        <v>104</v>
      </c>
      <c r="AR9" s="17"/>
      <c r="AS9" s="17">
        <v>0.16201330592037999</v>
      </c>
      <c r="AT9" s="17">
        <v>0.14893218095907701</v>
      </c>
      <c r="AU9" s="17" t="s">
        <v>104</v>
      </c>
      <c r="AV9" s="17"/>
      <c r="AW9" s="17">
        <v>0.13292895465073501</v>
      </c>
      <c r="AX9" s="17">
        <v>0.173391126072093</v>
      </c>
      <c r="AY9" s="17"/>
      <c r="AZ9" s="17">
        <v>0.17679226568897499</v>
      </c>
      <c r="BA9" s="17">
        <v>0.14872158725920301</v>
      </c>
      <c r="BB9" s="17"/>
      <c r="BC9" s="17">
        <v>0.218994285474992</v>
      </c>
      <c r="BD9" s="17">
        <v>0.12814280558683899</v>
      </c>
      <c r="BE9" s="17"/>
      <c r="BF9" s="17">
        <v>0.12714901177664301</v>
      </c>
      <c r="BG9" s="17">
        <v>0.18274877879715201</v>
      </c>
      <c r="BH9" s="17"/>
      <c r="BI9" s="17">
        <v>0.18577569438095401</v>
      </c>
      <c r="BJ9" s="17">
        <v>0.198225136922348</v>
      </c>
      <c r="BK9" s="17">
        <v>0.16684418943547899</v>
      </c>
      <c r="BL9" s="17">
        <v>9.1520931577751097E-2</v>
      </c>
    </row>
    <row r="10" spans="2:64" ht="30" x14ac:dyDescent="0.25">
      <c r="B10" s="18" t="s">
        <v>480</v>
      </c>
      <c r="C10" s="17">
        <v>0.26390166304588197</v>
      </c>
      <c r="D10" s="17">
        <v>0.30181460246338498</v>
      </c>
      <c r="E10" s="17">
        <v>0.11310739215749301</v>
      </c>
      <c r="F10" s="17">
        <v>0.52579694502640595</v>
      </c>
      <c r="G10" s="17">
        <v>0.39757533585362398</v>
      </c>
      <c r="H10" s="17">
        <v>0.20854667044535199</v>
      </c>
      <c r="I10" s="17">
        <v>0.29571718616084203</v>
      </c>
      <c r="J10" s="17">
        <v>0.27855064356404902</v>
      </c>
      <c r="K10" s="17">
        <v>0.23169092080326201</v>
      </c>
      <c r="L10" s="17">
        <v>0</v>
      </c>
      <c r="M10" s="17">
        <v>0.28733048618440699</v>
      </c>
      <c r="N10" s="17">
        <v>0.292964440152919</v>
      </c>
      <c r="O10" s="17">
        <v>0.185552164498894</v>
      </c>
      <c r="P10" s="17">
        <v>0</v>
      </c>
      <c r="Q10" s="17"/>
      <c r="R10" s="17">
        <v>9.2294986790463301E-2</v>
      </c>
      <c r="S10" s="17">
        <v>0.25689462324407603</v>
      </c>
      <c r="T10" s="17">
        <v>0.38747892158918601</v>
      </c>
      <c r="U10" s="17">
        <v>0.25876126946667899</v>
      </c>
      <c r="V10" s="17"/>
      <c r="W10" s="17">
        <v>0.22448493035199299</v>
      </c>
      <c r="X10" s="17">
        <v>0</v>
      </c>
      <c r="Y10" s="17">
        <v>0.38228248708496898</v>
      </c>
      <c r="Z10" s="17">
        <v>0.28617204784346501</v>
      </c>
      <c r="AA10" s="17">
        <v>0.330135508438752</v>
      </c>
      <c r="AB10" s="17">
        <v>0.325047066708268</v>
      </c>
      <c r="AC10" s="17">
        <v>0.31238727196774801</v>
      </c>
      <c r="AD10" s="17">
        <v>0.28036860099844302</v>
      </c>
      <c r="AE10" s="17">
        <v>0.31876894742868001</v>
      </c>
      <c r="AF10" s="17">
        <v>0.221329070200772</v>
      </c>
      <c r="AG10" s="17"/>
      <c r="AH10" s="17">
        <v>7.9173767192513206E-2</v>
      </c>
      <c r="AI10" s="17">
        <v>0.184269442237746</v>
      </c>
      <c r="AJ10" s="17">
        <v>0.205009575716811</v>
      </c>
      <c r="AK10" s="17">
        <v>0.25192454166807499</v>
      </c>
      <c r="AL10" s="17">
        <v>0.300749884537658</v>
      </c>
      <c r="AM10" s="17">
        <v>0.25523362452779302</v>
      </c>
      <c r="AN10" s="17">
        <v>0.37473713630314298</v>
      </c>
      <c r="AO10" s="17"/>
      <c r="AP10" s="17">
        <v>0.26390166304588197</v>
      </c>
      <c r="AQ10" s="17" t="s">
        <v>104</v>
      </c>
      <c r="AR10" s="17"/>
      <c r="AS10" s="17">
        <v>0.26574373126156797</v>
      </c>
      <c r="AT10" s="17">
        <v>0.26149367982613098</v>
      </c>
      <c r="AU10" s="17" t="s">
        <v>104</v>
      </c>
      <c r="AV10" s="17"/>
      <c r="AW10" s="17">
        <v>0.296445688255142</v>
      </c>
      <c r="AX10" s="17">
        <v>0.24020742232651099</v>
      </c>
      <c r="AY10" s="17"/>
      <c r="AZ10" s="17">
        <v>0.26249622871262102</v>
      </c>
      <c r="BA10" s="17">
        <v>0.26442552788801699</v>
      </c>
      <c r="BB10" s="17"/>
      <c r="BC10" s="17">
        <v>0.27532149505654802</v>
      </c>
      <c r="BD10" s="17">
        <v>0.25876126946667899</v>
      </c>
      <c r="BE10" s="17"/>
      <c r="BF10" s="17">
        <v>0.26575432236170099</v>
      </c>
      <c r="BG10" s="17">
        <v>0.26222602303553599</v>
      </c>
      <c r="BH10" s="17"/>
      <c r="BI10" s="17">
        <v>0.35156470316438498</v>
      </c>
      <c r="BJ10" s="17">
        <v>0.30126586438299402</v>
      </c>
      <c r="BK10" s="17">
        <v>0.22957600310303</v>
      </c>
      <c r="BL10" s="17">
        <v>0.27211635890984498</v>
      </c>
    </row>
    <row r="11" spans="2:64" ht="30" x14ac:dyDescent="0.25">
      <c r="B11" s="18" t="s">
        <v>481</v>
      </c>
      <c r="C11" s="17">
        <v>0.17713868800017801</v>
      </c>
      <c r="D11" s="17">
        <v>0.18148195060525901</v>
      </c>
      <c r="E11" s="17">
        <v>0.56553696078746296</v>
      </c>
      <c r="F11" s="17">
        <v>0.108047119361216</v>
      </c>
      <c r="G11" s="17">
        <v>0</v>
      </c>
      <c r="H11" s="17">
        <v>0.15807428123830999</v>
      </c>
      <c r="I11" s="17">
        <v>7.1565055605539399E-2</v>
      </c>
      <c r="J11" s="17">
        <v>0.16434806930785301</v>
      </c>
      <c r="K11" s="17">
        <v>0.17908725947603099</v>
      </c>
      <c r="L11" s="17">
        <v>9.8590491045937603E-2</v>
      </c>
      <c r="M11" s="17">
        <v>9.5776828728135699E-2</v>
      </c>
      <c r="N11" s="17">
        <v>0.25050488212924199</v>
      </c>
      <c r="O11" s="17">
        <v>0.23836531518110499</v>
      </c>
      <c r="P11" s="17">
        <v>0</v>
      </c>
      <c r="Q11" s="17"/>
      <c r="R11" s="17">
        <v>0.20822450926552999</v>
      </c>
      <c r="S11" s="17">
        <v>0.16814538744216001</v>
      </c>
      <c r="T11" s="17">
        <v>0.11748951931538899</v>
      </c>
      <c r="U11" s="17">
        <v>0.18661525776401799</v>
      </c>
      <c r="V11" s="17"/>
      <c r="W11" s="17">
        <v>0</v>
      </c>
      <c r="X11" s="17">
        <v>0.48590529949133099</v>
      </c>
      <c r="Y11" s="17">
        <v>0</v>
      </c>
      <c r="Z11" s="17">
        <v>0.19770087821187801</v>
      </c>
      <c r="AA11" s="17">
        <v>0.270873425824249</v>
      </c>
      <c r="AB11" s="17">
        <v>3.94135849116697E-2</v>
      </c>
      <c r="AC11" s="17">
        <v>0.30666150108840501</v>
      </c>
      <c r="AD11" s="17">
        <v>9.3375333824265494E-2</v>
      </c>
      <c r="AE11" s="17">
        <v>0.15940391731822201</v>
      </c>
      <c r="AF11" s="17">
        <v>0.156691598545182</v>
      </c>
      <c r="AG11" s="17"/>
      <c r="AH11" s="17">
        <v>0.104903371326239</v>
      </c>
      <c r="AI11" s="17">
        <v>0.184269442237746</v>
      </c>
      <c r="AJ11" s="17">
        <v>0.21080169084203099</v>
      </c>
      <c r="AK11" s="17">
        <v>0.309937024954206</v>
      </c>
      <c r="AL11" s="17">
        <v>9.9040609882952602E-2</v>
      </c>
      <c r="AM11" s="17">
        <v>0.1841522989887</v>
      </c>
      <c r="AN11" s="17">
        <v>0.12349745104045801</v>
      </c>
      <c r="AO11" s="17"/>
      <c r="AP11" s="17">
        <v>0.17713868800017801</v>
      </c>
      <c r="AQ11" s="17" t="s">
        <v>104</v>
      </c>
      <c r="AR11" s="17"/>
      <c r="AS11" s="17">
        <v>0.18595142084495001</v>
      </c>
      <c r="AT11" s="17">
        <v>0.16561853221568901</v>
      </c>
      <c r="AU11" s="17" t="s">
        <v>104</v>
      </c>
      <c r="AV11" s="17"/>
      <c r="AW11" s="17">
        <v>0.15107785517068401</v>
      </c>
      <c r="AX11" s="17">
        <v>0.19611272831752499</v>
      </c>
      <c r="AY11" s="17"/>
      <c r="AZ11" s="17">
        <v>0.179972028767593</v>
      </c>
      <c r="BA11" s="17">
        <v>0.176082582013074</v>
      </c>
      <c r="BB11" s="17"/>
      <c r="BC11" s="17">
        <v>0.15608566295978901</v>
      </c>
      <c r="BD11" s="17">
        <v>0.18661525776401799</v>
      </c>
      <c r="BE11" s="17"/>
      <c r="BF11" s="17">
        <v>9.9659637502686999E-2</v>
      </c>
      <c r="BG11" s="17">
        <v>0.247214711081541</v>
      </c>
      <c r="BH11" s="17"/>
      <c r="BI11" s="17">
        <v>5.2760178641390897E-2</v>
      </c>
      <c r="BJ11" s="17">
        <v>0.25111480217291698</v>
      </c>
      <c r="BK11" s="17">
        <v>0.18690658373197899</v>
      </c>
      <c r="BL11" s="17">
        <v>0.116544691915243</v>
      </c>
    </row>
    <row r="12" spans="2:64" ht="30" x14ac:dyDescent="0.25">
      <c r="B12" s="18" t="s">
        <v>482</v>
      </c>
      <c r="C12" s="17">
        <v>0.24715299830040599</v>
      </c>
      <c r="D12" s="17">
        <v>0.239318328900609</v>
      </c>
      <c r="E12" s="17">
        <v>0.11310739215749301</v>
      </c>
      <c r="F12" s="17">
        <v>0.36615593561237902</v>
      </c>
      <c r="G12" s="17">
        <v>0.60242466414637597</v>
      </c>
      <c r="H12" s="17">
        <v>0.25174149297473802</v>
      </c>
      <c r="I12" s="17">
        <v>0.35214140691957901</v>
      </c>
      <c r="J12" s="17">
        <v>0.10511227006929</v>
      </c>
      <c r="K12" s="17">
        <v>0.37751993434255299</v>
      </c>
      <c r="L12" s="17">
        <v>0.33723642161357598</v>
      </c>
      <c r="M12" s="17">
        <v>0.200620754752138</v>
      </c>
      <c r="N12" s="17">
        <v>0.17964076755876701</v>
      </c>
      <c r="O12" s="17">
        <v>0.216767795373186</v>
      </c>
      <c r="P12" s="17">
        <v>0</v>
      </c>
      <c r="Q12" s="17"/>
      <c r="R12" s="17">
        <v>0.335062792840704</v>
      </c>
      <c r="S12" s="17">
        <v>9.1456877691261901E-2</v>
      </c>
      <c r="T12" s="17">
        <v>0.222113597454561</v>
      </c>
      <c r="U12" s="17">
        <v>0.27096423790615898</v>
      </c>
      <c r="V12" s="17"/>
      <c r="W12" s="17">
        <v>0.374793588880871</v>
      </c>
      <c r="X12" s="17">
        <v>0.102468284952898</v>
      </c>
      <c r="Y12" s="17">
        <v>0.36144432844264102</v>
      </c>
      <c r="Z12" s="17">
        <v>0.23116404598492599</v>
      </c>
      <c r="AA12" s="17">
        <v>9.4456804884278697E-2</v>
      </c>
      <c r="AB12" s="17">
        <v>0.35894983622810001</v>
      </c>
      <c r="AC12" s="17">
        <v>0.154551673504463</v>
      </c>
      <c r="AD12" s="17">
        <v>0.24460949294019499</v>
      </c>
      <c r="AE12" s="17">
        <v>0.35653419174843298</v>
      </c>
      <c r="AF12" s="17">
        <v>0.25371162184184598</v>
      </c>
      <c r="AG12" s="17"/>
      <c r="AH12" s="17">
        <v>0.32848405525975</v>
      </c>
      <c r="AI12" s="17">
        <v>0.26667595897185098</v>
      </c>
      <c r="AJ12" s="17">
        <v>0.28094926903455703</v>
      </c>
      <c r="AK12" s="17">
        <v>0.14940648801093001</v>
      </c>
      <c r="AL12" s="17">
        <v>0.29098724663394798</v>
      </c>
      <c r="AM12" s="17">
        <v>0.29706085370117802</v>
      </c>
      <c r="AN12" s="17">
        <v>0.17335205095036199</v>
      </c>
      <c r="AO12" s="17"/>
      <c r="AP12" s="17">
        <v>0.24715299830040599</v>
      </c>
      <c r="AQ12" s="17" t="s">
        <v>104</v>
      </c>
      <c r="AR12" s="17"/>
      <c r="AS12" s="17">
        <v>0.22879951104514901</v>
      </c>
      <c r="AT12" s="17">
        <v>0.27114499216807503</v>
      </c>
      <c r="AU12" s="17" t="s">
        <v>104</v>
      </c>
      <c r="AV12" s="17"/>
      <c r="AW12" s="17">
        <v>0.25649114530050499</v>
      </c>
      <c r="AX12" s="17">
        <v>0.240354198782814</v>
      </c>
      <c r="AY12" s="17"/>
      <c r="AZ12" s="17">
        <v>0.21512221659973499</v>
      </c>
      <c r="BA12" s="17">
        <v>0.259092225912814</v>
      </c>
      <c r="BB12" s="17"/>
      <c r="BC12" s="17">
        <v>0.19425425580653499</v>
      </c>
      <c r="BD12" s="17">
        <v>0.27096423790615898</v>
      </c>
      <c r="BE12" s="17"/>
      <c r="BF12" s="17">
        <v>0.29186603042909198</v>
      </c>
      <c r="BG12" s="17">
        <v>0.206712241071598</v>
      </c>
      <c r="BH12" s="17"/>
      <c r="BI12" s="17">
        <v>0</v>
      </c>
      <c r="BJ12" s="17">
        <v>0.20094929831564401</v>
      </c>
      <c r="BK12" s="17">
        <v>0.26505211684331997</v>
      </c>
      <c r="BL12" s="17">
        <v>0.30354362931393303</v>
      </c>
    </row>
    <row r="13" spans="2:64" ht="30" x14ac:dyDescent="0.25">
      <c r="B13" s="18" t="s">
        <v>483</v>
      </c>
      <c r="C13" s="17">
        <v>0.14642635077188201</v>
      </c>
      <c r="D13" s="17">
        <v>0.14229079120572999</v>
      </c>
      <c r="E13" s="17">
        <v>0</v>
      </c>
      <c r="F13" s="17">
        <v>0</v>
      </c>
      <c r="G13" s="17">
        <v>0</v>
      </c>
      <c r="H13" s="17">
        <v>0.246902862466955</v>
      </c>
      <c r="I13" s="17">
        <v>0.17322876790573</v>
      </c>
      <c r="J13" s="17">
        <v>0.10511227006929</v>
      </c>
      <c r="K13" s="17">
        <v>0.21170188537815501</v>
      </c>
      <c r="L13" s="17">
        <v>0.219542685709365</v>
      </c>
      <c r="M13" s="17">
        <v>0.163928500538915</v>
      </c>
      <c r="N13" s="17">
        <v>0.14030214478476699</v>
      </c>
      <c r="O13" s="17">
        <v>0.142546929573628</v>
      </c>
      <c r="P13" s="17">
        <v>0</v>
      </c>
      <c r="Q13" s="17"/>
      <c r="R13" s="17">
        <v>0.102641301124634</v>
      </c>
      <c r="S13" s="17">
        <v>0.16184895809863101</v>
      </c>
      <c r="T13" s="17">
        <v>0.15442192770712401</v>
      </c>
      <c r="U13" s="17">
        <v>0.14633312209388299</v>
      </c>
      <c r="V13" s="17"/>
      <c r="W13" s="17">
        <v>6.1812191872535602E-2</v>
      </c>
      <c r="X13" s="17">
        <v>7.5169327613678505E-2</v>
      </c>
      <c r="Y13" s="17">
        <v>0.168538454321706</v>
      </c>
      <c r="Z13" s="17">
        <v>0.100953352401077</v>
      </c>
      <c r="AA13" s="17">
        <v>0.12106029005641999</v>
      </c>
      <c r="AB13" s="17">
        <v>0.143620081758393</v>
      </c>
      <c r="AC13" s="17">
        <v>0.16961400973333801</v>
      </c>
      <c r="AD13" s="17">
        <v>0.24541932824972601</v>
      </c>
      <c r="AE13" s="17">
        <v>8.4869957510238403E-2</v>
      </c>
      <c r="AF13" s="17">
        <v>0.18157495094506401</v>
      </c>
      <c r="AG13" s="17"/>
      <c r="AH13" s="17">
        <v>0.10485790591059301</v>
      </c>
      <c r="AI13" s="17">
        <v>0.27773455717453199</v>
      </c>
      <c r="AJ13" s="17">
        <v>0.18587973976150701</v>
      </c>
      <c r="AK13" s="17">
        <v>0.106078609065374</v>
      </c>
      <c r="AL13" s="17">
        <v>0.151729379995895</v>
      </c>
      <c r="AM13" s="17">
        <v>0.124629500295502</v>
      </c>
      <c r="AN13" s="17">
        <v>0.20801055687366901</v>
      </c>
      <c r="AO13" s="17"/>
      <c r="AP13" s="17">
        <v>0.14642635077188201</v>
      </c>
      <c r="AQ13" s="17" t="s">
        <v>104</v>
      </c>
      <c r="AR13" s="17"/>
      <c r="AS13" s="17">
        <v>0.14154249202758501</v>
      </c>
      <c r="AT13" s="17">
        <v>0.15281061483102801</v>
      </c>
      <c r="AU13" s="17" t="s">
        <v>104</v>
      </c>
      <c r="AV13" s="17"/>
      <c r="AW13" s="17">
        <v>0.163056356622933</v>
      </c>
      <c r="AX13" s="17">
        <v>0.13431858723416201</v>
      </c>
      <c r="AY13" s="17"/>
      <c r="AZ13" s="17">
        <v>0.15435493934876501</v>
      </c>
      <c r="BA13" s="17">
        <v>0.14347103033827099</v>
      </c>
      <c r="BB13" s="17"/>
      <c r="BC13" s="17">
        <v>0.146633466399299</v>
      </c>
      <c r="BD13" s="17">
        <v>0.14633312209388299</v>
      </c>
      <c r="BE13" s="17"/>
      <c r="BF13" s="17">
        <v>0.20987756018085699</v>
      </c>
      <c r="BG13" s="17">
        <v>8.9037825918602695E-2</v>
      </c>
      <c r="BH13" s="17"/>
      <c r="BI13" s="17">
        <v>0.23598816402973399</v>
      </c>
      <c r="BJ13" s="17">
        <v>4.84448982060975E-2</v>
      </c>
      <c r="BK13" s="17">
        <v>0.15162110688619099</v>
      </c>
      <c r="BL13" s="17">
        <v>0.21627438828322801</v>
      </c>
    </row>
    <row r="14" spans="2:64" x14ac:dyDescent="0.25">
      <c r="B14" s="18" t="s">
        <v>101</v>
      </c>
      <c r="C14" s="19">
        <v>9.0366487602052195E-3</v>
      </c>
      <c r="D14" s="19">
        <v>0</v>
      </c>
      <c r="E14" s="19">
        <v>0.11310739215749301</v>
      </c>
      <c r="F14" s="19">
        <v>0</v>
      </c>
      <c r="G14" s="19">
        <v>0</v>
      </c>
      <c r="H14" s="19">
        <v>0</v>
      </c>
      <c r="I14" s="19">
        <v>0</v>
      </c>
      <c r="J14" s="19">
        <v>0</v>
      </c>
      <c r="K14" s="19">
        <v>0</v>
      </c>
      <c r="L14" s="19">
        <v>0</v>
      </c>
      <c r="M14" s="19">
        <v>0</v>
      </c>
      <c r="N14" s="19">
        <v>0</v>
      </c>
      <c r="O14" s="19">
        <v>3.12156308742918E-2</v>
      </c>
      <c r="P14" s="19">
        <v>1</v>
      </c>
      <c r="Q14" s="19"/>
      <c r="R14" s="19">
        <v>0</v>
      </c>
      <c r="S14" s="19">
        <v>0</v>
      </c>
      <c r="T14" s="19">
        <v>2.1693225892687899E-2</v>
      </c>
      <c r="U14" s="19">
        <v>9.1833071824222994E-3</v>
      </c>
      <c r="V14" s="19"/>
      <c r="W14" s="19">
        <v>0</v>
      </c>
      <c r="X14" s="19">
        <v>0</v>
      </c>
      <c r="Y14" s="19">
        <v>0</v>
      </c>
      <c r="Z14" s="19">
        <v>0</v>
      </c>
      <c r="AA14" s="19">
        <v>0</v>
      </c>
      <c r="AB14" s="19">
        <v>0</v>
      </c>
      <c r="AC14" s="19">
        <v>0</v>
      </c>
      <c r="AD14" s="19">
        <v>0</v>
      </c>
      <c r="AE14" s="19">
        <v>0</v>
      </c>
      <c r="AF14" s="19">
        <v>2.5075401900210299E-2</v>
      </c>
      <c r="AG14" s="19"/>
      <c r="AH14" s="19">
        <v>0</v>
      </c>
      <c r="AI14" s="19">
        <v>0</v>
      </c>
      <c r="AJ14" s="19">
        <v>0</v>
      </c>
      <c r="AK14" s="19">
        <v>2.29184677869665E-2</v>
      </c>
      <c r="AL14" s="19">
        <v>2.2861062925065401E-2</v>
      </c>
      <c r="AM14" s="19">
        <v>0</v>
      </c>
      <c r="AN14" s="19">
        <v>0</v>
      </c>
      <c r="AO14" s="19"/>
      <c r="AP14" s="19">
        <v>9.0366487602052195E-3</v>
      </c>
      <c r="AQ14" s="19" t="s">
        <v>104</v>
      </c>
      <c r="AR14" s="19"/>
      <c r="AS14" s="19">
        <v>1.59495389003683E-2</v>
      </c>
      <c r="AT14" s="19">
        <v>0</v>
      </c>
      <c r="AU14" s="19" t="s">
        <v>104</v>
      </c>
      <c r="AV14" s="19"/>
      <c r="AW14" s="19">
        <v>0</v>
      </c>
      <c r="AX14" s="19">
        <v>1.56159372668948E-2</v>
      </c>
      <c r="AY14" s="19"/>
      <c r="AZ14" s="19">
        <v>1.12623208823116E-2</v>
      </c>
      <c r="BA14" s="19">
        <v>8.2070465886208699E-3</v>
      </c>
      <c r="BB14" s="19"/>
      <c r="BC14" s="19">
        <v>8.7108343028367598E-3</v>
      </c>
      <c r="BD14" s="19">
        <v>9.1833071824222994E-3</v>
      </c>
      <c r="BE14" s="19"/>
      <c r="BF14" s="19">
        <v>5.69343774902054E-3</v>
      </c>
      <c r="BG14" s="19">
        <v>1.2060420095570699E-2</v>
      </c>
      <c r="BH14" s="19"/>
      <c r="BI14" s="19">
        <v>0.173911259783536</v>
      </c>
      <c r="BJ14" s="19">
        <v>0</v>
      </c>
      <c r="BK14" s="19">
        <v>0</v>
      </c>
      <c r="BL14" s="19">
        <v>0</v>
      </c>
    </row>
    <row r="15" spans="2:64" x14ac:dyDescent="0.25">
      <c r="B15" s="16" t="s">
        <v>661</v>
      </c>
    </row>
    <row r="16" spans="2:64" x14ac:dyDescent="0.25">
      <c r="B16" t="s">
        <v>83</v>
      </c>
    </row>
    <row r="17" spans="2:2" x14ac:dyDescent="0.25">
      <c r="B17" t="s">
        <v>84</v>
      </c>
    </row>
    <row r="19" spans="2:2" x14ac:dyDescent="0.2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L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488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342</v>
      </c>
      <c r="D7" s="10">
        <v>123</v>
      </c>
      <c r="E7" s="10">
        <v>9</v>
      </c>
      <c r="F7" s="10">
        <v>11</v>
      </c>
      <c r="G7" s="10">
        <v>5</v>
      </c>
      <c r="H7" s="10">
        <v>31</v>
      </c>
      <c r="I7" s="10">
        <v>28</v>
      </c>
      <c r="J7" s="10">
        <v>18</v>
      </c>
      <c r="K7" s="10">
        <v>8</v>
      </c>
      <c r="L7" s="10">
        <v>19</v>
      </c>
      <c r="M7" s="10">
        <v>19</v>
      </c>
      <c r="N7" s="10">
        <v>43</v>
      </c>
      <c r="O7" s="10">
        <v>27</v>
      </c>
      <c r="P7" s="10">
        <v>1</v>
      </c>
      <c r="Q7" s="10"/>
      <c r="R7" s="10">
        <v>19</v>
      </c>
      <c r="S7" s="10">
        <v>31</v>
      </c>
      <c r="T7" s="10">
        <v>51</v>
      </c>
      <c r="U7" s="10">
        <v>241</v>
      </c>
      <c r="V7" s="10"/>
      <c r="W7" s="10">
        <v>15</v>
      </c>
      <c r="X7" s="10">
        <v>10</v>
      </c>
      <c r="Y7" s="10">
        <v>11</v>
      </c>
      <c r="Z7" s="10">
        <v>22</v>
      </c>
      <c r="AA7" s="10">
        <v>20</v>
      </c>
      <c r="AB7" s="10">
        <v>22</v>
      </c>
      <c r="AC7" s="10">
        <v>26</v>
      </c>
      <c r="AD7" s="10">
        <v>33</v>
      </c>
      <c r="AE7" s="10">
        <v>43</v>
      </c>
      <c r="AF7" s="10">
        <v>126</v>
      </c>
      <c r="AG7" s="10"/>
      <c r="AH7" s="10">
        <v>20</v>
      </c>
      <c r="AI7" s="10">
        <v>11</v>
      </c>
      <c r="AJ7" s="10">
        <v>29</v>
      </c>
      <c r="AK7" s="10">
        <v>47</v>
      </c>
      <c r="AL7" s="10">
        <v>87</v>
      </c>
      <c r="AM7" s="10">
        <v>85</v>
      </c>
      <c r="AN7" s="10">
        <v>49</v>
      </c>
      <c r="AO7" s="10"/>
      <c r="AP7" s="10">
        <v>342</v>
      </c>
      <c r="AQ7" s="10" t="s">
        <v>103</v>
      </c>
      <c r="AR7" s="10"/>
      <c r="AS7" s="10">
        <v>193</v>
      </c>
      <c r="AT7" s="10">
        <v>149</v>
      </c>
      <c r="AU7" s="10" t="s">
        <v>103</v>
      </c>
      <c r="AV7" s="10"/>
      <c r="AW7" s="10">
        <v>147</v>
      </c>
      <c r="AX7" s="10">
        <v>195</v>
      </c>
      <c r="AY7" s="10"/>
      <c r="AZ7" s="10">
        <v>92</v>
      </c>
      <c r="BA7" s="10">
        <v>250</v>
      </c>
      <c r="BB7" s="10"/>
      <c r="BC7" s="10">
        <v>101</v>
      </c>
      <c r="BD7" s="10">
        <v>241</v>
      </c>
      <c r="BE7" s="10"/>
      <c r="BF7" s="10">
        <v>163</v>
      </c>
      <c r="BG7" s="10">
        <v>179</v>
      </c>
      <c r="BH7" s="10"/>
      <c r="BI7" s="10">
        <v>17</v>
      </c>
      <c r="BJ7" s="10">
        <v>78</v>
      </c>
      <c r="BK7" s="10">
        <v>164</v>
      </c>
      <c r="BL7" s="10">
        <v>81</v>
      </c>
    </row>
    <row r="8" spans="2:64" ht="30" customHeight="1" x14ac:dyDescent="0.25">
      <c r="B8" s="11" t="s">
        <v>31</v>
      </c>
      <c r="C8" s="11">
        <v>322</v>
      </c>
      <c r="D8" s="11">
        <v>110</v>
      </c>
      <c r="E8" s="11">
        <v>9</v>
      </c>
      <c r="F8" s="11">
        <v>11</v>
      </c>
      <c r="G8" s="11">
        <v>7</v>
      </c>
      <c r="H8" s="11">
        <v>25</v>
      </c>
      <c r="I8" s="11">
        <v>26</v>
      </c>
      <c r="J8" s="11">
        <v>17</v>
      </c>
      <c r="K8" s="11">
        <v>8</v>
      </c>
      <c r="L8" s="11">
        <v>20</v>
      </c>
      <c r="M8" s="11">
        <v>20</v>
      </c>
      <c r="N8" s="11">
        <v>42</v>
      </c>
      <c r="O8" s="11">
        <v>28</v>
      </c>
      <c r="P8" s="11">
        <v>1</v>
      </c>
      <c r="Q8" s="11"/>
      <c r="R8" s="11">
        <v>21</v>
      </c>
      <c r="S8" s="11">
        <v>39</v>
      </c>
      <c r="T8" s="11">
        <v>40</v>
      </c>
      <c r="U8" s="11">
        <v>222</v>
      </c>
      <c r="V8" s="11"/>
      <c r="W8" s="11">
        <v>15</v>
      </c>
      <c r="X8" s="11">
        <v>10</v>
      </c>
      <c r="Y8" s="11">
        <v>10</v>
      </c>
      <c r="Z8" s="11">
        <v>22</v>
      </c>
      <c r="AA8" s="11">
        <v>20</v>
      </c>
      <c r="AB8" s="11">
        <v>21</v>
      </c>
      <c r="AC8" s="11">
        <v>24</v>
      </c>
      <c r="AD8" s="11">
        <v>31</v>
      </c>
      <c r="AE8" s="11">
        <v>39</v>
      </c>
      <c r="AF8" s="11">
        <v>116</v>
      </c>
      <c r="AG8" s="11"/>
      <c r="AH8" s="11">
        <v>21</v>
      </c>
      <c r="AI8" s="11">
        <v>10</v>
      </c>
      <c r="AJ8" s="11">
        <v>27</v>
      </c>
      <c r="AK8" s="11">
        <v>46</v>
      </c>
      <c r="AL8" s="11">
        <v>81</v>
      </c>
      <c r="AM8" s="11">
        <v>79</v>
      </c>
      <c r="AN8" s="11">
        <v>45</v>
      </c>
      <c r="AO8" s="11"/>
      <c r="AP8" s="11">
        <v>322</v>
      </c>
      <c r="AQ8" s="11" t="s">
        <v>103</v>
      </c>
      <c r="AR8" s="11"/>
      <c r="AS8" s="11">
        <v>183</v>
      </c>
      <c r="AT8" s="11">
        <v>140</v>
      </c>
      <c r="AU8" s="11" t="s">
        <v>103</v>
      </c>
      <c r="AV8" s="11"/>
      <c r="AW8" s="11">
        <v>136</v>
      </c>
      <c r="AX8" s="11">
        <v>187</v>
      </c>
      <c r="AY8" s="11"/>
      <c r="AZ8" s="11">
        <v>88</v>
      </c>
      <c r="BA8" s="11">
        <v>235</v>
      </c>
      <c r="BB8" s="11"/>
      <c r="BC8" s="11">
        <v>100</v>
      </c>
      <c r="BD8" s="11">
        <v>222</v>
      </c>
      <c r="BE8" s="11"/>
      <c r="BF8" s="11">
        <v>153</v>
      </c>
      <c r="BG8" s="11">
        <v>169</v>
      </c>
      <c r="BH8" s="11"/>
      <c r="BI8" s="11">
        <v>17</v>
      </c>
      <c r="BJ8" s="11">
        <v>75</v>
      </c>
      <c r="BK8" s="11">
        <v>153</v>
      </c>
      <c r="BL8" s="11">
        <v>76</v>
      </c>
    </row>
    <row r="9" spans="2:64" ht="30" x14ac:dyDescent="0.25">
      <c r="B9" s="18" t="s">
        <v>479</v>
      </c>
      <c r="C9" s="17">
        <v>0.16930666475870201</v>
      </c>
      <c r="D9" s="17">
        <v>0.12573057180483699</v>
      </c>
      <c r="E9" s="17">
        <v>0</v>
      </c>
      <c r="F9" s="17">
        <v>0.282118619362765</v>
      </c>
      <c r="G9" s="17">
        <v>0.43521339821685201</v>
      </c>
      <c r="H9" s="17">
        <v>3.0461357651969001E-2</v>
      </c>
      <c r="I9" s="17">
        <v>0.194053473860652</v>
      </c>
      <c r="J9" s="17">
        <v>0.287640947750955</v>
      </c>
      <c r="K9" s="17">
        <v>0</v>
      </c>
      <c r="L9" s="17">
        <v>0.28600169219384602</v>
      </c>
      <c r="M9" s="17">
        <v>0.232080172349693</v>
      </c>
      <c r="N9" s="17">
        <v>0.183355146969228</v>
      </c>
      <c r="O9" s="17">
        <v>0.222662597398673</v>
      </c>
      <c r="P9" s="17">
        <v>0</v>
      </c>
      <c r="Q9" s="17"/>
      <c r="R9" s="17">
        <v>0.32626044968299101</v>
      </c>
      <c r="S9" s="17">
        <v>0.235780601575486</v>
      </c>
      <c r="T9" s="17">
        <v>0.15489736796978801</v>
      </c>
      <c r="U9" s="17">
        <v>0.14558935172196499</v>
      </c>
      <c r="V9" s="17"/>
      <c r="W9" s="17">
        <v>0.61546457863140003</v>
      </c>
      <c r="X9" s="17">
        <v>0.11129591803178</v>
      </c>
      <c r="Y9" s="17">
        <v>0</v>
      </c>
      <c r="Z9" s="17">
        <v>0.32961389383253198</v>
      </c>
      <c r="AA9" s="17">
        <v>0.24934155976113201</v>
      </c>
      <c r="AB9" s="17">
        <v>0.12900426687670799</v>
      </c>
      <c r="AC9" s="17">
        <v>7.2122434170740796E-2</v>
      </c>
      <c r="AD9" s="17">
        <v>0.30207004450941699</v>
      </c>
      <c r="AE9" s="17">
        <v>9.3515023844487802E-2</v>
      </c>
      <c r="AF9" s="17">
        <v>0.115973985847636</v>
      </c>
      <c r="AG9" s="17"/>
      <c r="AH9" s="17">
        <v>0.43020491249188098</v>
      </c>
      <c r="AI9" s="17">
        <v>9.7218842859621193E-2</v>
      </c>
      <c r="AJ9" s="17">
        <v>0.115212960681414</v>
      </c>
      <c r="AK9" s="17">
        <v>0.12958166908334201</v>
      </c>
      <c r="AL9" s="17">
        <v>0.12704801639069799</v>
      </c>
      <c r="AM9" s="17">
        <v>0.21830288112759699</v>
      </c>
      <c r="AN9" s="17">
        <v>0.15847954731135</v>
      </c>
      <c r="AO9" s="17"/>
      <c r="AP9" s="17">
        <v>0.16930666475870201</v>
      </c>
      <c r="AQ9" s="17" t="s">
        <v>104</v>
      </c>
      <c r="AR9" s="17"/>
      <c r="AS9" s="17">
        <v>0.14506945674114199</v>
      </c>
      <c r="AT9" s="17">
        <v>0.20098995949388501</v>
      </c>
      <c r="AU9" s="17" t="s">
        <v>104</v>
      </c>
      <c r="AV9" s="17"/>
      <c r="AW9" s="17">
        <v>0.192220963801019</v>
      </c>
      <c r="AX9" s="17">
        <v>0.15262351281504499</v>
      </c>
      <c r="AY9" s="17"/>
      <c r="AZ9" s="17">
        <v>0.22454415800361599</v>
      </c>
      <c r="BA9" s="17">
        <v>0.14871731384142201</v>
      </c>
      <c r="BB9" s="17"/>
      <c r="BC9" s="17">
        <v>0.22199674119948301</v>
      </c>
      <c r="BD9" s="17">
        <v>0.14558935172196499</v>
      </c>
      <c r="BE9" s="17"/>
      <c r="BF9" s="17">
        <v>0.179368004011843</v>
      </c>
      <c r="BG9" s="17">
        <v>0.16020667402307301</v>
      </c>
      <c r="BH9" s="17"/>
      <c r="BI9" s="17">
        <v>0.172345240833574</v>
      </c>
      <c r="BJ9" s="17">
        <v>0.20747757821652801</v>
      </c>
      <c r="BK9" s="17">
        <v>0.14086060345264001</v>
      </c>
      <c r="BL9" s="17">
        <v>0.192228417195589</v>
      </c>
    </row>
    <row r="10" spans="2:64" ht="30" x14ac:dyDescent="0.25">
      <c r="B10" s="18" t="s">
        <v>480</v>
      </c>
      <c r="C10" s="17">
        <v>0.20522214224962501</v>
      </c>
      <c r="D10" s="17">
        <v>0.230557543237525</v>
      </c>
      <c r="E10" s="17">
        <v>0.32135564705504499</v>
      </c>
      <c r="F10" s="17">
        <v>0.18446306438658799</v>
      </c>
      <c r="G10" s="17">
        <v>0.19878766792681199</v>
      </c>
      <c r="H10" s="17">
        <v>0.18276814591181401</v>
      </c>
      <c r="I10" s="17">
        <v>0.21469516681661799</v>
      </c>
      <c r="J10" s="17">
        <v>0.28977545986142</v>
      </c>
      <c r="K10" s="17">
        <v>0.10585094268907699</v>
      </c>
      <c r="L10" s="17">
        <v>4.9295245522968802E-2</v>
      </c>
      <c r="M10" s="17">
        <v>0.25970532926704998</v>
      </c>
      <c r="N10" s="17">
        <v>0.20920453364792099</v>
      </c>
      <c r="O10" s="17">
        <v>0.142546929573628</v>
      </c>
      <c r="P10" s="17">
        <v>0</v>
      </c>
      <c r="Q10" s="17"/>
      <c r="R10" s="17">
        <v>0.15432192617933799</v>
      </c>
      <c r="S10" s="17">
        <v>0.16088187041083099</v>
      </c>
      <c r="T10" s="17">
        <v>0.257680443825612</v>
      </c>
      <c r="U10" s="17">
        <v>0.20829496690443899</v>
      </c>
      <c r="V10" s="17"/>
      <c r="W10" s="17">
        <v>6.1812191872535602E-2</v>
      </c>
      <c r="X10" s="17">
        <v>0.40179561722880303</v>
      </c>
      <c r="Y10" s="17">
        <v>0.204337880973115</v>
      </c>
      <c r="Z10" s="17">
        <v>0.22343198126939701</v>
      </c>
      <c r="AA10" s="17">
        <v>0.255743359668338</v>
      </c>
      <c r="AB10" s="17">
        <v>0.31760415193570901</v>
      </c>
      <c r="AC10" s="17">
        <v>0.170685541721384</v>
      </c>
      <c r="AD10" s="17">
        <v>8.5738494209657706E-2</v>
      </c>
      <c r="AE10" s="17">
        <v>0.217561816235087</v>
      </c>
      <c r="AF10" s="17">
        <v>0.20379040274556201</v>
      </c>
      <c r="AG10" s="17"/>
      <c r="AH10" s="17">
        <v>3.6171542089426099E-2</v>
      </c>
      <c r="AI10" s="17">
        <v>0.19058318640830399</v>
      </c>
      <c r="AJ10" s="17">
        <v>0.184453472593894</v>
      </c>
      <c r="AK10" s="17">
        <v>0.280148596789287</v>
      </c>
      <c r="AL10" s="17">
        <v>0.23573924166566099</v>
      </c>
      <c r="AM10" s="17">
        <v>0.165589854540201</v>
      </c>
      <c r="AN10" s="17">
        <v>0.20134782275090299</v>
      </c>
      <c r="AO10" s="17"/>
      <c r="AP10" s="17">
        <v>0.20522214224962501</v>
      </c>
      <c r="AQ10" s="17" t="s">
        <v>104</v>
      </c>
      <c r="AR10" s="17"/>
      <c r="AS10" s="17">
        <v>0.21592318318310799</v>
      </c>
      <c r="AT10" s="17">
        <v>0.19123355768893099</v>
      </c>
      <c r="AU10" s="17" t="s">
        <v>104</v>
      </c>
      <c r="AV10" s="17"/>
      <c r="AW10" s="17">
        <v>0.22711648817503699</v>
      </c>
      <c r="AX10" s="17">
        <v>0.18928158482275101</v>
      </c>
      <c r="AY10" s="17"/>
      <c r="AZ10" s="17">
        <v>0.18952068731732899</v>
      </c>
      <c r="BA10" s="17">
        <v>0.21107473885605599</v>
      </c>
      <c r="BB10" s="17"/>
      <c r="BC10" s="17">
        <v>0.198395594668099</v>
      </c>
      <c r="BD10" s="17">
        <v>0.20829496690443899</v>
      </c>
      <c r="BE10" s="17"/>
      <c r="BF10" s="17">
        <v>0.18850551126808901</v>
      </c>
      <c r="BG10" s="17">
        <v>0.220341519823086</v>
      </c>
      <c r="BH10" s="17"/>
      <c r="BI10" s="17">
        <v>0.41972026881430402</v>
      </c>
      <c r="BJ10" s="17">
        <v>0.19515471115451699</v>
      </c>
      <c r="BK10" s="17">
        <v>0.20895096040434599</v>
      </c>
      <c r="BL10" s="17">
        <v>0.165559776917579</v>
      </c>
    </row>
    <row r="11" spans="2:64" ht="30" x14ac:dyDescent="0.25">
      <c r="B11" s="18" t="s">
        <v>481</v>
      </c>
      <c r="C11" s="17">
        <v>0.211375875878656</v>
      </c>
      <c r="D11" s="17">
        <v>0.24800718705643801</v>
      </c>
      <c r="E11" s="17">
        <v>0.11310739215749301</v>
      </c>
      <c r="F11" s="17">
        <v>0.27530949999948301</v>
      </c>
      <c r="G11" s="17">
        <v>0.19878766792681199</v>
      </c>
      <c r="H11" s="17">
        <v>0.21431416342381801</v>
      </c>
      <c r="I11" s="17">
        <v>0.101663712300191</v>
      </c>
      <c r="J11" s="17">
        <v>0.26946033937714298</v>
      </c>
      <c r="K11" s="17">
        <v>0</v>
      </c>
      <c r="L11" s="17">
        <v>0.107923954960245</v>
      </c>
      <c r="M11" s="17">
        <v>0.14366524309220299</v>
      </c>
      <c r="N11" s="17">
        <v>0.29727226372416399</v>
      </c>
      <c r="O11" s="17">
        <v>0.20125488228132599</v>
      </c>
      <c r="P11" s="17">
        <v>0</v>
      </c>
      <c r="Q11" s="17"/>
      <c r="R11" s="17">
        <v>0.31086581039016298</v>
      </c>
      <c r="S11" s="17">
        <v>0.28171928022554799</v>
      </c>
      <c r="T11" s="17">
        <v>0.157544598954342</v>
      </c>
      <c r="U11" s="17">
        <v>0.19944583037654301</v>
      </c>
      <c r="V11" s="17"/>
      <c r="W11" s="17">
        <v>0</v>
      </c>
      <c r="X11" s="17">
        <v>0.31551969184106698</v>
      </c>
      <c r="Y11" s="17">
        <v>0.38335833660792701</v>
      </c>
      <c r="Z11" s="17">
        <v>9.0310092077710596E-2</v>
      </c>
      <c r="AA11" s="17">
        <v>0.260187546324399</v>
      </c>
      <c r="AB11" s="17">
        <v>0.17023895360827801</v>
      </c>
      <c r="AC11" s="17">
        <v>0.292459645831252</v>
      </c>
      <c r="AD11" s="17">
        <v>9.5942394508545401E-2</v>
      </c>
      <c r="AE11" s="17">
        <v>0.18654762355566101</v>
      </c>
      <c r="AF11" s="17">
        <v>0.213401515987138</v>
      </c>
      <c r="AG11" s="17"/>
      <c r="AH11" s="17">
        <v>5.71182523018397E-2</v>
      </c>
      <c r="AI11" s="17">
        <v>0.35309616966394403</v>
      </c>
      <c r="AJ11" s="17">
        <v>0.112423782059309</v>
      </c>
      <c r="AK11" s="17">
        <v>0.28787597717454799</v>
      </c>
      <c r="AL11" s="17">
        <v>0.18643701126048501</v>
      </c>
      <c r="AM11" s="17">
        <v>0.12809079838381701</v>
      </c>
      <c r="AN11" s="17">
        <v>0.32047078531019901</v>
      </c>
      <c r="AO11" s="17"/>
      <c r="AP11" s="17">
        <v>0.211375875878656</v>
      </c>
      <c r="AQ11" s="17" t="s">
        <v>104</v>
      </c>
      <c r="AR11" s="17"/>
      <c r="AS11" s="17">
        <v>0.20710581247093501</v>
      </c>
      <c r="AT11" s="17">
        <v>0.216957776128336</v>
      </c>
      <c r="AU11" s="17" t="s">
        <v>104</v>
      </c>
      <c r="AV11" s="17"/>
      <c r="AW11" s="17">
        <v>0.190775981714318</v>
      </c>
      <c r="AX11" s="17">
        <v>0.22637398530073499</v>
      </c>
      <c r="AY11" s="17"/>
      <c r="AZ11" s="17">
        <v>0.185961925854225</v>
      </c>
      <c r="BA11" s="17">
        <v>0.22084873035681299</v>
      </c>
      <c r="BB11" s="17"/>
      <c r="BC11" s="17">
        <v>0.23787951094366899</v>
      </c>
      <c r="BD11" s="17">
        <v>0.19944583037654301</v>
      </c>
      <c r="BE11" s="17"/>
      <c r="BF11" s="17">
        <v>0.171675793490838</v>
      </c>
      <c r="BG11" s="17">
        <v>0.24728266451219599</v>
      </c>
      <c r="BH11" s="17"/>
      <c r="BI11" s="17">
        <v>0</v>
      </c>
      <c r="BJ11" s="17">
        <v>0.26693600017257202</v>
      </c>
      <c r="BK11" s="17">
        <v>0.24921709915658499</v>
      </c>
      <c r="BL11" s="17">
        <v>0.121643099957513</v>
      </c>
    </row>
    <row r="12" spans="2:64" ht="30" x14ac:dyDescent="0.25">
      <c r="B12" s="18" t="s">
        <v>482</v>
      </c>
      <c r="C12" s="17">
        <v>0.225534034179665</v>
      </c>
      <c r="D12" s="17">
        <v>0.20561618028465101</v>
      </c>
      <c r="E12" s="17">
        <v>0.45242956862997002</v>
      </c>
      <c r="F12" s="17">
        <v>0.258108816251164</v>
      </c>
      <c r="G12" s="17">
        <v>0.16721126592952401</v>
      </c>
      <c r="H12" s="17">
        <v>0.28541485187790999</v>
      </c>
      <c r="I12" s="17">
        <v>0.24479382351126999</v>
      </c>
      <c r="J12" s="17">
        <v>0.10511227006929</v>
      </c>
      <c r="K12" s="17">
        <v>0.37751993434255299</v>
      </c>
      <c r="L12" s="17">
        <v>0.38653166713654402</v>
      </c>
      <c r="M12" s="17">
        <v>0.15273234038806999</v>
      </c>
      <c r="N12" s="17">
        <v>0.193249601671382</v>
      </c>
      <c r="O12" s="17">
        <v>0.185552164498894</v>
      </c>
      <c r="P12" s="17">
        <v>0</v>
      </c>
      <c r="Q12" s="17"/>
      <c r="R12" s="17">
        <v>0.15205800601810701</v>
      </c>
      <c r="S12" s="17">
        <v>0.154583560392449</v>
      </c>
      <c r="T12" s="17">
        <v>0.21125298166089901</v>
      </c>
      <c r="U12" s="17">
        <v>0.247462904750335</v>
      </c>
      <c r="V12" s="17"/>
      <c r="W12" s="17">
        <v>0.27456218168173202</v>
      </c>
      <c r="X12" s="17">
        <v>9.6219445284670704E-2</v>
      </c>
      <c r="Y12" s="17">
        <v>0.24376532809725099</v>
      </c>
      <c r="Z12" s="17">
        <v>0.114253413757746</v>
      </c>
      <c r="AA12" s="17">
        <v>0.113667244189711</v>
      </c>
      <c r="AB12" s="17">
        <v>0.30590564179365498</v>
      </c>
      <c r="AC12" s="17">
        <v>0.32149100363188599</v>
      </c>
      <c r="AD12" s="17">
        <v>0.27081751690636302</v>
      </c>
      <c r="AE12" s="17">
        <v>0.301849561192992</v>
      </c>
      <c r="AF12" s="17">
        <v>0.214398716995364</v>
      </c>
      <c r="AG12" s="17"/>
      <c r="AH12" s="17">
        <v>0.29930430302740801</v>
      </c>
      <c r="AI12" s="17">
        <v>8.1367243893599603E-2</v>
      </c>
      <c r="AJ12" s="17">
        <v>0.40079462327846099</v>
      </c>
      <c r="AK12" s="17">
        <v>8.3661844082816197E-2</v>
      </c>
      <c r="AL12" s="17">
        <v>0.25775014808171298</v>
      </c>
      <c r="AM12" s="17">
        <v>0.32856484422344601</v>
      </c>
      <c r="AN12" s="17">
        <v>9.4515759592661494E-2</v>
      </c>
      <c r="AO12" s="17"/>
      <c r="AP12" s="17">
        <v>0.225534034179665</v>
      </c>
      <c r="AQ12" s="17" t="s">
        <v>104</v>
      </c>
      <c r="AR12" s="17"/>
      <c r="AS12" s="17">
        <v>0.25189522682531601</v>
      </c>
      <c r="AT12" s="17">
        <v>0.19107423024688799</v>
      </c>
      <c r="AU12" s="17" t="s">
        <v>104</v>
      </c>
      <c r="AV12" s="17"/>
      <c r="AW12" s="17">
        <v>0.17900658078732801</v>
      </c>
      <c r="AX12" s="17">
        <v>0.25940915176725898</v>
      </c>
      <c r="AY12" s="17"/>
      <c r="AZ12" s="17">
        <v>0.21520534117845699</v>
      </c>
      <c r="BA12" s="17">
        <v>0.229383975084402</v>
      </c>
      <c r="BB12" s="17"/>
      <c r="BC12" s="17">
        <v>0.176817138431868</v>
      </c>
      <c r="BD12" s="17">
        <v>0.247462904750335</v>
      </c>
      <c r="BE12" s="17"/>
      <c r="BF12" s="17">
        <v>0.225160050755744</v>
      </c>
      <c r="BG12" s="17">
        <v>0.22587228395013101</v>
      </c>
      <c r="BH12" s="17"/>
      <c r="BI12" s="17">
        <v>5.2760178641390897E-2</v>
      </c>
      <c r="BJ12" s="17">
        <v>0.177742309603064</v>
      </c>
      <c r="BK12" s="17">
        <v>0.24691480343421399</v>
      </c>
      <c r="BL12" s="17">
        <v>0.27323272392449299</v>
      </c>
    </row>
    <row r="13" spans="2:64" ht="30" x14ac:dyDescent="0.25">
      <c r="B13" s="18" t="s">
        <v>483</v>
      </c>
      <c r="C13" s="17">
        <v>0.17400650195864301</v>
      </c>
      <c r="D13" s="17">
        <v>0.19008851761654899</v>
      </c>
      <c r="E13" s="17">
        <v>0</v>
      </c>
      <c r="F13" s="17">
        <v>0</v>
      </c>
      <c r="G13" s="17">
        <v>0</v>
      </c>
      <c r="H13" s="17">
        <v>0.25658012348252102</v>
      </c>
      <c r="I13" s="17">
        <v>0.24479382351126999</v>
      </c>
      <c r="J13" s="17">
        <v>4.8010982941191903E-2</v>
      </c>
      <c r="K13" s="17">
        <v>0.39078914485418498</v>
      </c>
      <c r="L13" s="17">
        <v>0.17024744018639601</v>
      </c>
      <c r="M13" s="17">
        <v>0.21181691490298199</v>
      </c>
      <c r="N13" s="17">
        <v>0.11691845398730601</v>
      </c>
      <c r="O13" s="17">
        <v>0.216767795373186</v>
      </c>
      <c r="P13" s="17">
        <v>0</v>
      </c>
      <c r="Q13" s="17"/>
      <c r="R13" s="17">
        <v>5.64938077294019E-2</v>
      </c>
      <c r="S13" s="17">
        <v>0.167034687395686</v>
      </c>
      <c r="T13" s="17">
        <v>0.19693138169667099</v>
      </c>
      <c r="U13" s="17">
        <v>0.182021637439268</v>
      </c>
      <c r="V13" s="17"/>
      <c r="W13" s="17">
        <v>4.8161047814332197E-2</v>
      </c>
      <c r="X13" s="17">
        <v>7.5169327613678505E-2</v>
      </c>
      <c r="Y13" s="17">
        <v>0.168538454321706</v>
      </c>
      <c r="Z13" s="17">
        <v>0.242390619062615</v>
      </c>
      <c r="AA13" s="17">
        <v>0.12106029005641999</v>
      </c>
      <c r="AB13" s="17">
        <v>7.7246985785649994E-2</v>
      </c>
      <c r="AC13" s="17">
        <v>0.14324137464473799</v>
      </c>
      <c r="AD13" s="17">
        <v>0.221296476587407</v>
      </c>
      <c r="AE13" s="17">
        <v>0.17416182676178801</v>
      </c>
      <c r="AF13" s="17">
        <v>0.22735997652408901</v>
      </c>
      <c r="AG13" s="17"/>
      <c r="AH13" s="17">
        <v>0.17720099008944501</v>
      </c>
      <c r="AI13" s="17">
        <v>0.27773455717453199</v>
      </c>
      <c r="AJ13" s="17">
        <v>0.187115161386922</v>
      </c>
      <c r="AK13" s="17">
        <v>0.17948239870518301</v>
      </c>
      <c r="AL13" s="17">
        <v>0.15752901917663101</v>
      </c>
      <c r="AM13" s="17">
        <v>0.15945162172494001</v>
      </c>
      <c r="AN13" s="17">
        <v>0.22518608503488699</v>
      </c>
      <c r="AO13" s="17"/>
      <c r="AP13" s="17">
        <v>0.17400650195864301</v>
      </c>
      <c r="AQ13" s="17" t="s">
        <v>104</v>
      </c>
      <c r="AR13" s="17"/>
      <c r="AS13" s="17">
        <v>0.15843586089532499</v>
      </c>
      <c r="AT13" s="17">
        <v>0.19436071147268399</v>
      </c>
      <c r="AU13" s="17" t="s">
        <v>104</v>
      </c>
      <c r="AV13" s="17"/>
      <c r="AW13" s="17">
        <v>0.210879985522297</v>
      </c>
      <c r="AX13" s="17">
        <v>0.147160124164221</v>
      </c>
      <c r="AY13" s="17"/>
      <c r="AZ13" s="17">
        <v>0.17350556676406101</v>
      </c>
      <c r="BA13" s="17">
        <v>0.174193221701017</v>
      </c>
      <c r="BB13" s="17"/>
      <c r="BC13" s="17">
        <v>0.15620018045404499</v>
      </c>
      <c r="BD13" s="17">
        <v>0.182021637439268</v>
      </c>
      <c r="BE13" s="17"/>
      <c r="BF13" s="17">
        <v>0.22289138953991999</v>
      </c>
      <c r="BG13" s="17">
        <v>0.12979250490422201</v>
      </c>
      <c r="BH13" s="17"/>
      <c r="BI13" s="17">
        <v>0.181263051927196</v>
      </c>
      <c r="BJ13" s="17">
        <v>0.12894959164721501</v>
      </c>
      <c r="BK13" s="17">
        <v>0.15405653355221399</v>
      </c>
      <c r="BL13" s="17">
        <v>0.24733598200482601</v>
      </c>
    </row>
    <row r="14" spans="2:64" x14ac:dyDescent="0.25">
      <c r="B14" s="18" t="s">
        <v>101</v>
      </c>
      <c r="C14" s="19">
        <v>1.4554780974708199E-2</v>
      </c>
      <c r="D14" s="19">
        <v>0</v>
      </c>
      <c r="E14" s="19">
        <v>0.11310739215749301</v>
      </c>
      <c r="F14" s="19">
        <v>0</v>
      </c>
      <c r="G14" s="19">
        <v>0</v>
      </c>
      <c r="H14" s="19">
        <v>3.0461357651969001E-2</v>
      </c>
      <c r="I14" s="19">
        <v>0</v>
      </c>
      <c r="J14" s="19">
        <v>0</v>
      </c>
      <c r="K14" s="19">
        <v>0.12583997811418399</v>
      </c>
      <c r="L14" s="19">
        <v>0</v>
      </c>
      <c r="M14" s="19">
        <v>0</v>
      </c>
      <c r="N14" s="19">
        <v>0</v>
      </c>
      <c r="O14" s="19">
        <v>3.12156308742918E-2</v>
      </c>
      <c r="P14" s="19">
        <v>1</v>
      </c>
      <c r="Q14" s="19"/>
      <c r="R14" s="19">
        <v>0</v>
      </c>
      <c r="S14" s="19">
        <v>0</v>
      </c>
      <c r="T14" s="19">
        <v>2.1693225892687899E-2</v>
      </c>
      <c r="U14" s="19">
        <v>1.71853088074501E-2</v>
      </c>
      <c r="V14" s="19"/>
      <c r="W14" s="19">
        <v>0</v>
      </c>
      <c r="X14" s="19">
        <v>0</v>
      </c>
      <c r="Y14" s="19">
        <v>0</v>
      </c>
      <c r="Z14" s="19">
        <v>0</v>
      </c>
      <c r="AA14" s="19">
        <v>0</v>
      </c>
      <c r="AB14" s="19">
        <v>0</v>
      </c>
      <c r="AC14" s="19">
        <v>0</v>
      </c>
      <c r="AD14" s="19">
        <v>2.4135073278609701E-2</v>
      </c>
      <c r="AE14" s="19">
        <v>2.6364148409983201E-2</v>
      </c>
      <c r="AF14" s="19">
        <v>2.5075401900210299E-2</v>
      </c>
      <c r="AG14" s="19"/>
      <c r="AH14" s="19">
        <v>0</v>
      </c>
      <c r="AI14" s="19">
        <v>0</v>
      </c>
      <c r="AJ14" s="19">
        <v>0</v>
      </c>
      <c r="AK14" s="19">
        <v>3.9249514164824702E-2</v>
      </c>
      <c r="AL14" s="19">
        <v>3.5496563424812597E-2</v>
      </c>
      <c r="AM14" s="19">
        <v>0</v>
      </c>
      <c r="AN14" s="19">
        <v>0</v>
      </c>
      <c r="AO14" s="19"/>
      <c r="AP14" s="19">
        <v>1.4554780974708199E-2</v>
      </c>
      <c r="AQ14" s="19" t="s">
        <v>104</v>
      </c>
      <c r="AR14" s="19"/>
      <c r="AS14" s="19">
        <v>2.1570459884174699E-2</v>
      </c>
      <c r="AT14" s="19">
        <v>5.3837649692761802E-3</v>
      </c>
      <c r="AU14" s="19" t="s">
        <v>104</v>
      </c>
      <c r="AV14" s="19"/>
      <c r="AW14" s="19">
        <v>0</v>
      </c>
      <c r="AX14" s="19">
        <v>2.5151641129988501E-2</v>
      </c>
      <c r="AY14" s="19"/>
      <c r="AZ14" s="19">
        <v>1.12623208823116E-2</v>
      </c>
      <c r="BA14" s="19">
        <v>1.57820201602904E-2</v>
      </c>
      <c r="BB14" s="19"/>
      <c r="BC14" s="19">
        <v>8.7108343028367598E-3</v>
      </c>
      <c r="BD14" s="19">
        <v>1.71853088074501E-2</v>
      </c>
      <c r="BE14" s="19"/>
      <c r="BF14" s="19">
        <v>1.23992509335658E-2</v>
      </c>
      <c r="BG14" s="19">
        <v>1.6504352787291999E-2</v>
      </c>
      <c r="BH14" s="19"/>
      <c r="BI14" s="19">
        <v>0.173911259783536</v>
      </c>
      <c r="BJ14" s="19">
        <v>2.3739809206104499E-2</v>
      </c>
      <c r="BK14" s="19">
        <v>0</v>
      </c>
      <c r="BL14" s="19">
        <v>0</v>
      </c>
    </row>
    <row r="15" spans="2:64" x14ac:dyDescent="0.25">
      <c r="B15" s="16" t="s">
        <v>661</v>
      </c>
    </row>
    <row r="16" spans="2:64" x14ac:dyDescent="0.25">
      <c r="B16" t="s">
        <v>83</v>
      </c>
    </row>
    <row r="17" spans="2:2" x14ac:dyDescent="0.25">
      <c r="B17" t="s">
        <v>84</v>
      </c>
    </row>
    <row r="19" spans="2:2" x14ac:dyDescent="0.2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L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494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342</v>
      </c>
      <c r="D7" s="10">
        <v>123</v>
      </c>
      <c r="E7" s="10">
        <v>9</v>
      </c>
      <c r="F7" s="10">
        <v>11</v>
      </c>
      <c r="G7" s="10">
        <v>5</v>
      </c>
      <c r="H7" s="10">
        <v>31</v>
      </c>
      <c r="I7" s="10">
        <v>28</v>
      </c>
      <c r="J7" s="10">
        <v>18</v>
      </c>
      <c r="K7" s="10">
        <v>8</v>
      </c>
      <c r="L7" s="10">
        <v>19</v>
      </c>
      <c r="M7" s="10">
        <v>19</v>
      </c>
      <c r="N7" s="10">
        <v>43</v>
      </c>
      <c r="O7" s="10">
        <v>27</v>
      </c>
      <c r="P7" s="10">
        <v>1</v>
      </c>
      <c r="Q7" s="10"/>
      <c r="R7" s="10">
        <v>19</v>
      </c>
      <c r="S7" s="10">
        <v>31</v>
      </c>
      <c r="T7" s="10">
        <v>51</v>
      </c>
      <c r="U7" s="10">
        <v>241</v>
      </c>
      <c r="V7" s="10"/>
      <c r="W7" s="10">
        <v>15</v>
      </c>
      <c r="X7" s="10">
        <v>10</v>
      </c>
      <c r="Y7" s="10">
        <v>11</v>
      </c>
      <c r="Z7" s="10">
        <v>22</v>
      </c>
      <c r="AA7" s="10">
        <v>20</v>
      </c>
      <c r="AB7" s="10">
        <v>22</v>
      </c>
      <c r="AC7" s="10">
        <v>26</v>
      </c>
      <c r="AD7" s="10">
        <v>33</v>
      </c>
      <c r="AE7" s="10">
        <v>43</v>
      </c>
      <c r="AF7" s="10">
        <v>126</v>
      </c>
      <c r="AG7" s="10"/>
      <c r="AH7" s="10">
        <v>20</v>
      </c>
      <c r="AI7" s="10">
        <v>11</v>
      </c>
      <c r="AJ7" s="10">
        <v>29</v>
      </c>
      <c r="AK7" s="10">
        <v>47</v>
      </c>
      <c r="AL7" s="10">
        <v>87</v>
      </c>
      <c r="AM7" s="10">
        <v>85</v>
      </c>
      <c r="AN7" s="10">
        <v>49</v>
      </c>
      <c r="AO7" s="10"/>
      <c r="AP7" s="10">
        <v>342</v>
      </c>
      <c r="AQ7" s="10" t="s">
        <v>103</v>
      </c>
      <c r="AR7" s="10"/>
      <c r="AS7" s="10">
        <v>193</v>
      </c>
      <c r="AT7" s="10">
        <v>149</v>
      </c>
      <c r="AU7" s="10" t="s">
        <v>103</v>
      </c>
      <c r="AV7" s="10"/>
      <c r="AW7" s="10">
        <v>147</v>
      </c>
      <c r="AX7" s="10">
        <v>195</v>
      </c>
      <c r="AY7" s="10"/>
      <c r="AZ7" s="10">
        <v>92</v>
      </c>
      <c r="BA7" s="10">
        <v>250</v>
      </c>
      <c r="BB7" s="10"/>
      <c r="BC7" s="10">
        <v>101</v>
      </c>
      <c r="BD7" s="10">
        <v>241</v>
      </c>
      <c r="BE7" s="10"/>
      <c r="BF7" s="10">
        <v>163</v>
      </c>
      <c r="BG7" s="10">
        <v>179</v>
      </c>
      <c r="BH7" s="10"/>
      <c r="BI7" s="10">
        <v>17</v>
      </c>
      <c r="BJ7" s="10">
        <v>78</v>
      </c>
      <c r="BK7" s="10">
        <v>164</v>
      </c>
      <c r="BL7" s="10">
        <v>81</v>
      </c>
    </row>
    <row r="8" spans="2:64" ht="30" customHeight="1" x14ac:dyDescent="0.25">
      <c r="B8" s="11" t="s">
        <v>31</v>
      </c>
      <c r="C8" s="11">
        <v>322</v>
      </c>
      <c r="D8" s="11">
        <v>110</v>
      </c>
      <c r="E8" s="11">
        <v>9</v>
      </c>
      <c r="F8" s="11">
        <v>11</v>
      </c>
      <c r="G8" s="11">
        <v>7</v>
      </c>
      <c r="H8" s="11">
        <v>25</v>
      </c>
      <c r="I8" s="11">
        <v>26</v>
      </c>
      <c r="J8" s="11">
        <v>17</v>
      </c>
      <c r="K8" s="11">
        <v>8</v>
      </c>
      <c r="L8" s="11">
        <v>20</v>
      </c>
      <c r="M8" s="11">
        <v>20</v>
      </c>
      <c r="N8" s="11">
        <v>42</v>
      </c>
      <c r="O8" s="11">
        <v>28</v>
      </c>
      <c r="P8" s="11">
        <v>1</v>
      </c>
      <c r="Q8" s="11"/>
      <c r="R8" s="11">
        <v>21</v>
      </c>
      <c r="S8" s="11">
        <v>39</v>
      </c>
      <c r="T8" s="11">
        <v>40</v>
      </c>
      <c r="U8" s="11">
        <v>222</v>
      </c>
      <c r="V8" s="11"/>
      <c r="W8" s="11">
        <v>15</v>
      </c>
      <c r="X8" s="11">
        <v>10</v>
      </c>
      <c r="Y8" s="11">
        <v>10</v>
      </c>
      <c r="Z8" s="11">
        <v>22</v>
      </c>
      <c r="AA8" s="11">
        <v>20</v>
      </c>
      <c r="AB8" s="11">
        <v>21</v>
      </c>
      <c r="AC8" s="11">
        <v>24</v>
      </c>
      <c r="AD8" s="11">
        <v>31</v>
      </c>
      <c r="AE8" s="11">
        <v>39</v>
      </c>
      <c r="AF8" s="11">
        <v>116</v>
      </c>
      <c r="AG8" s="11"/>
      <c r="AH8" s="11">
        <v>21</v>
      </c>
      <c r="AI8" s="11">
        <v>10</v>
      </c>
      <c r="AJ8" s="11">
        <v>27</v>
      </c>
      <c r="AK8" s="11">
        <v>46</v>
      </c>
      <c r="AL8" s="11">
        <v>81</v>
      </c>
      <c r="AM8" s="11">
        <v>79</v>
      </c>
      <c r="AN8" s="11">
        <v>45</v>
      </c>
      <c r="AO8" s="11"/>
      <c r="AP8" s="11">
        <v>322</v>
      </c>
      <c r="AQ8" s="11" t="s">
        <v>103</v>
      </c>
      <c r="AR8" s="11"/>
      <c r="AS8" s="11">
        <v>183</v>
      </c>
      <c r="AT8" s="11">
        <v>140</v>
      </c>
      <c r="AU8" s="11" t="s">
        <v>103</v>
      </c>
      <c r="AV8" s="11"/>
      <c r="AW8" s="11">
        <v>136</v>
      </c>
      <c r="AX8" s="11">
        <v>187</v>
      </c>
      <c r="AY8" s="11"/>
      <c r="AZ8" s="11">
        <v>88</v>
      </c>
      <c r="BA8" s="11">
        <v>235</v>
      </c>
      <c r="BB8" s="11"/>
      <c r="BC8" s="11">
        <v>100</v>
      </c>
      <c r="BD8" s="11">
        <v>222</v>
      </c>
      <c r="BE8" s="11"/>
      <c r="BF8" s="11">
        <v>153</v>
      </c>
      <c r="BG8" s="11">
        <v>169</v>
      </c>
      <c r="BH8" s="11"/>
      <c r="BI8" s="11">
        <v>17</v>
      </c>
      <c r="BJ8" s="11">
        <v>75</v>
      </c>
      <c r="BK8" s="11">
        <v>153</v>
      </c>
      <c r="BL8" s="11">
        <v>76</v>
      </c>
    </row>
    <row r="9" spans="2:64" x14ac:dyDescent="0.25">
      <c r="B9" s="18" t="s">
        <v>489</v>
      </c>
      <c r="C9" s="17">
        <v>6.1818330503367797E-2</v>
      </c>
      <c r="D9" s="17">
        <v>6.1802213368819803E-2</v>
      </c>
      <c r="E9" s="17">
        <v>0</v>
      </c>
      <c r="F9" s="17">
        <v>7.64159450253723E-2</v>
      </c>
      <c r="G9" s="17">
        <v>0</v>
      </c>
      <c r="H9" s="17">
        <v>7.3811977570707205E-2</v>
      </c>
      <c r="I9" s="17">
        <v>3.5782527802769699E-2</v>
      </c>
      <c r="J9" s="17">
        <v>0.15312325301048199</v>
      </c>
      <c r="K9" s="17">
        <v>0</v>
      </c>
      <c r="L9" s="17">
        <v>4.9295245522968802E-2</v>
      </c>
      <c r="M9" s="17">
        <v>0</v>
      </c>
      <c r="N9" s="17">
        <v>9.3534763189844494E-2</v>
      </c>
      <c r="O9" s="17">
        <v>7.4220865799557695E-2</v>
      </c>
      <c r="P9" s="17">
        <v>0</v>
      </c>
      <c r="Q9" s="17"/>
      <c r="R9" s="17">
        <v>4.6147493395231699E-2</v>
      </c>
      <c r="S9" s="17">
        <v>2.73027443891816E-2</v>
      </c>
      <c r="T9" s="17">
        <v>5.7867097432329102E-2</v>
      </c>
      <c r="U9" s="17">
        <v>7.0077729501407393E-2</v>
      </c>
      <c r="V9" s="17"/>
      <c r="W9" s="17">
        <v>6.1812191872535602E-2</v>
      </c>
      <c r="X9" s="17">
        <v>0</v>
      </c>
      <c r="Y9" s="17">
        <v>0</v>
      </c>
      <c r="Z9" s="17">
        <v>3.83967397272688E-2</v>
      </c>
      <c r="AA9" s="17">
        <v>5.3267973313399199E-2</v>
      </c>
      <c r="AB9" s="17">
        <v>3.5291267508250602E-2</v>
      </c>
      <c r="AC9" s="17">
        <v>4.1138121332365399E-2</v>
      </c>
      <c r="AD9" s="17">
        <v>5.2206832756880199E-2</v>
      </c>
      <c r="AE9" s="17">
        <v>4.5390289387996399E-2</v>
      </c>
      <c r="AF9" s="17">
        <v>9.5872744087833306E-2</v>
      </c>
      <c r="AG9" s="17"/>
      <c r="AH9" s="17">
        <v>0.120368331503704</v>
      </c>
      <c r="AI9" s="17">
        <v>9.7218842859621193E-2</v>
      </c>
      <c r="AJ9" s="17">
        <v>9.7144420956729899E-2</v>
      </c>
      <c r="AK9" s="17">
        <v>2.24972884851363E-2</v>
      </c>
      <c r="AL9" s="17">
        <v>4.5790078016703602E-2</v>
      </c>
      <c r="AM9" s="17">
        <v>6.80300906728179E-2</v>
      </c>
      <c r="AN9" s="17">
        <v>6.4722432709774305E-2</v>
      </c>
      <c r="AO9" s="17"/>
      <c r="AP9" s="17">
        <v>6.1818330503367797E-2</v>
      </c>
      <c r="AQ9" s="17" t="s">
        <v>104</v>
      </c>
      <c r="AR9" s="17"/>
      <c r="AS9" s="17">
        <v>7.5454082949253307E-2</v>
      </c>
      <c r="AT9" s="17">
        <v>4.3993440632968402E-2</v>
      </c>
      <c r="AU9" s="17" t="s">
        <v>104</v>
      </c>
      <c r="AV9" s="17"/>
      <c r="AW9" s="17">
        <v>7.1468524411324397E-2</v>
      </c>
      <c r="AX9" s="17">
        <v>5.4792339834621E-2</v>
      </c>
      <c r="AY9" s="17"/>
      <c r="AZ9" s="17">
        <v>4.4673105547231001E-2</v>
      </c>
      <c r="BA9" s="17">
        <v>6.8209081285855802E-2</v>
      </c>
      <c r="BB9" s="17"/>
      <c r="BC9" s="17">
        <v>4.3469356322037897E-2</v>
      </c>
      <c r="BD9" s="17">
        <v>7.0077729501407393E-2</v>
      </c>
      <c r="BE9" s="17"/>
      <c r="BF9" s="17">
        <v>8.3744695091625507E-2</v>
      </c>
      <c r="BG9" s="17">
        <v>4.1987002923702998E-2</v>
      </c>
      <c r="BH9" s="17"/>
      <c r="BI9" s="17">
        <v>4.7891150463964201E-2</v>
      </c>
      <c r="BJ9" s="17">
        <v>3.7417799587468797E-2</v>
      </c>
      <c r="BK9" s="17">
        <v>6.5230549756153597E-2</v>
      </c>
      <c r="BL9" s="17">
        <v>8.3557490470470897E-2</v>
      </c>
    </row>
    <row r="10" spans="2:64" x14ac:dyDescent="0.25">
      <c r="B10" s="18" t="s">
        <v>490</v>
      </c>
      <c r="C10" s="17">
        <v>0.35090809690046099</v>
      </c>
      <c r="D10" s="17">
        <v>0.36271859172186299</v>
      </c>
      <c r="E10" s="17">
        <v>0.33932217647247798</v>
      </c>
      <c r="F10" s="17">
        <v>0.29654910995028899</v>
      </c>
      <c r="G10" s="17">
        <v>0.60242466414637597</v>
      </c>
      <c r="H10" s="17">
        <v>0.33116516613455799</v>
      </c>
      <c r="I10" s="17">
        <v>0.39738089846103303</v>
      </c>
      <c r="J10" s="17">
        <v>0.15312325301048199</v>
      </c>
      <c r="K10" s="17">
        <v>0</v>
      </c>
      <c r="L10" s="17">
        <v>0.50598069493287101</v>
      </c>
      <c r="M10" s="17">
        <v>0.42363382980596498</v>
      </c>
      <c r="N10" s="17">
        <v>0.43769400652623902</v>
      </c>
      <c r="O10" s="17">
        <v>0.185552164498894</v>
      </c>
      <c r="P10" s="17">
        <v>0</v>
      </c>
      <c r="Q10" s="17"/>
      <c r="R10" s="17">
        <v>0.271867170243482</v>
      </c>
      <c r="S10" s="17">
        <v>0.37454287709193301</v>
      </c>
      <c r="T10" s="17">
        <v>0.272359911406167</v>
      </c>
      <c r="U10" s="17">
        <v>0.36828790639479603</v>
      </c>
      <c r="V10" s="17"/>
      <c r="W10" s="17">
        <v>0.47038916622066901</v>
      </c>
      <c r="X10" s="17">
        <v>0.37304321286088499</v>
      </c>
      <c r="Y10" s="17">
        <v>0.156683079592387</v>
      </c>
      <c r="Z10" s="17">
        <v>0.30646275297664799</v>
      </c>
      <c r="AA10" s="17">
        <v>0.238384259076141</v>
      </c>
      <c r="AB10" s="17">
        <v>0.51544239808265602</v>
      </c>
      <c r="AC10" s="17">
        <v>0.313886653168723</v>
      </c>
      <c r="AD10" s="17">
        <v>0.201214314891034</v>
      </c>
      <c r="AE10" s="17">
        <v>0.359818269939639</v>
      </c>
      <c r="AF10" s="17">
        <v>0.40835409865705302</v>
      </c>
      <c r="AG10" s="17"/>
      <c r="AH10" s="17">
        <v>0.52246902640389403</v>
      </c>
      <c r="AI10" s="17">
        <v>0.34976540977031101</v>
      </c>
      <c r="AJ10" s="17">
        <v>0.45534851714769697</v>
      </c>
      <c r="AK10" s="17">
        <v>0.24266322895442599</v>
      </c>
      <c r="AL10" s="17">
        <v>0.363127695713861</v>
      </c>
      <c r="AM10" s="17">
        <v>0.35546295593652499</v>
      </c>
      <c r="AN10" s="17">
        <v>0.31320754251454902</v>
      </c>
      <c r="AO10" s="17"/>
      <c r="AP10" s="17">
        <v>0.35090809690046099</v>
      </c>
      <c r="AQ10" s="17" t="s">
        <v>104</v>
      </c>
      <c r="AR10" s="17"/>
      <c r="AS10" s="17">
        <v>0.38218342604640299</v>
      </c>
      <c r="AT10" s="17">
        <v>0.310024449305704</v>
      </c>
      <c r="AU10" s="17" t="s">
        <v>104</v>
      </c>
      <c r="AV10" s="17"/>
      <c r="AW10" s="17">
        <v>0.35243819605357402</v>
      </c>
      <c r="AX10" s="17">
        <v>0.349794081734074</v>
      </c>
      <c r="AY10" s="17"/>
      <c r="AZ10" s="17">
        <v>0.247363696380622</v>
      </c>
      <c r="BA10" s="17">
        <v>0.38950347610005298</v>
      </c>
      <c r="BB10" s="17"/>
      <c r="BC10" s="17">
        <v>0.312297336509336</v>
      </c>
      <c r="BD10" s="17">
        <v>0.36828790639479603</v>
      </c>
      <c r="BE10" s="17"/>
      <c r="BF10" s="17">
        <v>0.32281093877086298</v>
      </c>
      <c r="BG10" s="17">
        <v>0.37632060633324099</v>
      </c>
      <c r="BH10" s="17"/>
      <c r="BI10" s="17">
        <v>0.33152873364480101</v>
      </c>
      <c r="BJ10" s="17">
        <v>0.33582715761302401</v>
      </c>
      <c r="BK10" s="17">
        <v>0.38227765080542903</v>
      </c>
      <c r="BL10" s="17">
        <v>0.31581876526137398</v>
      </c>
    </row>
    <row r="11" spans="2:64" x14ac:dyDescent="0.25">
      <c r="B11" s="18" t="s">
        <v>491</v>
      </c>
      <c r="C11" s="17">
        <v>0.19468577573993501</v>
      </c>
      <c r="D11" s="17">
        <v>0.16855116595232</v>
      </c>
      <c r="E11" s="17">
        <v>0.11310739215749301</v>
      </c>
      <c r="F11" s="17">
        <v>0</v>
      </c>
      <c r="G11" s="17">
        <v>0</v>
      </c>
      <c r="H11" s="17">
        <v>0.239008028097321</v>
      </c>
      <c r="I11" s="17">
        <v>0.25047769461938801</v>
      </c>
      <c r="J11" s="17">
        <v>0.28068515567451302</v>
      </c>
      <c r="K11" s="17">
        <v>0.35753089891744599</v>
      </c>
      <c r="L11" s="17">
        <v>0.117257418874551</v>
      </c>
      <c r="M11" s="17">
        <v>0.29639758348027401</v>
      </c>
      <c r="N11" s="17">
        <v>0.129159006553383</v>
      </c>
      <c r="O11" s="17">
        <v>0.30669137895517601</v>
      </c>
      <c r="P11" s="17">
        <v>1</v>
      </c>
      <c r="Q11" s="17"/>
      <c r="R11" s="17">
        <v>0.16805888175334399</v>
      </c>
      <c r="S11" s="17">
        <v>0.24668194798415299</v>
      </c>
      <c r="T11" s="17">
        <v>0.14217371145736099</v>
      </c>
      <c r="U11" s="17">
        <v>0.19748262029947899</v>
      </c>
      <c r="V11" s="17"/>
      <c r="W11" s="17">
        <v>0.14943567362976401</v>
      </c>
      <c r="X11" s="17">
        <v>0.113865251878532</v>
      </c>
      <c r="Y11" s="17">
        <v>0.219610215209325</v>
      </c>
      <c r="Z11" s="17">
        <v>0.23037186516077501</v>
      </c>
      <c r="AA11" s="17">
        <v>0.21547349227548901</v>
      </c>
      <c r="AB11" s="17">
        <v>0.138518176773823</v>
      </c>
      <c r="AC11" s="17">
        <v>3.09843128383754E-2</v>
      </c>
      <c r="AD11" s="17">
        <v>0.150539580222909</v>
      </c>
      <c r="AE11" s="17">
        <v>0.273935067930138</v>
      </c>
      <c r="AF11" s="17">
        <v>0.221673360808473</v>
      </c>
      <c r="AG11" s="17"/>
      <c r="AH11" s="17">
        <v>0.207325782831494</v>
      </c>
      <c r="AI11" s="17">
        <v>8.1776128048072494E-2</v>
      </c>
      <c r="AJ11" s="17">
        <v>0.20100685841772001</v>
      </c>
      <c r="AK11" s="17">
        <v>0.31401282636248601</v>
      </c>
      <c r="AL11" s="17">
        <v>0.182478181297446</v>
      </c>
      <c r="AM11" s="17">
        <v>0.13718980921712901</v>
      </c>
      <c r="AN11" s="17">
        <v>0.22489761279180501</v>
      </c>
      <c r="AO11" s="17"/>
      <c r="AP11" s="17">
        <v>0.19468577573993501</v>
      </c>
      <c r="AQ11" s="17" t="s">
        <v>104</v>
      </c>
      <c r="AR11" s="17"/>
      <c r="AS11" s="17">
        <v>0.20025196887030799</v>
      </c>
      <c r="AT11" s="17">
        <v>0.18740955244826099</v>
      </c>
      <c r="AU11" s="17" t="s">
        <v>104</v>
      </c>
      <c r="AV11" s="17"/>
      <c r="AW11" s="17">
        <v>0.120435731584998</v>
      </c>
      <c r="AX11" s="17">
        <v>0.24874480526435799</v>
      </c>
      <c r="AY11" s="17"/>
      <c r="AZ11" s="17">
        <v>0.193928564512725</v>
      </c>
      <c r="BA11" s="17">
        <v>0.19496802040311001</v>
      </c>
      <c r="BB11" s="17"/>
      <c r="BC11" s="17">
        <v>0.18847234197502899</v>
      </c>
      <c r="BD11" s="17">
        <v>0.19748262029947899</v>
      </c>
      <c r="BE11" s="17"/>
      <c r="BF11" s="17">
        <v>0.17903090753481099</v>
      </c>
      <c r="BG11" s="17">
        <v>0.208844840656632</v>
      </c>
      <c r="BH11" s="17"/>
      <c r="BI11" s="17">
        <v>0.346819449827594</v>
      </c>
      <c r="BJ11" s="17">
        <v>0.12585694249048501</v>
      </c>
      <c r="BK11" s="17">
        <v>0.22636716026273601</v>
      </c>
      <c r="BL11" s="17">
        <v>0.17027712545936199</v>
      </c>
    </row>
    <row r="12" spans="2:64" x14ac:dyDescent="0.25">
      <c r="B12" s="18" t="s">
        <v>492</v>
      </c>
      <c r="C12" s="17">
        <v>0.255010036954323</v>
      </c>
      <c r="D12" s="17">
        <v>0.27655672521434099</v>
      </c>
      <c r="E12" s="17">
        <v>0.32135564705504499</v>
      </c>
      <c r="F12" s="17">
        <v>0.55061899999896702</v>
      </c>
      <c r="G12" s="17">
        <v>0.39757533585362398</v>
      </c>
      <c r="H12" s="17">
        <v>0.14746815775206201</v>
      </c>
      <c r="I12" s="17">
        <v>0.20901129570849999</v>
      </c>
      <c r="J12" s="17">
        <v>0.35596705117642402</v>
      </c>
      <c r="K12" s="17">
        <v>0.51662912296837005</v>
      </c>
      <c r="L12" s="17">
        <v>0.14005543952169999</v>
      </c>
      <c r="M12" s="17">
        <v>4.7888414364067801E-2</v>
      </c>
      <c r="N12" s="17">
        <v>0.24607746054068899</v>
      </c>
      <c r="O12" s="17">
        <v>0.25387822827296502</v>
      </c>
      <c r="P12" s="17">
        <v>0</v>
      </c>
      <c r="Q12" s="17"/>
      <c r="R12" s="17">
        <v>0.35479134575390697</v>
      </c>
      <c r="S12" s="17">
        <v>0.19172759802258499</v>
      </c>
      <c r="T12" s="17">
        <v>0.392535814062904</v>
      </c>
      <c r="U12" s="17">
        <v>0.23203421696902199</v>
      </c>
      <c r="V12" s="17"/>
      <c r="W12" s="17">
        <v>0.18088022907763401</v>
      </c>
      <c r="X12" s="17">
        <v>0.51309153526058304</v>
      </c>
      <c r="Y12" s="17">
        <v>0.44944022989398902</v>
      </c>
      <c r="Z12" s="17">
        <v>0.371274876260622</v>
      </c>
      <c r="AA12" s="17">
        <v>0.30204841203775801</v>
      </c>
      <c r="AB12" s="17">
        <v>0.16955173068797499</v>
      </c>
      <c r="AC12" s="17">
        <v>0.36734798884307102</v>
      </c>
      <c r="AD12" s="17">
        <v>0.40873601066649501</v>
      </c>
      <c r="AE12" s="17">
        <v>0.16868221413236201</v>
      </c>
      <c r="AF12" s="17">
        <v>0.178127455487194</v>
      </c>
      <c r="AG12" s="17"/>
      <c r="AH12" s="17">
        <v>0</v>
      </c>
      <c r="AI12" s="17">
        <v>0.28697017708424899</v>
      </c>
      <c r="AJ12" s="17">
        <v>0.10155678473574201</v>
      </c>
      <c r="AK12" s="17">
        <v>0.30226629203639499</v>
      </c>
      <c r="AL12" s="17">
        <v>0.28149660278050398</v>
      </c>
      <c r="AM12" s="17">
        <v>0.323981287927119</v>
      </c>
      <c r="AN12" s="17">
        <v>0.241870167973152</v>
      </c>
      <c r="AO12" s="17"/>
      <c r="AP12" s="17">
        <v>0.255010036954323</v>
      </c>
      <c r="AQ12" s="17" t="s">
        <v>104</v>
      </c>
      <c r="AR12" s="17"/>
      <c r="AS12" s="17">
        <v>0.22765204049961599</v>
      </c>
      <c r="AT12" s="17">
        <v>0.29077287995218798</v>
      </c>
      <c r="AU12" s="17" t="s">
        <v>104</v>
      </c>
      <c r="AV12" s="17"/>
      <c r="AW12" s="17">
        <v>0.32601657476308699</v>
      </c>
      <c r="AX12" s="17">
        <v>0.20331249835325299</v>
      </c>
      <c r="AY12" s="17"/>
      <c r="AZ12" s="17">
        <v>0.35343934806154298</v>
      </c>
      <c r="BA12" s="17">
        <v>0.218321268006263</v>
      </c>
      <c r="BB12" s="17"/>
      <c r="BC12" s="17">
        <v>0.30605282200505601</v>
      </c>
      <c r="BD12" s="17">
        <v>0.23203421696902199</v>
      </c>
      <c r="BE12" s="17"/>
      <c r="BF12" s="17">
        <v>0.25828575224316003</v>
      </c>
      <c r="BG12" s="17">
        <v>0.25204731220854298</v>
      </c>
      <c r="BH12" s="17"/>
      <c r="BI12" s="17">
        <v>0.16457181167191301</v>
      </c>
      <c r="BJ12" s="17">
        <v>0.25371694835420899</v>
      </c>
      <c r="BK12" s="17">
        <v>0.24638449020880801</v>
      </c>
      <c r="BL12" s="17">
        <v>0.28869974670306298</v>
      </c>
    </row>
    <row r="13" spans="2:64" x14ac:dyDescent="0.25">
      <c r="B13" s="18" t="s">
        <v>493</v>
      </c>
      <c r="C13" s="17">
        <v>6.4523681217395906E-2</v>
      </c>
      <c r="D13" s="17">
        <v>9.1425453831783202E-2</v>
      </c>
      <c r="E13" s="17">
        <v>0</v>
      </c>
      <c r="F13" s="17">
        <v>0</v>
      </c>
      <c r="G13" s="17">
        <v>0</v>
      </c>
      <c r="H13" s="17">
        <v>4.3350619918738197E-2</v>
      </c>
      <c r="I13" s="17">
        <v>0</v>
      </c>
      <c r="J13" s="17">
        <v>5.7101287128098199E-2</v>
      </c>
      <c r="K13" s="17">
        <v>0</v>
      </c>
      <c r="L13" s="17">
        <v>5.8628709437275703E-2</v>
      </c>
      <c r="M13" s="17">
        <v>0.18419175798562601</v>
      </c>
      <c r="N13" s="17">
        <v>4.6767381594922199E-2</v>
      </c>
      <c r="O13" s="17">
        <v>6.8326063774070703E-2</v>
      </c>
      <c r="P13" s="17">
        <v>0</v>
      </c>
      <c r="Q13" s="17"/>
      <c r="R13" s="17">
        <v>0.102641301124634</v>
      </c>
      <c r="S13" s="17">
        <v>9.6797271042011898E-2</v>
      </c>
      <c r="T13" s="17">
        <v>9.5697415647650205E-2</v>
      </c>
      <c r="U13" s="17">
        <v>4.9651695366578701E-2</v>
      </c>
      <c r="V13" s="17"/>
      <c r="W13" s="17">
        <v>0.13748273919939699</v>
      </c>
      <c r="X13" s="17">
        <v>0</v>
      </c>
      <c r="Y13" s="17">
        <v>0.17426647530430001</v>
      </c>
      <c r="Z13" s="17">
        <v>0</v>
      </c>
      <c r="AA13" s="17">
        <v>0.14177235507381</v>
      </c>
      <c r="AB13" s="17">
        <v>4.6856499684228697E-2</v>
      </c>
      <c r="AC13" s="17">
        <v>0.12890797787678701</v>
      </c>
      <c r="AD13" s="17">
        <v>8.8914696658857706E-2</v>
      </c>
      <c r="AE13" s="17">
        <v>6.8085434081994495E-2</v>
      </c>
      <c r="AF13" s="17">
        <v>3.9348696641334398E-2</v>
      </c>
      <c r="AG13" s="17"/>
      <c r="AH13" s="17">
        <v>5.6832658585741103E-2</v>
      </c>
      <c r="AI13" s="17">
        <v>9.7218842859621193E-2</v>
      </c>
      <c r="AJ13" s="17">
        <v>0.110929494950958</v>
      </c>
      <c r="AK13" s="17">
        <v>3.5062777540656002E-2</v>
      </c>
      <c r="AL13" s="17">
        <v>3.6200228049376199E-2</v>
      </c>
      <c r="AM13" s="17">
        <v>8.4962938425182599E-2</v>
      </c>
      <c r="AN13" s="17">
        <v>9.7235575291173201E-2</v>
      </c>
      <c r="AO13" s="17"/>
      <c r="AP13" s="17">
        <v>6.4523681217395906E-2</v>
      </c>
      <c r="AQ13" s="17" t="s">
        <v>104</v>
      </c>
      <c r="AR13" s="17"/>
      <c r="AS13" s="17">
        <v>5.3983507146025497E-2</v>
      </c>
      <c r="AT13" s="17">
        <v>7.8301977852115595E-2</v>
      </c>
      <c r="AU13" s="17" t="s">
        <v>104</v>
      </c>
      <c r="AV13" s="17"/>
      <c r="AW13" s="17">
        <v>8.9659935508414695E-2</v>
      </c>
      <c r="AX13" s="17">
        <v>4.62227963045721E-2</v>
      </c>
      <c r="AY13" s="17"/>
      <c r="AZ13" s="17">
        <v>8.9727188517999504E-2</v>
      </c>
      <c r="BA13" s="17">
        <v>5.5129267646571098E-2</v>
      </c>
      <c r="BB13" s="17"/>
      <c r="BC13" s="17">
        <v>9.7563092979258706E-2</v>
      </c>
      <c r="BD13" s="17">
        <v>4.9651695366578701E-2</v>
      </c>
      <c r="BE13" s="17"/>
      <c r="BF13" s="17">
        <v>8.6369044926464203E-2</v>
      </c>
      <c r="BG13" s="17">
        <v>4.4765614983130003E-2</v>
      </c>
      <c r="BH13" s="17"/>
      <c r="BI13" s="17">
        <v>5.20367512912508E-2</v>
      </c>
      <c r="BJ13" s="17">
        <v>8.3587572806321606E-2</v>
      </c>
      <c r="BK13" s="17">
        <v>2.8341849056937801E-2</v>
      </c>
      <c r="BL13" s="17">
        <v>0.108957361184201</v>
      </c>
    </row>
    <row r="14" spans="2:64" x14ac:dyDescent="0.25">
      <c r="B14" s="18" t="s">
        <v>80</v>
      </c>
      <c r="C14" s="19">
        <v>7.3054078684517104E-2</v>
      </c>
      <c r="D14" s="19">
        <v>3.8945849910873999E-2</v>
      </c>
      <c r="E14" s="19">
        <v>0.22621478431498501</v>
      </c>
      <c r="F14" s="19">
        <v>7.64159450253723E-2</v>
      </c>
      <c r="G14" s="19">
        <v>0</v>
      </c>
      <c r="H14" s="19">
        <v>0.16519605052661401</v>
      </c>
      <c r="I14" s="19">
        <v>0.10734758340830899</v>
      </c>
      <c r="J14" s="19">
        <v>0</v>
      </c>
      <c r="K14" s="19">
        <v>0.12583997811418399</v>
      </c>
      <c r="L14" s="19">
        <v>0.128782491710633</v>
      </c>
      <c r="M14" s="19">
        <v>4.7888414364067801E-2</v>
      </c>
      <c r="N14" s="19">
        <v>4.6767381594922199E-2</v>
      </c>
      <c r="O14" s="19">
        <v>0.111331298699337</v>
      </c>
      <c r="P14" s="19">
        <v>0</v>
      </c>
      <c r="Q14" s="19"/>
      <c r="R14" s="19">
        <v>5.64938077294019E-2</v>
      </c>
      <c r="S14" s="19">
        <v>6.2947561470135804E-2</v>
      </c>
      <c r="T14" s="19">
        <v>3.93660499935886E-2</v>
      </c>
      <c r="U14" s="19">
        <v>8.2465831468716194E-2</v>
      </c>
      <c r="V14" s="19"/>
      <c r="W14" s="19">
        <v>0</v>
      </c>
      <c r="X14" s="19">
        <v>0</v>
      </c>
      <c r="Y14" s="19">
        <v>0</v>
      </c>
      <c r="Z14" s="19">
        <v>5.3493765874687203E-2</v>
      </c>
      <c r="AA14" s="19">
        <v>4.9053508223402799E-2</v>
      </c>
      <c r="AB14" s="19">
        <v>9.4339927263067405E-2</v>
      </c>
      <c r="AC14" s="19">
        <v>0.117734945940678</v>
      </c>
      <c r="AD14" s="19">
        <v>9.8388564803824102E-2</v>
      </c>
      <c r="AE14" s="19">
        <v>8.4088724527869904E-2</v>
      </c>
      <c r="AF14" s="19">
        <v>5.6623644318113002E-2</v>
      </c>
      <c r="AG14" s="19"/>
      <c r="AH14" s="19">
        <v>9.3004200675167195E-2</v>
      </c>
      <c r="AI14" s="19">
        <v>8.7050599378124996E-2</v>
      </c>
      <c r="AJ14" s="19">
        <v>3.4013923791153297E-2</v>
      </c>
      <c r="AK14" s="19">
        <v>8.3497586620900996E-2</v>
      </c>
      <c r="AL14" s="19">
        <v>9.0907214142109893E-2</v>
      </c>
      <c r="AM14" s="19">
        <v>3.0372917821226399E-2</v>
      </c>
      <c r="AN14" s="19">
        <v>5.8066668719546098E-2</v>
      </c>
      <c r="AO14" s="19"/>
      <c r="AP14" s="19">
        <v>7.3054078684517104E-2</v>
      </c>
      <c r="AQ14" s="19" t="s">
        <v>104</v>
      </c>
      <c r="AR14" s="19"/>
      <c r="AS14" s="19">
        <v>6.0474974488394603E-2</v>
      </c>
      <c r="AT14" s="19">
        <v>8.9497699808763806E-2</v>
      </c>
      <c r="AU14" s="19" t="s">
        <v>104</v>
      </c>
      <c r="AV14" s="19"/>
      <c r="AW14" s="19">
        <v>3.9981037678601603E-2</v>
      </c>
      <c r="AX14" s="19">
        <v>9.7133478509121005E-2</v>
      </c>
      <c r="AY14" s="19"/>
      <c r="AZ14" s="19">
        <v>7.0868096979878795E-2</v>
      </c>
      <c r="BA14" s="19">
        <v>7.3868886558147301E-2</v>
      </c>
      <c r="BB14" s="19"/>
      <c r="BC14" s="19">
        <v>5.2145050209282798E-2</v>
      </c>
      <c r="BD14" s="19">
        <v>8.2465831468716194E-2</v>
      </c>
      <c r="BE14" s="19"/>
      <c r="BF14" s="19">
        <v>6.9758661433075506E-2</v>
      </c>
      <c r="BG14" s="19">
        <v>7.6034622894751297E-2</v>
      </c>
      <c r="BH14" s="19"/>
      <c r="BI14" s="19">
        <v>5.71521031004769E-2</v>
      </c>
      <c r="BJ14" s="19">
        <v>0.16359357914849201</v>
      </c>
      <c r="BK14" s="19">
        <v>5.1398299909936197E-2</v>
      </c>
      <c r="BL14" s="19">
        <v>3.2689510921529101E-2</v>
      </c>
    </row>
    <row r="15" spans="2:64" x14ac:dyDescent="0.25">
      <c r="B15" s="16" t="s">
        <v>661</v>
      </c>
    </row>
    <row r="16" spans="2:64" x14ac:dyDescent="0.25">
      <c r="B16" t="s">
        <v>83</v>
      </c>
    </row>
    <row r="17" spans="2:2" x14ac:dyDescent="0.25">
      <c r="B17" t="s">
        <v>84</v>
      </c>
    </row>
    <row r="19" spans="2:2" x14ac:dyDescent="0.2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K19"/>
  <sheetViews>
    <sheetView showGridLines="0" workbookViewId="0">
      <pane xSplit="2" topLeftCell="C1" activePane="topRight" state="frozen"/>
      <selection pane="topRight" activeCell="B13" sqref="B13"/>
    </sheetView>
  </sheetViews>
  <sheetFormatPr defaultColWidth="11.42578125" defaultRowHeight="15" x14ac:dyDescent="0.25"/>
  <cols>
    <col min="2" max="2" width="25.7109375" customWidth="1"/>
    <col min="3" max="11" width="20.7109375" customWidth="1"/>
  </cols>
  <sheetData>
    <row r="2" spans="2:11" ht="39.950000000000003" customHeight="1" x14ac:dyDescent="0.25">
      <c r="D2" s="30" t="s">
        <v>508</v>
      </c>
      <c r="E2" s="26"/>
      <c r="F2" s="26"/>
      <c r="G2" s="26"/>
      <c r="H2" s="26"/>
      <c r="I2" s="26"/>
      <c r="J2" s="26"/>
      <c r="K2" s="26"/>
    </row>
    <row r="6" spans="2:11" ht="50.1" customHeight="1" x14ac:dyDescent="0.25">
      <c r="B6" s="23" t="s">
        <v>15</v>
      </c>
      <c r="C6" s="23" t="s">
        <v>495</v>
      </c>
      <c r="D6" s="23" t="s">
        <v>496</v>
      </c>
      <c r="E6" s="23" t="s">
        <v>497</v>
      </c>
      <c r="F6" s="23" t="s">
        <v>498</v>
      </c>
      <c r="G6" s="23" t="s">
        <v>499</v>
      </c>
      <c r="H6" s="23" t="s">
        <v>500</v>
      </c>
      <c r="I6" s="23" t="s">
        <v>501</v>
      </c>
      <c r="J6" s="23" t="s">
        <v>502</v>
      </c>
    </row>
    <row r="7" spans="2:11" x14ac:dyDescent="0.25">
      <c r="B7" s="18" t="s">
        <v>503</v>
      </c>
      <c r="C7" s="17">
        <v>0.176568051293401</v>
      </c>
      <c r="D7" s="17">
        <v>0.22318516588593301</v>
      </c>
      <c r="E7" s="17">
        <v>0.16165788843972201</v>
      </c>
      <c r="F7" s="17">
        <v>0.25980748230904899</v>
      </c>
      <c r="G7" s="17">
        <v>0.364204266947596</v>
      </c>
      <c r="H7" s="17">
        <v>0.22167776826063601</v>
      </c>
      <c r="I7" s="17">
        <v>0.13299773577709101</v>
      </c>
      <c r="J7" s="17">
        <v>0.30631508422459802</v>
      </c>
    </row>
    <row r="8" spans="2:11" ht="30" x14ac:dyDescent="0.25">
      <c r="B8" s="18" t="s">
        <v>504</v>
      </c>
      <c r="C8" s="17">
        <v>0.36667580977970399</v>
      </c>
      <c r="D8" s="17">
        <v>0.412806553592099</v>
      </c>
      <c r="E8" s="17">
        <v>0.41490812508959202</v>
      </c>
      <c r="F8" s="17">
        <v>0.44440817541461802</v>
      </c>
      <c r="G8" s="17">
        <v>0.36252980655770101</v>
      </c>
      <c r="H8" s="17">
        <v>0.439465071242993</v>
      </c>
      <c r="I8" s="17">
        <v>0.36504329310518402</v>
      </c>
      <c r="J8" s="17">
        <v>0.43233841029650999</v>
      </c>
    </row>
    <row r="9" spans="2:11" ht="30" x14ac:dyDescent="0.25">
      <c r="B9" s="18" t="s">
        <v>505</v>
      </c>
      <c r="C9" s="17">
        <v>0.265080860300209</v>
      </c>
      <c r="D9" s="17">
        <v>0.183759593317186</v>
      </c>
      <c r="E9" s="17">
        <v>0.26969387570700898</v>
      </c>
      <c r="F9" s="17">
        <v>0.147380304683154</v>
      </c>
      <c r="G9" s="17">
        <v>0.14556170667433699</v>
      </c>
      <c r="H9" s="17">
        <v>0.179849136682696</v>
      </c>
      <c r="I9" s="17">
        <v>0.24628088880304999</v>
      </c>
      <c r="J9" s="17">
        <v>0.116581872172594</v>
      </c>
    </row>
    <row r="10" spans="2:11" ht="30" x14ac:dyDescent="0.25">
      <c r="B10" s="18" t="s">
        <v>506</v>
      </c>
      <c r="C10" s="17">
        <v>0.10022642045606001</v>
      </c>
      <c r="D10" s="17">
        <v>9.2095228586364097E-2</v>
      </c>
      <c r="E10" s="17">
        <v>5.6641136748930399E-2</v>
      </c>
      <c r="F10" s="17">
        <v>6.7676927313257904E-2</v>
      </c>
      <c r="G10" s="17">
        <v>7.4173398731492604E-2</v>
      </c>
      <c r="H10" s="17">
        <v>8.4247912409195394E-2</v>
      </c>
      <c r="I10" s="17">
        <v>8.6101184982609894E-2</v>
      </c>
      <c r="J10" s="17">
        <v>7.2022378931875602E-2</v>
      </c>
    </row>
    <row r="11" spans="2:11" x14ac:dyDescent="0.25">
      <c r="B11" s="18" t="s">
        <v>507</v>
      </c>
      <c r="C11" s="17">
        <v>4.8150488170651699E-2</v>
      </c>
      <c r="D11" s="17">
        <v>4.8819814045504499E-2</v>
      </c>
      <c r="E11" s="17">
        <v>4.1766802313583901E-2</v>
      </c>
      <c r="F11" s="17">
        <v>4.14599277422854E-2</v>
      </c>
      <c r="G11" s="17">
        <v>2.9230276792670401E-2</v>
      </c>
      <c r="H11" s="17">
        <v>4.6015386804833101E-2</v>
      </c>
      <c r="I11" s="17">
        <v>6.4445961881137506E-2</v>
      </c>
      <c r="J11" s="17">
        <v>2.0665932548223999E-2</v>
      </c>
    </row>
    <row r="12" spans="2:11" x14ac:dyDescent="0.25">
      <c r="B12" s="18" t="s">
        <v>80</v>
      </c>
      <c r="C12" s="17">
        <v>4.32983699999741E-2</v>
      </c>
      <c r="D12" s="17">
        <v>3.9333644572913697E-2</v>
      </c>
      <c r="E12" s="17">
        <v>5.5332171701163002E-2</v>
      </c>
      <c r="F12" s="17">
        <v>3.9267182537635802E-2</v>
      </c>
      <c r="G12" s="17">
        <v>2.43005442962036E-2</v>
      </c>
      <c r="H12" s="17">
        <v>2.87447245996468E-2</v>
      </c>
      <c r="I12" s="17">
        <v>0.105130935450927</v>
      </c>
      <c r="J12" s="17">
        <v>5.20763218261973E-2</v>
      </c>
    </row>
    <row r="13" spans="2:11" x14ac:dyDescent="0.25">
      <c r="B13" s="16" t="s">
        <v>721</v>
      </c>
      <c r="C13" s="16"/>
      <c r="D13" s="16"/>
      <c r="E13" s="16"/>
      <c r="F13" s="16"/>
      <c r="G13" s="16"/>
      <c r="H13" s="16"/>
      <c r="I13" s="16"/>
      <c r="J13" s="16"/>
    </row>
    <row r="14" spans="2:11" x14ac:dyDescent="0.25">
      <c r="B14" t="s">
        <v>83</v>
      </c>
    </row>
    <row r="15" spans="2:11" x14ac:dyDescent="0.25">
      <c r="B15" t="s">
        <v>84</v>
      </c>
    </row>
    <row r="19" spans="2:2" x14ac:dyDescent="0.25">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L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509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141</v>
      </c>
      <c r="D7" s="10">
        <v>52</v>
      </c>
      <c r="E7" s="10">
        <v>3</v>
      </c>
      <c r="F7" s="10">
        <v>4</v>
      </c>
      <c r="G7" s="10">
        <v>3</v>
      </c>
      <c r="H7" s="10">
        <v>13</v>
      </c>
      <c r="I7" s="10">
        <v>12</v>
      </c>
      <c r="J7" s="10">
        <v>6</v>
      </c>
      <c r="K7" s="10" t="s">
        <v>103</v>
      </c>
      <c r="L7" s="10">
        <v>11</v>
      </c>
      <c r="M7" s="10">
        <v>8</v>
      </c>
      <c r="N7" s="10">
        <v>22</v>
      </c>
      <c r="O7" s="10">
        <v>7</v>
      </c>
      <c r="P7" s="10" t="s">
        <v>103</v>
      </c>
      <c r="Q7" s="10"/>
      <c r="R7" s="10">
        <v>6</v>
      </c>
      <c r="S7" s="10">
        <v>12</v>
      </c>
      <c r="T7" s="10">
        <v>17</v>
      </c>
      <c r="U7" s="10">
        <v>106</v>
      </c>
      <c r="V7" s="10"/>
      <c r="W7" s="10">
        <v>8</v>
      </c>
      <c r="X7" s="10">
        <v>4</v>
      </c>
      <c r="Y7" s="10">
        <v>2</v>
      </c>
      <c r="Z7" s="10">
        <v>7</v>
      </c>
      <c r="AA7" s="10">
        <v>5</v>
      </c>
      <c r="AB7" s="10">
        <v>12</v>
      </c>
      <c r="AC7" s="10">
        <v>9</v>
      </c>
      <c r="AD7" s="10">
        <v>9</v>
      </c>
      <c r="AE7" s="10">
        <v>17</v>
      </c>
      <c r="AF7" s="10">
        <v>64</v>
      </c>
      <c r="AG7" s="10"/>
      <c r="AH7" s="10">
        <v>13</v>
      </c>
      <c r="AI7" s="10">
        <v>5</v>
      </c>
      <c r="AJ7" s="10">
        <v>16</v>
      </c>
      <c r="AK7" s="10">
        <v>12</v>
      </c>
      <c r="AL7" s="10">
        <v>36</v>
      </c>
      <c r="AM7" s="10">
        <v>36</v>
      </c>
      <c r="AN7" s="10">
        <v>18</v>
      </c>
      <c r="AO7" s="10"/>
      <c r="AP7" s="10">
        <v>141</v>
      </c>
      <c r="AQ7" s="10" t="s">
        <v>103</v>
      </c>
      <c r="AR7" s="10"/>
      <c r="AS7" s="10">
        <v>89</v>
      </c>
      <c r="AT7" s="10">
        <v>52</v>
      </c>
      <c r="AU7" s="10" t="s">
        <v>103</v>
      </c>
      <c r="AV7" s="10"/>
      <c r="AW7" s="10">
        <v>62</v>
      </c>
      <c r="AX7" s="10">
        <v>79</v>
      </c>
      <c r="AY7" s="10"/>
      <c r="AZ7" s="10">
        <v>26</v>
      </c>
      <c r="BA7" s="10">
        <v>115</v>
      </c>
      <c r="BB7" s="10"/>
      <c r="BC7" s="10">
        <v>35</v>
      </c>
      <c r="BD7" s="10">
        <v>106</v>
      </c>
      <c r="BE7" s="10"/>
      <c r="BF7" s="10">
        <v>67</v>
      </c>
      <c r="BG7" s="10">
        <v>74</v>
      </c>
      <c r="BH7" s="10"/>
      <c r="BI7" s="10">
        <v>6</v>
      </c>
      <c r="BJ7" s="10">
        <v>29</v>
      </c>
      <c r="BK7" s="10">
        <v>74</v>
      </c>
      <c r="BL7" s="10">
        <v>32</v>
      </c>
    </row>
    <row r="8" spans="2:64" ht="30" customHeight="1" x14ac:dyDescent="0.25">
      <c r="B8" s="11" t="s">
        <v>31</v>
      </c>
      <c r="C8" s="11">
        <v>133</v>
      </c>
      <c r="D8" s="11">
        <v>47</v>
      </c>
      <c r="E8" s="11">
        <v>3</v>
      </c>
      <c r="F8" s="11">
        <v>4</v>
      </c>
      <c r="G8" s="11">
        <v>4</v>
      </c>
      <c r="H8" s="11">
        <v>10</v>
      </c>
      <c r="I8" s="11">
        <v>11</v>
      </c>
      <c r="J8" s="11">
        <v>5</v>
      </c>
      <c r="K8" s="11" t="s">
        <v>103</v>
      </c>
      <c r="L8" s="11">
        <v>11</v>
      </c>
      <c r="M8" s="11">
        <v>8</v>
      </c>
      <c r="N8" s="11">
        <v>22</v>
      </c>
      <c r="O8" s="11">
        <v>7</v>
      </c>
      <c r="P8" s="11" t="s">
        <v>103</v>
      </c>
      <c r="Q8" s="11"/>
      <c r="R8" s="11">
        <v>7</v>
      </c>
      <c r="S8" s="11">
        <v>16</v>
      </c>
      <c r="T8" s="11">
        <v>13</v>
      </c>
      <c r="U8" s="11">
        <v>97</v>
      </c>
      <c r="V8" s="11"/>
      <c r="W8" s="11">
        <v>8</v>
      </c>
      <c r="X8" s="11">
        <v>4</v>
      </c>
      <c r="Y8" s="11">
        <v>2</v>
      </c>
      <c r="Z8" s="11">
        <v>8</v>
      </c>
      <c r="AA8" s="11">
        <v>6</v>
      </c>
      <c r="AB8" s="11">
        <v>12</v>
      </c>
      <c r="AC8" s="11">
        <v>9</v>
      </c>
      <c r="AD8" s="11">
        <v>8</v>
      </c>
      <c r="AE8" s="11">
        <v>16</v>
      </c>
      <c r="AF8" s="11">
        <v>59</v>
      </c>
      <c r="AG8" s="11"/>
      <c r="AH8" s="11">
        <v>13</v>
      </c>
      <c r="AI8" s="11">
        <v>5</v>
      </c>
      <c r="AJ8" s="11">
        <v>15</v>
      </c>
      <c r="AK8" s="11">
        <v>12</v>
      </c>
      <c r="AL8" s="11">
        <v>33</v>
      </c>
      <c r="AM8" s="11">
        <v>33</v>
      </c>
      <c r="AN8" s="11">
        <v>17</v>
      </c>
      <c r="AO8" s="11"/>
      <c r="AP8" s="11">
        <v>133</v>
      </c>
      <c r="AQ8" s="11" t="s">
        <v>103</v>
      </c>
      <c r="AR8" s="11"/>
      <c r="AS8" s="11">
        <v>84</v>
      </c>
      <c r="AT8" s="11">
        <v>49</v>
      </c>
      <c r="AU8" s="11" t="s">
        <v>103</v>
      </c>
      <c r="AV8" s="11"/>
      <c r="AW8" s="11">
        <v>58</v>
      </c>
      <c r="AX8" s="11">
        <v>75</v>
      </c>
      <c r="AY8" s="11"/>
      <c r="AZ8" s="11">
        <v>26</v>
      </c>
      <c r="BA8" s="11">
        <v>108</v>
      </c>
      <c r="BB8" s="11"/>
      <c r="BC8" s="11">
        <v>36</v>
      </c>
      <c r="BD8" s="11">
        <v>97</v>
      </c>
      <c r="BE8" s="11"/>
      <c r="BF8" s="11">
        <v>62</v>
      </c>
      <c r="BG8" s="11">
        <v>71</v>
      </c>
      <c r="BH8" s="11"/>
      <c r="BI8" s="11">
        <v>6</v>
      </c>
      <c r="BJ8" s="11">
        <v>28</v>
      </c>
      <c r="BK8" s="11">
        <v>68</v>
      </c>
      <c r="BL8" s="11">
        <v>30</v>
      </c>
    </row>
    <row r="9" spans="2:64" x14ac:dyDescent="0.25">
      <c r="B9" s="18" t="s">
        <v>503</v>
      </c>
      <c r="C9" s="17">
        <v>0.176568051293401</v>
      </c>
      <c r="D9" s="17">
        <v>0.16320786161624601</v>
      </c>
      <c r="E9" s="17">
        <v>0</v>
      </c>
      <c r="F9" s="17">
        <v>0</v>
      </c>
      <c r="G9" s="17">
        <v>0.32997929825547601</v>
      </c>
      <c r="H9" s="17">
        <v>0.39032889558170702</v>
      </c>
      <c r="I9" s="17">
        <v>8.2607453984301998E-2</v>
      </c>
      <c r="J9" s="17">
        <v>0.18645530971115601</v>
      </c>
      <c r="K9" s="17" t="s">
        <v>104</v>
      </c>
      <c r="L9" s="17">
        <v>0.341002862269211</v>
      </c>
      <c r="M9" s="17">
        <v>0</v>
      </c>
      <c r="N9" s="17">
        <v>0.13205435471779101</v>
      </c>
      <c r="O9" s="17">
        <v>0.28571428571428598</v>
      </c>
      <c r="P9" s="17" t="s">
        <v>104</v>
      </c>
      <c r="Q9" s="17"/>
      <c r="R9" s="17">
        <v>0.441046069817914</v>
      </c>
      <c r="S9" s="17">
        <v>7.9824352777096694E-2</v>
      </c>
      <c r="T9" s="17">
        <v>6.2256610149600003E-2</v>
      </c>
      <c r="U9" s="17">
        <v>0.18993027302180901</v>
      </c>
      <c r="V9" s="17"/>
      <c r="W9" s="17">
        <v>0.24409698191575699</v>
      </c>
      <c r="X9" s="17">
        <v>0.49172973775342599</v>
      </c>
      <c r="Y9" s="17">
        <v>1</v>
      </c>
      <c r="Z9" s="17">
        <v>0</v>
      </c>
      <c r="AA9" s="17">
        <v>0</v>
      </c>
      <c r="AB9" s="17">
        <v>0.19307129202227299</v>
      </c>
      <c r="AC9" s="17">
        <v>0.115294570682745</v>
      </c>
      <c r="AD9" s="17">
        <v>0.35228428277233198</v>
      </c>
      <c r="AE9" s="17">
        <v>0.169353131770209</v>
      </c>
      <c r="AF9" s="17">
        <v>0.159625318821253</v>
      </c>
      <c r="AG9" s="17"/>
      <c r="AH9" s="17">
        <v>0.148669390279177</v>
      </c>
      <c r="AI9" s="17">
        <v>0.571537903509449</v>
      </c>
      <c r="AJ9" s="17">
        <v>0.245424154818221</v>
      </c>
      <c r="AK9" s="17">
        <v>0.28127308030500903</v>
      </c>
      <c r="AL9" s="17">
        <v>4.9240202976442903E-2</v>
      </c>
      <c r="AM9" s="17">
        <v>0.20010670162014901</v>
      </c>
      <c r="AN9" s="17">
        <v>0.20643719428156801</v>
      </c>
      <c r="AO9" s="17"/>
      <c r="AP9" s="17">
        <v>0.176568051293401</v>
      </c>
      <c r="AQ9" s="17" t="s">
        <v>104</v>
      </c>
      <c r="AR9" s="17"/>
      <c r="AS9" s="17">
        <v>0.130740888604226</v>
      </c>
      <c r="AT9" s="17">
        <v>0.25400836799833199</v>
      </c>
      <c r="AU9" s="17" t="s">
        <v>104</v>
      </c>
      <c r="AV9" s="17"/>
      <c r="AW9" s="17">
        <v>0.159163089420161</v>
      </c>
      <c r="AX9" s="17">
        <v>0.18984516282566999</v>
      </c>
      <c r="AY9" s="17"/>
      <c r="AZ9" s="17">
        <v>0.18584916378388999</v>
      </c>
      <c r="BA9" s="17">
        <v>0.17436079132398599</v>
      </c>
      <c r="BB9" s="17"/>
      <c r="BC9" s="17">
        <v>0.13999061756459</v>
      </c>
      <c r="BD9" s="17">
        <v>0.18993027302180901</v>
      </c>
      <c r="BE9" s="17"/>
      <c r="BF9" s="17">
        <v>0.19151751866781</v>
      </c>
      <c r="BG9" s="17">
        <v>0.16342684914900599</v>
      </c>
      <c r="BH9" s="17"/>
      <c r="BI9" s="17">
        <v>0.144233642975997</v>
      </c>
      <c r="BJ9" s="17">
        <v>9.8576167917315494E-2</v>
      </c>
      <c r="BK9" s="17">
        <v>0.19210010550133499</v>
      </c>
      <c r="BL9" s="17">
        <v>0.22013521119260099</v>
      </c>
    </row>
    <row r="10" spans="2:64" ht="30" x14ac:dyDescent="0.25">
      <c r="B10" s="18" t="s">
        <v>504</v>
      </c>
      <c r="C10" s="17">
        <v>0.36667580977970399</v>
      </c>
      <c r="D10" s="17">
        <v>0.30219085309688398</v>
      </c>
      <c r="E10" s="17">
        <v>0.66666666666666696</v>
      </c>
      <c r="F10" s="17">
        <v>0</v>
      </c>
      <c r="G10" s="17">
        <v>0.67002070174452399</v>
      </c>
      <c r="H10" s="17">
        <v>0.35219154824224302</v>
      </c>
      <c r="I10" s="17">
        <v>0.48252295331418199</v>
      </c>
      <c r="J10" s="17">
        <v>0.18645530971115601</v>
      </c>
      <c r="K10" s="17" t="s">
        <v>104</v>
      </c>
      <c r="L10" s="17">
        <v>0.39266876692563002</v>
      </c>
      <c r="M10" s="17">
        <v>0.33912599274237798</v>
      </c>
      <c r="N10" s="17">
        <v>0.48884079601354102</v>
      </c>
      <c r="O10" s="17">
        <v>0.28571428571428598</v>
      </c>
      <c r="P10" s="17" t="s">
        <v>104</v>
      </c>
      <c r="Q10" s="17"/>
      <c r="R10" s="17">
        <v>0.38041594072895402</v>
      </c>
      <c r="S10" s="17">
        <v>0.25767562593404097</v>
      </c>
      <c r="T10" s="17">
        <v>0.52916302441230001</v>
      </c>
      <c r="U10" s="17">
        <v>0.36124813650753101</v>
      </c>
      <c r="V10" s="17"/>
      <c r="W10" s="17">
        <v>0.64831996805652203</v>
      </c>
      <c r="X10" s="17">
        <v>0.20150300292880699</v>
      </c>
      <c r="Y10" s="17">
        <v>0</v>
      </c>
      <c r="Z10" s="17">
        <v>0.42313025224670298</v>
      </c>
      <c r="AA10" s="17">
        <v>0.12833786552638801</v>
      </c>
      <c r="AB10" s="17">
        <v>0.39642561880444099</v>
      </c>
      <c r="AC10" s="17">
        <v>0.68400222514080999</v>
      </c>
      <c r="AD10" s="17">
        <v>0.31320470350856</v>
      </c>
      <c r="AE10" s="17">
        <v>0.350818269191779</v>
      </c>
      <c r="AF10" s="17">
        <v>0.34682445090446901</v>
      </c>
      <c r="AG10" s="17"/>
      <c r="AH10" s="17">
        <v>0.33802656507394202</v>
      </c>
      <c r="AI10" s="17">
        <v>0.21749948077054701</v>
      </c>
      <c r="AJ10" s="17">
        <v>0.23464114740014699</v>
      </c>
      <c r="AK10" s="17">
        <v>0.199030242944022</v>
      </c>
      <c r="AL10" s="17">
        <v>0.44991809058108101</v>
      </c>
      <c r="AM10" s="17">
        <v>0.38091779679426202</v>
      </c>
      <c r="AN10" s="17">
        <v>0.52540446271038499</v>
      </c>
      <c r="AO10" s="17"/>
      <c r="AP10" s="17">
        <v>0.36667580977970399</v>
      </c>
      <c r="AQ10" s="17" t="s">
        <v>104</v>
      </c>
      <c r="AR10" s="17"/>
      <c r="AS10" s="17">
        <v>0.36232582222401699</v>
      </c>
      <c r="AT10" s="17">
        <v>0.37402656846096399</v>
      </c>
      <c r="AU10" s="17" t="s">
        <v>104</v>
      </c>
      <c r="AV10" s="17"/>
      <c r="AW10" s="17">
        <v>0.41313046091916</v>
      </c>
      <c r="AX10" s="17">
        <v>0.33123858280596802</v>
      </c>
      <c r="AY10" s="17"/>
      <c r="AZ10" s="17">
        <v>0.32624367969555401</v>
      </c>
      <c r="BA10" s="17">
        <v>0.37629149133774697</v>
      </c>
      <c r="BB10" s="17"/>
      <c r="BC10" s="17">
        <v>0.38153339584957702</v>
      </c>
      <c r="BD10" s="17">
        <v>0.36124813650753101</v>
      </c>
      <c r="BE10" s="17"/>
      <c r="BF10" s="17">
        <v>0.39879006318576399</v>
      </c>
      <c r="BG10" s="17">
        <v>0.33844604846741999</v>
      </c>
      <c r="BH10" s="17"/>
      <c r="BI10" s="17">
        <v>0.13905485940812401</v>
      </c>
      <c r="BJ10" s="17">
        <v>0.38454420896833902</v>
      </c>
      <c r="BK10" s="17">
        <v>0.37260076727456098</v>
      </c>
      <c r="BL10" s="17">
        <v>0.38449218081426201</v>
      </c>
    </row>
    <row r="11" spans="2:64" ht="30" x14ac:dyDescent="0.25">
      <c r="B11" s="18" t="s">
        <v>505</v>
      </c>
      <c r="C11" s="17">
        <v>0.265080860300209</v>
      </c>
      <c r="D11" s="17">
        <v>0.32915950664181898</v>
      </c>
      <c r="E11" s="17">
        <v>0.33333333333333298</v>
      </c>
      <c r="F11" s="17">
        <v>0.20488768051033401</v>
      </c>
      <c r="G11" s="17">
        <v>0</v>
      </c>
      <c r="H11" s="17">
        <v>0.182262082485391</v>
      </c>
      <c r="I11" s="17">
        <v>0.165214907968604</v>
      </c>
      <c r="J11" s="17">
        <v>0.31354469028884402</v>
      </c>
      <c r="K11" s="17" t="s">
        <v>104</v>
      </c>
      <c r="L11" s="17">
        <v>0</v>
      </c>
      <c r="M11" s="17">
        <v>0.5</v>
      </c>
      <c r="N11" s="17">
        <v>0.29106861279014101</v>
      </c>
      <c r="O11" s="17">
        <v>0.28571428571428598</v>
      </c>
      <c r="P11" s="17" t="s">
        <v>104</v>
      </c>
      <c r="Q11" s="17"/>
      <c r="R11" s="17">
        <v>0.17853798945313101</v>
      </c>
      <c r="S11" s="17">
        <v>0.40320976680667298</v>
      </c>
      <c r="T11" s="17">
        <v>0.23125953609814801</v>
      </c>
      <c r="U11" s="17">
        <v>0.25319177490700701</v>
      </c>
      <c r="V11" s="17"/>
      <c r="W11" s="17">
        <v>0</v>
      </c>
      <c r="X11" s="17">
        <v>0.30676725931776699</v>
      </c>
      <c r="Y11" s="17">
        <v>0</v>
      </c>
      <c r="Z11" s="17">
        <v>0.29227664875529002</v>
      </c>
      <c r="AA11" s="17">
        <v>0.39722207573908902</v>
      </c>
      <c r="AB11" s="17">
        <v>0.34642262757596398</v>
      </c>
      <c r="AC11" s="17">
        <v>0.20070320417644399</v>
      </c>
      <c r="AD11" s="17">
        <v>9.4117462095610102E-2</v>
      </c>
      <c r="AE11" s="17">
        <v>0.30557342883213201</v>
      </c>
      <c r="AF11" s="17">
        <v>0.27676935960478</v>
      </c>
      <c r="AG11" s="17"/>
      <c r="AH11" s="17">
        <v>0.32668281785583803</v>
      </c>
      <c r="AI11" s="17">
        <v>0.21096261572000399</v>
      </c>
      <c r="AJ11" s="17">
        <v>0.11870789289512799</v>
      </c>
      <c r="AK11" s="17">
        <v>0.40814771995084698</v>
      </c>
      <c r="AL11" s="17">
        <v>0.32910404624006301</v>
      </c>
      <c r="AM11" s="17">
        <v>0.220102068599552</v>
      </c>
      <c r="AN11" s="17">
        <v>0.21670141624088199</v>
      </c>
      <c r="AO11" s="17"/>
      <c r="AP11" s="17">
        <v>0.265080860300209</v>
      </c>
      <c r="AQ11" s="17" t="s">
        <v>104</v>
      </c>
      <c r="AR11" s="17"/>
      <c r="AS11" s="17">
        <v>0.28729838440063599</v>
      </c>
      <c r="AT11" s="17">
        <v>0.22753692343451101</v>
      </c>
      <c r="AU11" s="17" t="s">
        <v>104</v>
      </c>
      <c r="AV11" s="17"/>
      <c r="AW11" s="17">
        <v>0.20637796710791001</v>
      </c>
      <c r="AX11" s="17">
        <v>0.30986147319999402</v>
      </c>
      <c r="AY11" s="17"/>
      <c r="AZ11" s="17">
        <v>0.27601464371080697</v>
      </c>
      <c r="BA11" s="17">
        <v>0.26248055753896199</v>
      </c>
      <c r="BB11" s="17"/>
      <c r="BC11" s="17">
        <v>0.297625765025258</v>
      </c>
      <c r="BD11" s="17">
        <v>0.25319177490700701</v>
      </c>
      <c r="BE11" s="17"/>
      <c r="BF11" s="17">
        <v>0.21330537529099899</v>
      </c>
      <c r="BG11" s="17">
        <v>0.31059366002676198</v>
      </c>
      <c r="BH11" s="17"/>
      <c r="BI11" s="17">
        <v>0.50234437143578403</v>
      </c>
      <c r="BJ11" s="17">
        <v>0.28585720383437802</v>
      </c>
      <c r="BK11" s="17">
        <v>0.25486324546856298</v>
      </c>
      <c r="BL11" s="17">
        <v>0.21937362695950399</v>
      </c>
    </row>
    <row r="12" spans="2:64" ht="30" x14ac:dyDescent="0.25">
      <c r="B12" s="18" t="s">
        <v>506</v>
      </c>
      <c r="C12" s="17">
        <v>0.10022642045606001</v>
      </c>
      <c r="D12" s="17">
        <v>0.13265121970457799</v>
      </c>
      <c r="E12" s="17">
        <v>0</v>
      </c>
      <c r="F12" s="17">
        <v>0.79511231948966599</v>
      </c>
      <c r="G12" s="17">
        <v>0</v>
      </c>
      <c r="H12" s="17">
        <v>7.5217473690658995E-2</v>
      </c>
      <c r="I12" s="17">
        <v>0.117561547355939</v>
      </c>
      <c r="J12" s="17">
        <v>0.15677234514442201</v>
      </c>
      <c r="K12" s="17" t="s">
        <v>104</v>
      </c>
      <c r="L12" s="17">
        <v>0</v>
      </c>
      <c r="M12" s="17">
        <v>0</v>
      </c>
      <c r="N12" s="17">
        <v>0</v>
      </c>
      <c r="O12" s="17">
        <v>0.14285714285714299</v>
      </c>
      <c r="P12" s="17" t="s">
        <v>104</v>
      </c>
      <c r="Q12" s="17"/>
      <c r="R12" s="17">
        <v>0</v>
      </c>
      <c r="S12" s="17">
        <v>0.172821069628701</v>
      </c>
      <c r="T12" s="17">
        <v>6.31838159702207E-2</v>
      </c>
      <c r="U12" s="17">
        <v>0.10029500055398601</v>
      </c>
      <c r="V12" s="17"/>
      <c r="W12" s="17">
        <v>0.10758305002772101</v>
      </c>
      <c r="X12" s="17">
        <v>0</v>
      </c>
      <c r="Y12" s="17">
        <v>0</v>
      </c>
      <c r="Z12" s="17">
        <v>0.284593098998007</v>
      </c>
      <c r="AA12" s="17">
        <v>0.24199775514716201</v>
      </c>
      <c r="AB12" s="17">
        <v>0</v>
      </c>
      <c r="AC12" s="17">
        <v>0</v>
      </c>
      <c r="AD12" s="17">
        <v>0</v>
      </c>
      <c r="AE12" s="17">
        <v>0</v>
      </c>
      <c r="AF12" s="17">
        <v>0.13806754884168099</v>
      </c>
      <c r="AG12" s="17"/>
      <c r="AH12" s="17">
        <v>0.13035265178606401</v>
      </c>
      <c r="AI12" s="17">
        <v>0</v>
      </c>
      <c r="AJ12" s="17">
        <v>0.27591730872574399</v>
      </c>
      <c r="AK12" s="17">
        <v>0</v>
      </c>
      <c r="AL12" s="17">
        <v>0.14852995664722299</v>
      </c>
      <c r="AM12" s="17">
        <v>2.6540137690981999E-2</v>
      </c>
      <c r="AN12" s="17">
        <v>0</v>
      </c>
      <c r="AO12" s="17"/>
      <c r="AP12" s="17">
        <v>0.10022642045606001</v>
      </c>
      <c r="AQ12" s="17" t="s">
        <v>104</v>
      </c>
      <c r="AR12" s="17"/>
      <c r="AS12" s="17">
        <v>0.106964487127306</v>
      </c>
      <c r="AT12" s="17">
        <v>8.8840203496931003E-2</v>
      </c>
      <c r="AU12" s="17" t="s">
        <v>104</v>
      </c>
      <c r="AV12" s="17"/>
      <c r="AW12" s="17">
        <v>0.11366225529450399</v>
      </c>
      <c r="AX12" s="17">
        <v>8.9977097361969197E-2</v>
      </c>
      <c r="AY12" s="17"/>
      <c r="AZ12" s="17">
        <v>8.5605811162375298E-2</v>
      </c>
      <c r="BA12" s="17">
        <v>0.10370353439638499</v>
      </c>
      <c r="BB12" s="17"/>
      <c r="BC12" s="17">
        <v>0.100038690897458</v>
      </c>
      <c r="BD12" s="17">
        <v>0.10029500055398601</v>
      </c>
      <c r="BE12" s="17"/>
      <c r="BF12" s="17">
        <v>9.3557044165600303E-2</v>
      </c>
      <c r="BG12" s="17">
        <v>0.106089078958529</v>
      </c>
      <c r="BH12" s="17"/>
      <c r="BI12" s="17">
        <v>0</v>
      </c>
      <c r="BJ12" s="17">
        <v>0.10514018187634799</v>
      </c>
      <c r="BK12" s="17">
        <v>0.11458612215837399</v>
      </c>
      <c r="BL12" s="17">
        <v>8.4423378890016706E-2</v>
      </c>
    </row>
    <row r="13" spans="2:64" x14ac:dyDescent="0.25">
      <c r="B13" s="18" t="s">
        <v>507</v>
      </c>
      <c r="C13" s="17">
        <v>4.8150488170651699E-2</v>
      </c>
      <c r="D13" s="17">
        <v>3.7900348487022402E-2</v>
      </c>
      <c r="E13" s="17">
        <v>0</v>
      </c>
      <c r="F13" s="17">
        <v>0</v>
      </c>
      <c r="G13" s="17">
        <v>0</v>
      </c>
      <c r="H13" s="17">
        <v>0</v>
      </c>
      <c r="I13" s="17">
        <v>0.152093137376974</v>
      </c>
      <c r="J13" s="17">
        <v>0</v>
      </c>
      <c r="K13" s="17" t="s">
        <v>104</v>
      </c>
      <c r="L13" s="17">
        <v>0.17755224720344001</v>
      </c>
      <c r="M13" s="17">
        <v>0</v>
      </c>
      <c r="N13" s="17">
        <v>4.4018118239263701E-2</v>
      </c>
      <c r="O13" s="17">
        <v>0</v>
      </c>
      <c r="P13" s="17" t="s">
        <v>104</v>
      </c>
      <c r="Q13" s="17"/>
      <c r="R13" s="17">
        <v>0</v>
      </c>
      <c r="S13" s="17">
        <v>0</v>
      </c>
      <c r="T13" s="17">
        <v>5.8111773327088397E-2</v>
      </c>
      <c r="U13" s="17">
        <v>5.7828022690110899E-2</v>
      </c>
      <c r="V13" s="17"/>
      <c r="W13" s="17">
        <v>0</v>
      </c>
      <c r="X13" s="17">
        <v>0</v>
      </c>
      <c r="Y13" s="17">
        <v>0</v>
      </c>
      <c r="Z13" s="17">
        <v>0</v>
      </c>
      <c r="AA13" s="17">
        <v>0</v>
      </c>
      <c r="AB13" s="17">
        <v>0</v>
      </c>
      <c r="AC13" s="17">
        <v>0</v>
      </c>
      <c r="AD13" s="17">
        <v>0.24039355162349799</v>
      </c>
      <c r="AE13" s="17">
        <v>0.11824661813665301</v>
      </c>
      <c r="AF13" s="17">
        <v>4.5099176801153697E-2</v>
      </c>
      <c r="AG13" s="17"/>
      <c r="AH13" s="17">
        <v>0</v>
      </c>
      <c r="AI13" s="17">
        <v>0</v>
      </c>
      <c r="AJ13" s="17">
        <v>5.9353946447564102E-2</v>
      </c>
      <c r="AK13" s="17">
        <v>0</v>
      </c>
      <c r="AL13" s="17">
        <v>2.3207703555190001E-2</v>
      </c>
      <c r="AM13" s="17">
        <v>0.116152908207919</v>
      </c>
      <c r="AN13" s="17">
        <v>5.1456926767165401E-2</v>
      </c>
      <c r="AO13" s="17"/>
      <c r="AP13" s="17">
        <v>4.8150488170651699E-2</v>
      </c>
      <c r="AQ13" s="17" t="s">
        <v>104</v>
      </c>
      <c r="AR13" s="17"/>
      <c r="AS13" s="17">
        <v>4.37491998741791E-2</v>
      </c>
      <c r="AT13" s="17">
        <v>5.5587936609261902E-2</v>
      </c>
      <c r="AU13" s="17" t="s">
        <v>104</v>
      </c>
      <c r="AV13" s="17"/>
      <c r="AW13" s="17">
        <v>6.5471436447529396E-2</v>
      </c>
      <c r="AX13" s="17">
        <v>3.4937465137814101E-2</v>
      </c>
      <c r="AY13" s="17"/>
      <c r="AZ13" s="17">
        <v>7.29899529721348E-2</v>
      </c>
      <c r="BA13" s="17">
        <v>4.2243097610071098E-2</v>
      </c>
      <c r="BB13" s="17"/>
      <c r="BC13" s="17">
        <v>2.1659431163925401E-2</v>
      </c>
      <c r="BD13" s="17">
        <v>5.7828022690110899E-2</v>
      </c>
      <c r="BE13" s="17"/>
      <c r="BF13" s="17">
        <v>4.6362890519560197E-2</v>
      </c>
      <c r="BG13" s="17">
        <v>4.9721860681624902E-2</v>
      </c>
      <c r="BH13" s="17"/>
      <c r="BI13" s="17">
        <v>0</v>
      </c>
      <c r="BJ13" s="17">
        <v>9.4282961413867897E-2</v>
      </c>
      <c r="BK13" s="17">
        <v>1.43812973155641E-2</v>
      </c>
      <c r="BL13" s="17">
        <v>9.1575602143616402E-2</v>
      </c>
    </row>
    <row r="14" spans="2:64" x14ac:dyDescent="0.25">
      <c r="B14" s="18" t="s">
        <v>80</v>
      </c>
      <c r="C14" s="19">
        <v>4.32983699999741E-2</v>
      </c>
      <c r="D14" s="19">
        <v>3.4890210453449401E-2</v>
      </c>
      <c r="E14" s="19">
        <v>0</v>
      </c>
      <c r="F14" s="19">
        <v>0</v>
      </c>
      <c r="G14" s="19">
        <v>0</v>
      </c>
      <c r="H14" s="19">
        <v>0</v>
      </c>
      <c r="I14" s="19">
        <v>0</v>
      </c>
      <c r="J14" s="19">
        <v>0.15677234514442201</v>
      </c>
      <c r="K14" s="19" t="s">
        <v>104</v>
      </c>
      <c r="L14" s="19">
        <v>8.8776123601719797E-2</v>
      </c>
      <c r="M14" s="19">
        <v>0.16087400725762199</v>
      </c>
      <c r="N14" s="19">
        <v>4.4018118239263701E-2</v>
      </c>
      <c r="O14" s="19">
        <v>0</v>
      </c>
      <c r="P14" s="19" t="s">
        <v>104</v>
      </c>
      <c r="Q14" s="19"/>
      <c r="R14" s="19">
        <v>0</v>
      </c>
      <c r="S14" s="19">
        <v>8.6469184853487799E-2</v>
      </c>
      <c r="T14" s="19">
        <v>5.6025240042642498E-2</v>
      </c>
      <c r="U14" s="19">
        <v>3.7506792319555997E-2</v>
      </c>
      <c r="V14" s="19"/>
      <c r="W14" s="19">
        <v>0</v>
      </c>
      <c r="X14" s="19">
        <v>0</v>
      </c>
      <c r="Y14" s="19">
        <v>0</v>
      </c>
      <c r="Z14" s="19">
        <v>0</v>
      </c>
      <c r="AA14" s="19">
        <v>0.23244230358736101</v>
      </c>
      <c r="AB14" s="19">
        <v>6.4080461597322197E-2</v>
      </c>
      <c r="AC14" s="19">
        <v>0</v>
      </c>
      <c r="AD14" s="19">
        <v>0</v>
      </c>
      <c r="AE14" s="19">
        <v>5.60085520692266E-2</v>
      </c>
      <c r="AF14" s="19">
        <v>3.3614145026662601E-2</v>
      </c>
      <c r="AG14" s="19"/>
      <c r="AH14" s="19">
        <v>5.6268575004978803E-2</v>
      </c>
      <c r="AI14" s="19">
        <v>0</v>
      </c>
      <c r="AJ14" s="19">
        <v>6.5955549713195796E-2</v>
      </c>
      <c r="AK14" s="19">
        <v>0.111548956800122</v>
      </c>
      <c r="AL14" s="19">
        <v>0</v>
      </c>
      <c r="AM14" s="19">
        <v>5.61803870871357E-2</v>
      </c>
      <c r="AN14" s="19">
        <v>0</v>
      </c>
      <c r="AO14" s="19"/>
      <c r="AP14" s="19">
        <v>4.32983699999741E-2</v>
      </c>
      <c r="AQ14" s="19" t="s">
        <v>104</v>
      </c>
      <c r="AR14" s="19"/>
      <c r="AS14" s="19">
        <v>6.8921217769636695E-2</v>
      </c>
      <c r="AT14" s="19">
        <v>0</v>
      </c>
      <c r="AU14" s="19" t="s">
        <v>104</v>
      </c>
      <c r="AV14" s="19"/>
      <c r="AW14" s="19">
        <v>4.2194790810736398E-2</v>
      </c>
      <c r="AX14" s="19">
        <v>4.4140218668584398E-2</v>
      </c>
      <c r="AY14" s="19"/>
      <c r="AZ14" s="19">
        <v>5.32967486752388E-2</v>
      </c>
      <c r="BA14" s="19">
        <v>4.0920527792848799E-2</v>
      </c>
      <c r="BB14" s="19"/>
      <c r="BC14" s="19">
        <v>5.9152099499190799E-2</v>
      </c>
      <c r="BD14" s="19">
        <v>3.7506792319555997E-2</v>
      </c>
      <c r="BE14" s="19"/>
      <c r="BF14" s="19">
        <v>5.6467108170267101E-2</v>
      </c>
      <c r="BG14" s="19">
        <v>3.1722502716657698E-2</v>
      </c>
      <c r="BH14" s="19"/>
      <c r="BI14" s="19">
        <v>0.21436712618009501</v>
      </c>
      <c r="BJ14" s="19">
        <v>3.1599275989751201E-2</v>
      </c>
      <c r="BK14" s="19">
        <v>5.1468462281602199E-2</v>
      </c>
      <c r="BL14" s="19">
        <v>0</v>
      </c>
    </row>
    <row r="15" spans="2:64" x14ac:dyDescent="0.25">
      <c r="B15" s="16" t="s">
        <v>721</v>
      </c>
    </row>
    <row r="16" spans="2:64" x14ac:dyDescent="0.25">
      <c r="B16" t="s">
        <v>83</v>
      </c>
    </row>
    <row r="17" spans="2:2" x14ac:dyDescent="0.25">
      <c r="B17" t="s">
        <v>84</v>
      </c>
    </row>
    <row r="19" spans="2:2" x14ac:dyDescent="0.2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L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510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141</v>
      </c>
      <c r="D7" s="10">
        <v>52</v>
      </c>
      <c r="E7" s="10">
        <v>3</v>
      </c>
      <c r="F7" s="10">
        <v>4</v>
      </c>
      <c r="G7" s="10">
        <v>3</v>
      </c>
      <c r="H7" s="10">
        <v>13</v>
      </c>
      <c r="I7" s="10">
        <v>12</v>
      </c>
      <c r="J7" s="10">
        <v>6</v>
      </c>
      <c r="K7" s="10" t="s">
        <v>103</v>
      </c>
      <c r="L7" s="10">
        <v>11</v>
      </c>
      <c r="M7" s="10">
        <v>8</v>
      </c>
      <c r="N7" s="10">
        <v>22</v>
      </c>
      <c r="O7" s="10">
        <v>7</v>
      </c>
      <c r="P7" s="10" t="s">
        <v>103</v>
      </c>
      <c r="Q7" s="10"/>
      <c r="R7" s="10">
        <v>6</v>
      </c>
      <c r="S7" s="10">
        <v>12</v>
      </c>
      <c r="T7" s="10">
        <v>17</v>
      </c>
      <c r="U7" s="10">
        <v>106</v>
      </c>
      <c r="V7" s="10"/>
      <c r="W7" s="10">
        <v>8</v>
      </c>
      <c r="X7" s="10">
        <v>4</v>
      </c>
      <c r="Y7" s="10">
        <v>2</v>
      </c>
      <c r="Z7" s="10">
        <v>7</v>
      </c>
      <c r="AA7" s="10">
        <v>5</v>
      </c>
      <c r="AB7" s="10">
        <v>12</v>
      </c>
      <c r="AC7" s="10">
        <v>9</v>
      </c>
      <c r="AD7" s="10">
        <v>9</v>
      </c>
      <c r="AE7" s="10">
        <v>17</v>
      </c>
      <c r="AF7" s="10">
        <v>64</v>
      </c>
      <c r="AG7" s="10"/>
      <c r="AH7" s="10">
        <v>13</v>
      </c>
      <c r="AI7" s="10">
        <v>5</v>
      </c>
      <c r="AJ7" s="10">
        <v>16</v>
      </c>
      <c r="AK7" s="10">
        <v>12</v>
      </c>
      <c r="AL7" s="10">
        <v>36</v>
      </c>
      <c r="AM7" s="10">
        <v>36</v>
      </c>
      <c r="AN7" s="10">
        <v>18</v>
      </c>
      <c r="AO7" s="10"/>
      <c r="AP7" s="10">
        <v>141</v>
      </c>
      <c r="AQ7" s="10" t="s">
        <v>103</v>
      </c>
      <c r="AR7" s="10"/>
      <c r="AS7" s="10">
        <v>89</v>
      </c>
      <c r="AT7" s="10">
        <v>52</v>
      </c>
      <c r="AU7" s="10" t="s">
        <v>103</v>
      </c>
      <c r="AV7" s="10"/>
      <c r="AW7" s="10">
        <v>62</v>
      </c>
      <c r="AX7" s="10">
        <v>79</v>
      </c>
      <c r="AY7" s="10"/>
      <c r="AZ7" s="10">
        <v>26</v>
      </c>
      <c r="BA7" s="10">
        <v>115</v>
      </c>
      <c r="BB7" s="10"/>
      <c r="BC7" s="10">
        <v>35</v>
      </c>
      <c r="BD7" s="10">
        <v>106</v>
      </c>
      <c r="BE7" s="10"/>
      <c r="BF7" s="10">
        <v>67</v>
      </c>
      <c r="BG7" s="10">
        <v>74</v>
      </c>
      <c r="BH7" s="10"/>
      <c r="BI7" s="10">
        <v>6</v>
      </c>
      <c r="BJ7" s="10">
        <v>29</v>
      </c>
      <c r="BK7" s="10">
        <v>74</v>
      </c>
      <c r="BL7" s="10">
        <v>32</v>
      </c>
    </row>
    <row r="8" spans="2:64" ht="30" customHeight="1" x14ac:dyDescent="0.25">
      <c r="B8" s="11" t="s">
        <v>31</v>
      </c>
      <c r="C8" s="11">
        <v>133</v>
      </c>
      <c r="D8" s="11">
        <v>47</v>
      </c>
      <c r="E8" s="11">
        <v>3</v>
      </c>
      <c r="F8" s="11">
        <v>4</v>
      </c>
      <c r="G8" s="11">
        <v>4</v>
      </c>
      <c r="H8" s="11">
        <v>10</v>
      </c>
      <c r="I8" s="11">
        <v>11</v>
      </c>
      <c r="J8" s="11">
        <v>5</v>
      </c>
      <c r="K8" s="11" t="s">
        <v>103</v>
      </c>
      <c r="L8" s="11">
        <v>11</v>
      </c>
      <c r="M8" s="11">
        <v>8</v>
      </c>
      <c r="N8" s="11">
        <v>22</v>
      </c>
      <c r="O8" s="11">
        <v>7</v>
      </c>
      <c r="P8" s="11" t="s">
        <v>103</v>
      </c>
      <c r="Q8" s="11"/>
      <c r="R8" s="11">
        <v>7</v>
      </c>
      <c r="S8" s="11">
        <v>16</v>
      </c>
      <c r="T8" s="11">
        <v>13</v>
      </c>
      <c r="U8" s="11">
        <v>97</v>
      </c>
      <c r="V8" s="11"/>
      <c r="W8" s="11">
        <v>8</v>
      </c>
      <c r="X8" s="11">
        <v>4</v>
      </c>
      <c r="Y8" s="11">
        <v>2</v>
      </c>
      <c r="Z8" s="11">
        <v>8</v>
      </c>
      <c r="AA8" s="11">
        <v>6</v>
      </c>
      <c r="AB8" s="11">
        <v>12</v>
      </c>
      <c r="AC8" s="11">
        <v>9</v>
      </c>
      <c r="AD8" s="11">
        <v>8</v>
      </c>
      <c r="AE8" s="11">
        <v>16</v>
      </c>
      <c r="AF8" s="11">
        <v>59</v>
      </c>
      <c r="AG8" s="11"/>
      <c r="AH8" s="11">
        <v>13</v>
      </c>
      <c r="AI8" s="11">
        <v>5</v>
      </c>
      <c r="AJ8" s="11">
        <v>15</v>
      </c>
      <c r="AK8" s="11">
        <v>12</v>
      </c>
      <c r="AL8" s="11">
        <v>33</v>
      </c>
      <c r="AM8" s="11">
        <v>33</v>
      </c>
      <c r="AN8" s="11">
        <v>17</v>
      </c>
      <c r="AO8" s="11"/>
      <c r="AP8" s="11">
        <v>133</v>
      </c>
      <c r="AQ8" s="11" t="s">
        <v>103</v>
      </c>
      <c r="AR8" s="11"/>
      <c r="AS8" s="11">
        <v>84</v>
      </c>
      <c r="AT8" s="11">
        <v>49</v>
      </c>
      <c r="AU8" s="11" t="s">
        <v>103</v>
      </c>
      <c r="AV8" s="11"/>
      <c r="AW8" s="11">
        <v>58</v>
      </c>
      <c r="AX8" s="11">
        <v>75</v>
      </c>
      <c r="AY8" s="11"/>
      <c r="AZ8" s="11">
        <v>26</v>
      </c>
      <c r="BA8" s="11">
        <v>108</v>
      </c>
      <c r="BB8" s="11"/>
      <c r="BC8" s="11">
        <v>36</v>
      </c>
      <c r="BD8" s="11">
        <v>97</v>
      </c>
      <c r="BE8" s="11"/>
      <c r="BF8" s="11">
        <v>62</v>
      </c>
      <c r="BG8" s="11">
        <v>71</v>
      </c>
      <c r="BH8" s="11"/>
      <c r="BI8" s="11">
        <v>6</v>
      </c>
      <c r="BJ8" s="11">
        <v>28</v>
      </c>
      <c r="BK8" s="11">
        <v>68</v>
      </c>
      <c r="BL8" s="11">
        <v>30</v>
      </c>
    </row>
    <row r="9" spans="2:64" x14ac:dyDescent="0.25">
      <c r="B9" s="18" t="s">
        <v>503</v>
      </c>
      <c r="C9" s="17">
        <v>0.22318516588593301</v>
      </c>
      <c r="D9" s="17">
        <v>0.26530243940915699</v>
      </c>
      <c r="E9" s="17">
        <v>0</v>
      </c>
      <c r="F9" s="17">
        <v>0</v>
      </c>
      <c r="G9" s="17">
        <v>0.39245692343133198</v>
      </c>
      <c r="H9" s="17">
        <v>0.42215603068578</v>
      </c>
      <c r="I9" s="17">
        <v>0.234700591361276</v>
      </c>
      <c r="J9" s="17">
        <v>0.18645530971115601</v>
      </c>
      <c r="K9" s="17" t="s">
        <v>104</v>
      </c>
      <c r="L9" s="17">
        <v>0</v>
      </c>
      <c r="M9" s="17">
        <v>0</v>
      </c>
      <c r="N9" s="17">
        <v>0.26410870943558201</v>
      </c>
      <c r="O9" s="17">
        <v>0.28571428571428598</v>
      </c>
      <c r="P9" s="17" t="s">
        <v>104</v>
      </c>
      <c r="Q9" s="17"/>
      <c r="R9" s="17">
        <v>0.51648632604903</v>
      </c>
      <c r="S9" s="17">
        <v>6.7943366630572405E-2</v>
      </c>
      <c r="T9" s="17">
        <v>5.8111773327088397E-2</v>
      </c>
      <c r="U9" s="17">
        <v>0.25097262301498402</v>
      </c>
      <c r="V9" s="17"/>
      <c r="W9" s="17">
        <v>0.30447798865499198</v>
      </c>
      <c r="X9" s="17">
        <v>0.69323274068223295</v>
      </c>
      <c r="Y9" s="17">
        <v>0</v>
      </c>
      <c r="Z9" s="17">
        <v>0.137620067101174</v>
      </c>
      <c r="AA9" s="17">
        <v>0.18264209012551899</v>
      </c>
      <c r="AB9" s="17">
        <v>0.16126164698200801</v>
      </c>
      <c r="AC9" s="17">
        <v>0</v>
      </c>
      <c r="AD9" s="17">
        <v>0</v>
      </c>
      <c r="AE9" s="17">
        <v>0.27824876773749702</v>
      </c>
      <c r="AF9" s="17">
        <v>0.276087152779602</v>
      </c>
      <c r="AG9" s="17"/>
      <c r="AH9" s="17">
        <v>0</v>
      </c>
      <c r="AI9" s="17">
        <v>0.19475093108077801</v>
      </c>
      <c r="AJ9" s="17">
        <v>0.29707908775842101</v>
      </c>
      <c r="AK9" s="17">
        <v>0.41871403938598201</v>
      </c>
      <c r="AL9" s="17">
        <v>0.176615565056325</v>
      </c>
      <c r="AM9" s="17">
        <v>0.34388780436816901</v>
      </c>
      <c r="AN9" s="17">
        <v>0.11378756270655099</v>
      </c>
      <c r="AO9" s="17"/>
      <c r="AP9" s="17">
        <v>0.22318516588593301</v>
      </c>
      <c r="AQ9" s="17" t="s">
        <v>104</v>
      </c>
      <c r="AR9" s="17"/>
      <c r="AS9" s="17">
        <v>0.19975166999122701</v>
      </c>
      <c r="AT9" s="17">
        <v>0.26278389373862399</v>
      </c>
      <c r="AU9" s="17" t="s">
        <v>104</v>
      </c>
      <c r="AV9" s="17"/>
      <c r="AW9" s="17">
        <v>0.21801743111050001</v>
      </c>
      <c r="AX9" s="17">
        <v>0.22712729408376001</v>
      </c>
      <c r="AY9" s="17"/>
      <c r="AZ9" s="17">
        <v>0.32625834002273701</v>
      </c>
      <c r="BA9" s="17">
        <v>0.19867201712000301</v>
      </c>
      <c r="BB9" s="17"/>
      <c r="BC9" s="17">
        <v>0.14712042962510999</v>
      </c>
      <c r="BD9" s="17">
        <v>0.25097262301498402</v>
      </c>
      <c r="BE9" s="17"/>
      <c r="BF9" s="17">
        <v>0.18561910336075599</v>
      </c>
      <c r="BG9" s="17">
        <v>0.25620729363460298</v>
      </c>
      <c r="BH9" s="17"/>
      <c r="BI9" s="17">
        <v>0.13905485940812401</v>
      </c>
      <c r="BJ9" s="17">
        <v>0.25989758157856302</v>
      </c>
      <c r="BK9" s="17">
        <v>0.22693432648547299</v>
      </c>
      <c r="BL9" s="17">
        <v>0.19860795281708801</v>
      </c>
    </row>
    <row r="10" spans="2:64" ht="30" x14ac:dyDescent="0.25">
      <c r="B10" s="18" t="s">
        <v>504</v>
      </c>
      <c r="C10" s="17">
        <v>0.412806553592099</v>
      </c>
      <c r="D10" s="17">
        <v>0.35904137582741802</v>
      </c>
      <c r="E10" s="17">
        <v>0.66666666666666696</v>
      </c>
      <c r="F10" s="17">
        <v>0.75642105231862999</v>
      </c>
      <c r="G10" s="17">
        <v>0.32997929825547601</v>
      </c>
      <c r="H10" s="17">
        <v>0.42740902193290198</v>
      </c>
      <c r="I10" s="17">
        <v>0.41303726992151002</v>
      </c>
      <c r="J10" s="17">
        <v>0.15677234514442201</v>
      </c>
      <c r="K10" s="17" t="s">
        <v>104</v>
      </c>
      <c r="L10" s="17">
        <v>0.65899713773078905</v>
      </c>
      <c r="M10" s="17">
        <v>0.38695800241920703</v>
      </c>
      <c r="N10" s="17">
        <v>0.47044033044750899</v>
      </c>
      <c r="O10" s="17">
        <v>0.14285714285714299</v>
      </c>
      <c r="P10" s="17" t="s">
        <v>104</v>
      </c>
      <c r="Q10" s="17"/>
      <c r="R10" s="17">
        <v>0</v>
      </c>
      <c r="S10" s="17">
        <v>0.52331716002493101</v>
      </c>
      <c r="T10" s="17">
        <v>0.45238579782789301</v>
      </c>
      <c r="U10" s="17">
        <v>0.41740164793099699</v>
      </c>
      <c r="V10" s="17"/>
      <c r="W10" s="17">
        <v>0.318226740813842</v>
      </c>
      <c r="X10" s="17">
        <v>0</v>
      </c>
      <c r="Y10" s="17">
        <v>0.476607752531853</v>
      </c>
      <c r="Z10" s="17">
        <v>0.508190671196321</v>
      </c>
      <c r="AA10" s="17">
        <v>0.60277792426091104</v>
      </c>
      <c r="AB10" s="17">
        <v>0.52597937484170199</v>
      </c>
      <c r="AC10" s="17">
        <v>0.58609276423651502</v>
      </c>
      <c r="AD10" s="17">
        <v>0.43239338495769702</v>
      </c>
      <c r="AE10" s="17">
        <v>0.47684868485641801</v>
      </c>
      <c r="AF10" s="17">
        <v>0.364674238088664</v>
      </c>
      <c r="AG10" s="17"/>
      <c r="AH10" s="17">
        <v>0.59049539203203705</v>
      </c>
      <c r="AI10" s="17">
        <v>0.41225041185132499</v>
      </c>
      <c r="AJ10" s="17">
        <v>0.108450502711116</v>
      </c>
      <c r="AK10" s="17">
        <v>0.438885360703754</v>
      </c>
      <c r="AL10" s="17">
        <v>0.460686787392171</v>
      </c>
      <c r="AM10" s="17">
        <v>0.346446535470946</v>
      </c>
      <c r="AN10" s="17">
        <v>0.57048321784851797</v>
      </c>
      <c r="AO10" s="17"/>
      <c r="AP10" s="17">
        <v>0.412806553592099</v>
      </c>
      <c r="AQ10" s="17" t="s">
        <v>104</v>
      </c>
      <c r="AR10" s="17"/>
      <c r="AS10" s="17">
        <v>0.39058413365625499</v>
      </c>
      <c r="AT10" s="17">
        <v>0.45035876360897997</v>
      </c>
      <c r="AU10" s="17" t="s">
        <v>104</v>
      </c>
      <c r="AV10" s="17"/>
      <c r="AW10" s="17">
        <v>0.54811107241641199</v>
      </c>
      <c r="AX10" s="17">
        <v>0.30959155086276102</v>
      </c>
      <c r="AY10" s="17"/>
      <c r="AZ10" s="17">
        <v>0.28782914824231998</v>
      </c>
      <c r="BA10" s="17">
        <v>0.44252902750808498</v>
      </c>
      <c r="BB10" s="17"/>
      <c r="BC10" s="17">
        <v>0.40022804965204301</v>
      </c>
      <c r="BD10" s="17">
        <v>0.41740164793099699</v>
      </c>
      <c r="BE10" s="17"/>
      <c r="BF10" s="17">
        <v>0.52789675538756298</v>
      </c>
      <c r="BG10" s="17">
        <v>0.31163749059107199</v>
      </c>
      <c r="BH10" s="17"/>
      <c r="BI10" s="17">
        <v>0.73472310408354302</v>
      </c>
      <c r="BJ10" s="17">
        <v>0.22383185544158901</v>
      </c>
      <c r="BK10" s="17">
        <v>0.457773725137406</v>
      </c>
      <c r="BL10" s="17">
        <v>0.41834515545232998</v>
      </c>
    </row>
    <row r="11" spans="2:64" ht="30" x14ac:dyDescent="0.25">
      <c r="B11" s="18" t="s">
        <v>505</v>
      </c>
      <c r="C11" s="17">
        <v>0.183759593317186</v>
      </c>
      <c r="D11" s="17">
        <v>0.20743998187932799</v>
      </c>
      <c r="E11" s="17">
        <v>0.33333333333333298</v>
      </c>
      <c r="F11" s="17">
        <v>0</v>
      </c>
      <c r="G11" s="17">
        <v>0</v>
      </c>
      <c r="H11" s="17">
        <v>7.5217473690658995E-2</v>
      </c>
      <c r="I11" s="17">
        <v>8.2607453984301998E-2</v>
      </c>
      <c r="J11" s="17">
        <v>0.31354469028884402</v>
      </c>
      <c r="K11" s="17" t="s">
        <v>104</v>
      </c>
      <c r="L11" s="17">
        <v>8.8776123601719797E-2</v>
      </c>
      <c r="M11" s="17">
        <v>0.38695800241920703</v>
      </c>
      <c r="N11" s="17">
        <v>0.14038865782964899</v>
      </c>
      <c r="O11" s="17">
        <v>0.42857142857142899</v>
      </c>
      <c r="P11" s="17" t="s">
        <v>104</v>
      </c>
      <c r="Q11" s="17"/>
      <c r="R11" s="17">
        <v>0.17853798945313101</v>
      </c>
      <c r="S11" s="17">
        <v>0.16629353763058399</v>
      </c>
      <c r="T11" s="17">
        <v>0.16807572012792801</v>
      </c>
      <c r="U11" s="17">
        <v>0.189071383289073</v>
      </c>
      <c r="V11" s="17"/>
      <c r="W11" s="17">
        <v>0</v>
      </c>
      <c r="X11" s="17">
        <v>0.30676725931776699</v>
      </c>
      <c r="Y11" s="17">
        <v>0</v>
      </c>
      <c r="Z11" s="17">
        <v>0.180936405729894</v>
      </c>
      <c r="AA11" s="17">
        <v>0</v>
      </c>
      <c r="AB11" s="17">
        <v>0.31275897817629</v>
      </c>
      <c r="AC11" s="17">
        <v>0.31643927259025401</v>
      </c>
      <c r="AD11" s="17">
        <v>0.32721306341880502</v>
      </c>
      <c r="AE11" s="17">
        <v>0.18423166598003801</v>
      </c>
      <c r="AF11" s="17">
        <v>0.15868525195327199</v>
      </c>
      <c r="AG11" s="17"/>
      <c r="AH11" s="17">
        <v>0.24824641964961</v>
      </c>
      <c r="AI11" s="17">
        <v>0.21096261572000399</v>
      </c>
      <c r="AJ11" s="17">
        <v>0.32219245225443599</v>
      </c>
      <c r="AK11" s="17">
        <v>0.14240059991026399</v>
      </c>
      <c r="AL11" s="17">
        <v>0.23143748908554401</v>
      </c>
      <c r="AM11" s="17">
        <v>7.2955363934778805E-2</v>
      </c>
      <c r="AN11" s="17">
        <v>0.160381382915561</v>
      </c>
      <c r="AO11" s="17"/>
      <c r="AP11" s="17">
        <v>0.183759593317186</v>
      </c>
      <c r="AQ11" s="17" t="s">
        <v>104</v>
      </c>
      <c r="AR11" s="17"/>
      <c r="AS11" s="17">
        <v>0.19016207286567799</v>
      </c>
      <c r="AT11" s="17">
        <v>0.172940463027693</v>
      </c>
      <c r="AU11" s="17" t="s">
        <v>104</v>
      </c>
      <c r="AV11" s="17"/>
      <c r="AW11" s="17">
        <v>0.15723718402511799</v>
      </c>
      <c r="AX11" s="17">
        <v>0.203991811511051</v>
      </c>
      <c r="AY11" s="17"/>
      <c r="AZ11" s="17">
        <v>0.21268798791958199</v>
      </c>
      <c r="BA11" s="17">
        <v>0.17687976210614001</v>
      </c>
      <c r="BB11" s="17"/>
      <c r="BC11" s="17">
        <v>0.169219223487447</v>
      </c>
      <c r="BD11" s="17">
        <v>0.189071383289073</v>
      </c>
      <c r="BE11" s="17"/>
      <c r="BF11" s="17">
        <v>0.115009783174173</v>
      </c>
      <c r="BG11" s="17">
        <v>0.24419352917932</v>
      </c>
      <c r="BH11" s="17"/>
      <c r="BI11" s="17">
        <v>0.126222036508334</v>
      </c>
      <c r="BJ11" s="17">
        <v>0.16062680381543901</v>
      </c>
      <c r="BK11" s="17">
        <v>0.16351895279786599</v>
      </c>
      <c r="BL11" s="17">
        <v>0.26243701036522599</v>
      </c>
    </row>
    <row r="12" spans="2:64" ht="30" x14ac:dyDescent="0.25">
      <c r="B12" s="18" t="s">
        <v>506</v>
      </c>
      <c r="C12" s="17">
        <v>9.2095228586364097E-2</v>
      </c>
      <c r="D12" s="17">
        <v>0.126727866030342</v>
      </c>
      <c r="E12" s="17">
        <v>0</v>
      </c>
      <c r="F12" s="17">
        <v>0.24357894768137001</v>
      </c>
      <c r="G12" s="17">
        <v>0.27756377831319201</v>
      </c>
      <c r="H12" s="17">
        <v>0</v>
      </c>
      <c r="I12" s="17">
        <v>0.117561547355939</v>
      </c>
      <c r="J12" s="17">
        <v>0.18645530971115601</v>
      </c>
      <c r="K12" s="17" t="s">
        <v>104</v>
      </c>
      <c r="L12" s="17">
        <v>0</v>
      </c>
      <c r="M12" s="17">
        <v>0.113041997580793</v>
      </c>
      <c r="N12" s="17">
        <v>0</v>
      </c>
      <c r="O12" s="17">
        <v>0.14285714285714299</v>
      </c>
      <c r="P12" s="17" t="s">
        <v>104</v>
      </c>
      <c r="Q12" s="17"/>
      <c r="R12" s="17">
        <v>0.14511121237999999</v>
      </c>
      <c r="S12" s="17">
        <v>0.24244593571391199</v>
      </c>
      <c r="T12" s="17">
        <v>0.13848886510125799</v>
      </c>
      <c r="U12" s="17">
        <v>5.7892030060476302E-2</v>
      </c>
      <c r="V12" s="17"/>
      <c r="W12" s="17">
        <v>0.249342659411454</v>
      </c>
      <c r="X12" s="17">
        <v>0</v>
      </c>
      <c r="Y12" s="17">
        <v>0</v>
      </c>
      <c r="Z12" s="17">
        <v>0.173252855972611</v>
      </c>
      <c r="AA12" s="17">
        <v>0.21457998561357</v>
      </c>
      <c r="AB12" s="17">
        <v>0</v>
      </c>
      <c r="AC12" s="17">
        <v>0</v>
      </c>
      <c r="AD12" s="17">
        <v>0</v>
      </c>
      <c r="AE12" s="17">
        <v>6.0670881426046597E-2</v>
      </c>
      <c r="AF12" s="17">
        <v>9.26558422471081E-2</v>
      </c>
      <c r="AG12" s="17"/>
      <c r="AH12" s="17">
        <v>0.16125818831835301</v>
      </c>
      <c r="AI12" s="17">
        <v>0</v>
      </c>
      <c r="AJ12" s="17">
        <v>0.20632240756283199</v>
      </c>
      <c r="AK12" s="17">
        <v>0</v>
      </c>
      <c r="AL12" s="17">
        <v>8.5411886475369694E-2</v>
      </c>
      <c r="AM12" s="17">
        <v>6.0094567976012897E-2</v>
      </c>
      <c r="AN12" s="17">
        <v>5.5551802825171699E-2</v>
      </c>
      <c r="AO12" s="17"/>
      <c r="AP12" s="17">
        <v>9.2095228586364097E-2</v>
      </c>
      <c r="AQ12" s="17" t="s">
        <v>104</v>
      </c>
      <c r="AR12" s="17"/>
      <c r="AS12" s="17">
        <v>0.112209589086707</v>
      </c>
      <c r="AT12" s="17">
        <v>5.8105289954800902E-2</v>
      </c>
      <c r="AU12" s="17" t="s">
        <v>104</v>
      </c>
      <c r="AV12" s="17"/>
      <c r="AW12" s="17">
        <v>1.6571395959272098E-2</v>
      </c>
      <c r="AX12" s="17">
        <v>0.149707440347429</v>
      </c>
      <c r="AY12" s="17"/>
      <c r="AZ12" s="17">
        <v>0.100234570843227</v>
      </c>
      <c r="BA12" s="17">
        <v>9.0159507587470003E-2</v>
      </c>
      <c r="BB12" s="17"/>
      <c r="BC12" s="17">
        <v>0.18572226552844501</v>
      </c>
      <c r="BD12" s="17">
        <v>5.7892030060476302E-2</v>
      </c>
      <c r="BE12" s="17"/>
      <c r="BF12" s="17">
        <v>5.2868395621942899E-2</v>
      </c>
      <c r="BG12" s="17">
        <v>0.126577242464149</v>
      </c>
      <c r="BH12" s="17"/>
      <c r="BI12" s="17">
        <v>0</v>
      </c>
      <c r="BJ12" s="17">
        <v>0.20492850615449301</v>
      </c>
      <c r="BK12" s="17">
        <v>6.9621542787141194E-2</v>
      </c>
      <c r="BL12" s="17">
        <v>5.8068558443479398E-2</v>
      </c>
    </row>
    <row r="13" spans="2:64" x14ac:dyDescent="0.25">
      <c r="B13" s="18" t="s">
        <v>507</v>
      </c>
      <c r="C13" s="17">
        <v>4.8819814045504499E-2</v>
      </c>
      <c r="D13" s="17">
        <v>2.25381626102438E-2</v>
      </c>
      <c r="E13" s="17">
        <v>0</v>
      </c>
      <c r="F13" s="17">
        <v>0</v>
      </c>
      <c r="G13" s="17">
        <v>0</v>
      </c>
      <c r="H13" s="17">
        <v>0</v>
      </c>
      <c r="I13" s="17">
        <v>0.152093137376974</v>
      </c>
      <c r="J13" s="17">
        <v>0</v>
      </c>
      <c r="K13" s="17" t="s">
        <v>104</v>
      </c>
      <c r="L13" s="17">
        <v>8.8776123601719797E-2</v>
      </c>
      <c r="M13" s="17">
        <v>0.113041997580793</v>
      </c>
      <c r="N13" s="17">
        <v>8.1044184047996806E-2</v>
      </c>
      <c r="O13" s="17">
        <v>0</v>
      </c>
      <c r="P13" s="17" t="s">
        <v>104</v>
      </c>
      <c r="Q13" s="17"/>
      <c r="R13" s="17">
        <v>0.159864472117838</v>
      </c>
      <c r="S13" s="17">
        <v>0</v>
      </c>
      <c r="T13" s="17">
        <v>0.120681233466233</v>
      </c>
      <c r="U13" s="17">
        <v>3.9436405975702603E-2</v>
      </c>
      <c r="V13" s="17"/>
      <c r="W13" s="17">
        <v>0.12795261111971201</v>
      </c>
      <c r="X13" s="17">
        <v>0</v>
      </c>
      <c r="Y13" s="17">
        <v>0</v>
      </c>
      <c r="Z13" s="17">
        <v>0</v>
      </c>
      <c r="AA13" s="17">
        <v>0</v>
      </c>
      <c r="AB13" s="17">
        <v>0</v>
      </c>
      <c r="AC13" s="17">
        <v>9.7467963173230407E-2</v>
      </c>
      <c r="AD13" s="17">
        <v>0.24039355162349799</v>
      </c>
      <c r="AE13" s="17">
        <v>0</v>
      </c>
      <c r="AF13" s="17">
        <v>4.6355059568416901E-2</v>
      </c>
      <c r="AG13" s="17"/>
      <c r="AH13" s="17">
        <v>0</v>
      </c>
      <c r="AI13" s="17">
        <v>0</v>
      </c>
      <c r="AJ13" s="17">
        <v>0</v>
      </c>
      <c r="AK13" s="17">
        <v>0</v>
      </c>
      <c r="AL13" s="17">
        <v>2.3207703555190001E-2</v>
      </c>
      <c r="AM13" s="17">
        <v>0.146975478853939</v>
      </c>
      <c r="AN13" s="17">
        <v>4.8339106937033E-2</v>
      </c>
      <c r="AO13" s="17"/>
      <c r="AP13" s="17">
        <v>4.8819814045504499E-2</v>
      </c>
      <c r="AQ13" s="17" t="s">
        <v>104</v>
      </c>
      <c r="AR13" s="17"/>
      <c r="AS13" s="17">
        <v>5.3681729140082797E-2</v>
      </c>
      <c r="AT13" s="17">
        <v>4.0603982590471897E-2</v>
      </c>
      <c r="AU13" s="17" t="s">
        <v>104</v>
      </c>
      <c r="AV13" s="17"/>
      <c r="AW13" s="17">
        <v>3.3064411399152498E-2</v>
      </c>
      <c r="AX13" s="17">
        <v>6.0838584307394902E-2</v>
      </c>
      <c r="AY13" s="17"/>
      <c r="AZ13" s="17">
        <v>3.8417618930024697E-2</v>
      </c>
      <c r="BA13" s="17">
        <v>5.1293693000852798E-2</v>
      </c>
      <c r="BB13" s="17"/>
      <c r="BC13" s="17">
        <v>7.4505736177290505E-2</v>
      </c>
      <c r="BD13" s="17">
        <v>3.9436405975702603E-2</v>
      </c>
      <c r="BE13" s="17"/>
      <c r="BF13" s="17">
        <v>6.0810461245102199E-2</v>
      </c>
      <c r="BG13" s="17">
        <v>3.8279537609852497E-2</v>
      </c>
      <c r="BH13" s="17"/>
      <c r="BI13" s="17">
        <v>0</v>
      </c>
      <c r="BJ13" s="17">
        <v>6.2683685424116703E-2</v>
      </c>
      <c r="BK13" s="17">
        <v>4.1569092957695702E-2</v>
      </c>
      <c r="BL13" s="17">
        <v>6.2541322921876696E-2</v>
      </c>
    </row>
    <row r="14" spans="2:64" x14ac:dyDescent="0.25">
      <c r="B14" s="18" t="s">
        <v>80</v>
      </c>
      <c r="C14" s="19">
        <v>3.9333644572913697E-2</v>
      </c>
      <c r="D14" s="19">
        <v>1.8950174243511201E-2</v>
      </c>
      <c r="E14" s="19">
        <v>0</v>
      </c>
      <c r="F14" s="19">
        <v>0</v>
      </c>
      <c r="G14" s="19">
        <v>0</v>
      </c>
      <c r="H14" s="19">
        <v>7.5217473690658995E-2</v>
      </c>
      <c r="I14" s="19">
        <v>0</v>
      </c>
      <c r="J14" s="19">
        <v>0.15677234514442201</v>
      </c>
      <c r="K14" s="19" t="s">
        <v>104</v>
      </c>
      <c r="L14" s="19">
        <v>0.16345061506577099</v>
      </c>
      <c r="M14" s="19">
        <v>0</v>
      </c>
      <c r="N14" s="19">
        <v>4.4018118239263701E-2</v>
      </c>
      <c r="O14" s="19">
        <v>0</v>
      </c>
      <c r="P14" s="19" t="s">
        <v>104</v>
      </c>
      <c r="Q14" s="19"/>
      <c r="R14" s="19">
        <v>0</v>
      </c>
      <c r="S14" s="19">
        <v>0</v>
      </c>
      <c r="T14" s="19">
        <v>6.2256610149600003E-2</v>
      </c>
      <c r="U14" s="19">
        <v>4.5225909728766903E-2</v>
      </c>
      <c r="V14" s="19"/>
      <c r="W14" s="19">
        <v>0</v>
      </c>
      <c r="X14" s="19">
        <v>0</v>
      </c>
      <c r="Y14" s="19">
        <v>0.52339224746814705</v>
      </c>
      <c r="Z14" s="19">
        <v>0</v>
      </c>
      <c r="AA14" s="19">
        <v>0</v>
      </c>
      <c r="AB14" s="19">
        <v>0</v>
      </c>
      <c r="AC14" s="19">
        <v>0</v>
      </c>
      <c r="AD14" s="19">
        <v>0</v>
      </c>
      <c r="AE14" s="19">
        <v>0</v>
      </c>
      <c r="AF14" s="19">
        <v>6.15424553629366E-2</v>
      </c>
      <c r="AG14" s="19"/>
      <c r="AH14" s="19">
        <v>0</v>
      </c>
      <c r="AI14" s="19">
        <v>0.182036041347893</v>
      </c>
      <c r="AJ14" s="19">
        <v>6.5955549713195796E-2</v>
      </c>
      <c r="AK14" s="19">
        <v>0</v>
      </c>
      <c r="AL14" s="19">
        <v>2.2640568435399602E-2</v>
      </c>
      <c r="AM14" s="19">
        <v>2.9640249396153701E-2</v>
      </c>
      <c r="AN14" s="19">
        <v>5.1456926767165401E-2</v>
      </c>
      <c r="AO14" s="19"/>
      <c r="AP14" s="19">
        <v>3.9333644572913697E-2</v>
      </c>
      <c r="AQ14" s="19" t="s">
        <v>104</v>
      </c>
      <c r="AR14" s="19"/>
      <c r="AS14" s="19">
        <v>5.3610805260049903E-2</v>
      </c>
      <c r="AT14" s="19">
        <v>1.52076070794299E-2</v>
      </c>
      <c r="AU14" s="19" t="s">
        <v>104</v>
      </c>
      <c r="AV14" s="19"/>
      <c r="AW14" s="19">
        <v>2.6998505089545599E-2</v>
      </c>
      <c r="AX14" s="19">
        <v>4.8743318887603401E-2</v>
      </c>
      <c r="AY14" s="19"/>
      <c r="AZ14" s="19">
        <v>3.45723340421102E-2</v>
      </c>
      <c r="BA14" s="19">
        <v>4.0465992677450199E-2</v>
      </c>
      <c r="BB14" s="19"/>
      <c r="BC14" s="19">
        <v>2.3204295529664E-2</v>
      </c>
      <c r="BD14" s="19">
        <v>4.5225909728766903E-2</v>
      </c>
      <c r="BE14" s="19"/>
      <c r="BF14" s="19">
        <v>5.7795501210463403E-2</v>
      </c>
      <c r="BG14" s="19">
        <v>2.31049065210025E-2</v>
      </c>
      <c r="BH14" s="19"/>
      <c r="BI14" s="19">
        <v>0</v>
      </c>
      <c r="BJ14" s="19">
        <v>8.8031567585799594E-2</v>
      </c>
      <c r="BK14" s="19">
        <v>4.0582359834418699E-2</v>
      </c>
      <c r="BL14" s="19">
        <v>0</v>
      </c>
    </row>
    <row r="15" spans="2:64" x14ac:dyDescent="0.25">
      <c r="B15" s="16" t="s">
        <v>721</v>
      </c>
    </row>
    <row r="16" spans="2:64" x14ac:dyDescent="0.25">
      <c r="B16" t="s">
        <v>83</v>
      </c>
    </row>
    <row r="17" spans="2:2" x14ac:dyDescent="0.25">
      <c r="B17" t="s">
        <v>84</v>
      </c>
    </row>
    <row r="19" spans="2:2" x14ac:dyDescent="0.2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L19"/>
  <sheetViews>
    <sheetView showGridLines="0" topLeftCell="A7" workbookViewId="0">
      <pane xSplit="2" topLeftCell="C1" activePane="topRight" state="frozen"/>
      <selection pane="topRight" activeCell="B19" sqref="B19"/>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511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141</v>
      </c>
      <c r="D7" s="10">
        <v>52</v>
      </c>
      <c r="E7" s="10">
        <v>3</v>
      </c>
      <c r="F7" s="10">
        <v>4</v>
      </c>
      <c r="G7" s="10">
        <v>3</v>
      </c>
      <c r="H7" s="10">
        <v>13</v>
      </c>
      <c r="I7" s="10">
        <v>12</v>
      </c>
      <c r="J7" s="10">
        <v>6</v>
      </c>
      <c r="K7" s="10" t="s">
        <v>103</v>
      </c>
      <c r="L7" s="10">
        <v>11</v>
      </c>
      <c r="M7" s="10">
        <v>8</v>
      </c>
      <c r="N7" s="10">
        <v>22</v>
      </c>
      <c r="O7" s="10">
        <v>7</v>
      </c>
      <c r="P7" s="10" t="s">
        <v>103</v>
      </c>
      <c r="Q7" s="10"/>
      <c r="R7" s="10">
        <v>6</v>
      </c>
      <c r="S7" s="10">
        <v>12</v>
      </c>
      <c r="T7" s="10">
        <v>17</v>
      </c>
      <c r="U7" s="10">
        <v>106</v>
      </c>
      <c r="V7" s="10"/>
      <c r="W7" s="10">
        <v>8</v>
      </c>
      <c r="X7" s="10">
        <v>4</v>
      </c>
      <c r="Y7" s="10">
        <v>2</v>
      </c>
      <c r="Z7" s="10">
        <v>7</v>
      </c>
      <c r="AA7" s="10">
        <v>5</v>
      </c>
      <c r="AB7" s="10">
        <v>12</v>
      </c>
      <c r="AC7" s="10">
        <v>9</v>
      </c>
      <c r="AD7" s="10">
        <v>9</v>
      </c>
      <c r="AE7" s="10">
        <v>17</v>
      </c>
      <c r="AF7" s="10">
        <v>64</v>
      </c>
      <c r="AG7" s="10"/>
      <c r="AH7" s="10">
        <v>13</v>
      </c>
      <c r="AI7" s="10">
        <v>5</v>
      </c>
      <c r="AJ7" s="10">
        <v>16</v>
      </c>
      <c r="AK7" s="10">
        <v>12</v>
      </c>
      <c r="AL7" s="10">
        <v>36</v>
      </c>
      <c r="AM7" s="10">
        <v>36</v>
      </c>
      <c r="AN7" s="10">
        <v>18</v>
      </c>
      <c r="AO7" s="10"/>
      <c r="AP7" s="10">
        <v>141</v>
      </c>
      <c r="AQ7" s="10" t="s">
        <v>103</v>
      </c>
      <c r="AR7" s="10"/>
      <c r="AS7" s="10">
        <v>89</v>
      </c>
      <c r="AT7" s="10">
        <v>52</v>
      </c>
      <c r="AU7" s="10" t="s">
        <v>103</v>
      </c>
      <c r="AV7" s="10"/>
      <c r="AW7" s="10">
        <v>62</v>
      </c>
      <c r="AX7" s="10">
        <v>79</v>
      </c>
      <c r="AY7" s="10"/>
      <c r="AZ7" s="10">
        <v>26</v>
      </c>
      <c r="BA7" s="10">
        <v>115</v>
      </c>
      <c r="BB7" s="10"/>
      <c r="BC7" s="10">
        <v>35</v>
      </c>
      <c r="BD7" s="10">
        <v>106</v>
      </c>
      <c r="BE7" s="10"/>
      <c r="BF7" s="10">
        <v>67</v>
      </c>
      <c r="BG7" s="10">
        <v>74</v>
      </c>
      <c r="BH7" s="10"/>
      <c r="BI7" s="10">
        <v>6</v>
      </c>
      <c r="BJ7" s="10">
        <v>29</v>
      </c>
      <c r="BK7" s="10">
        <v>74</v>
      </c>
      <c r="BL7" s="10">
        <v>32</v>
      </c>
    </row>
    <row r="8" spans="2:64" ht="30" customHeight="1" x14ac:dyDescent="0.25">
      <c r="B8" s="11" t="s">
        <v>31</v>
      </c>
      <c r="C8" s="11">
        <v>133</v>
      </c>
      <c r="D8" s="11">
        <v>47</v>
      </c>
      <c r="E8" s="11">
        <v>3</v>
      </c>
      <c r="F8" s="11">
        <v>4</v>
      </c>
      <c r="G8" s="11">
        <v>4</v>
      </c>
      <c r="H8" s="11">
        <v>10</v>
      </c>
      <c r="I8" s="11">
        <v>11</v>
      </c>
      <c r="J8" s="11">
        <v>5</v>
      </c>
      <c r="K8" s="11" t="s">
        <v>103</v>
      </c>
      <c r="L8" s="11">
        <v>11</v>
      </c>
      <c r="M8" s="11">
        <v>8</v>
      </c>
      <c r="N8" s="11">
        <v>22</v>
      </c>
      <c r="O8" s="11">
        <v>7</v>
      </c>
      <c r="P8" s="11" t="s">
        <v>103</v>
      </c>
      <c r="Q8" s="11"/>
      <c r="R8" s="11">
        <v>7</v>
      </c>
      <c r="S8" s="11">
        <v>16</v>
      </c>
      <c r="T8" s="11">
        <v>13</v>
      </c>
      <c r="U8" s="11">
        <v>97</v>
      </c>
      <c r="V8" s="11"/>
      <c r="W8" s="11">
        <v>8</v>
      </c>
      <c r="X8" s="11">
        <v>4</v>
      </c>
      <c r="Y8" s="11">
        <v>2</v>
      </c>
      <c r="Z8" s="11">
        <v>8</v>
      </c>
      <c r="AA8" s="11">
        <v>6</v>
      </c>
      <c r="AB8" s="11">
        <v>12</v>
      </c>
      <c r="AC8" s="11">
        <v>9</v>
      </c>
      <c r="AD8" s="11">
        <v>8</v>
      </c>
      <c r="AE8" s="11">
        <v>16</v>
      </c>
      <c r="AF8" s="11">
        <v>59</v>
      </c>
      <c r="AG8" s="11"/>
      <c r="AH8" s="11">
        <v>13</v>
      </c>
      <c r="AI8" s="11">
        <v>5</v>
      </c>
      <c r="AJ8" s="11">
        <v>15</v>
      </c>
      <c r="AK8" s="11">
        <v>12</v>
      </c>
      <c r="AL8" s="11">
        <v>33</v>
      </c>
      <c r="AM8" s="11">
        <v>33</v>
      </c>
      <c r="AN8" s="11">
        <v>17</v>
      </c>
      <c r="AO8" s="11"/>
      <c r="AP8" s="11">
        <v>133</v>
      </c>
      <c r="AQ8" s="11" t="s">
        <v>103</v>
      </c>
      <c r="AR8" s="11"/>
      <c r="AS8" s="11">
        <v>84</v>
      </c>
      <c r="AT8" s="11">
        <v>49</v>
      </c>
      <c r="AU8" s="11" t="s">
        <v>103</v>
      </c>
      <c r="AV8" s="11"/>
      <c r="AW8" s="11">
        <v>58</v>
      </c>
      <c r="AX8" s="11">
        <v>75</v>
      </c>
      <c r="AY8" s="11"/>
      <c r="AZ8" s="11">
        <v>26</v>
      </c>
      <c r="BA8" s="11">
        <v>108</v>
      </c>
      <c r="BB8" s="11"/>
      <c r="BC8" s="11">
        <v>36</v>
      </c>
      <c r="BD8" s="11">
        <v>97</v>
      </c>
      <c r="BE8" s="11"/>
      <c r="BF8" s="11">
        <v>62</v>
      </c>
      <c r="BG8" s="11">
        <v>71</v>
      </c>
      <c r="BH8" s="11"/>
      <c r="BI8" s="11">
        <v>6</v>
      </c>
      <c r="BJ8" s="11">
        <v>28</v>
      </c>
      <c r="BK8" s="11">
        <v>68</v>
      </c>
      <c r="BL8" s="11">
        <v>30</v>
      </c>
    </row>
    <row r="9" spans="2:64" x14ac:dyDescent="0.25">
      <c r="B9" s="18" t="s">
        <v>503</v>
      </c>
      <c r="C9" s="17">
        <v>0.16165788843972201</v>
      </c>
      <c r="D9" s="17">
        <v>0.113701045461067</v>
      </c>
      <c r="E9" s="17">
        <v>0.33333333333333298</v>
      </c>
      <c r="F9" s="17">
        <v>0.34664569129796302</v>
      </c>
      <c r="G9" s="17">
        <v>0</v>
      </c>
      <c r="H9" s="17">
        <v>0.42215603068578</v>
      </c>
      <c r="I9" s="17">
        <v>0.165214907968604</v>
      </c>
      <c r="J9" s="17">
        <v>0.18645530971115601</v>
      </c>
      <c r="K9" s="17" t="s">
        <v>104</v>
      </c>
      <c r="L9" s="17">
        <v>0.16345061506577099</v>
      </c>
      <c r="M9" s="17">
        <v>0</v>
      </c>
      <c r="N9" s="17">
        <v>0.176072472957055</v>
      </c>
      <c r="O9" s="17">
        <v>0.14285714285714299</v>
      </c>
      <c r="P9" s="17" t="s">
        <v>104</v>
      </c>
      <c r="Q9" s="17"/>
      <c r="R9" s="17">
        <v>0.281181597700076</v>
      </c>
      <c r="S9" s="17">
        <v>0.157967206099555</v>
      </c>
      <c r="T9" s="17">
        <v>6.2256610149600003E-2</v>
      </c>
      <c r="U9" s="17">
        <v>0.167724814281692</v>
      </c>
      <c r="V9" s="17"/>
      <c r="W9" s="17">
        <v>0.11614437079604401</v>
      </c>
      <c r="X9" s="17">
        <v>0.233798640316324</v>
      </c>
      <c r="Y9" s="17">
        <v>0.52339224746814705</v>
      </c>
      <c r="Z9" s="17">
        <v>9.99000257225717E-2</v>
      </c>
      <c r="AA9" s="17">
        <v>0.424639845272681</v>
      </c>
      <c r="AB9" s="17">
        <v>0</v>
      </c>
      <c r="AC9" s="17">
        <v>0.11573606841381</v>
      </c>
      <c r="AD9" s="17">
        <v>0.22794857937892099</v>
      </c>
      <c r="AE9" s="17">
        <v>0.23159119783763599</v>
      </c>
      <c r="AF9" s="17">
        <v>0.15623463929940801</v>
      </c>
      <c r="AG9" s="17"/>
      <c r="AH9" s="17">
        <v>7.4708239547825794E-2</v>
      </c>
      <c r="AI9" s="17">
        <v>0.37678697242867099</v>
      </c>
      <c r="AJ9" s="17">
        <v>0.13115935103235901</v>
      </c>
      <c r="AK9" s="17">
        <v>0.268788201155296</v>
      </c>
      <c r="AL9" s="17">
        <v>7.2398435585456999E-2</v>
      </c>
      <c r="AM9" s="17">
        <v>0.220588212305699</v>
      </c>
      <c r="AN9" s="17">
        <v>0.22271201885494599</v>
      </c>
      <c r="AO9" s="17"/>
      <c r="AP9" s="17">
        <v>0.16165788843972201</v>
      </c>
      <c r="AQ9" s="17" t="s">
        <v>104</v>
      </c>
      <c r="AR9" s="17"/>
      <c r="AS9" s="17">
        <v>0.158015520930961</v>
      </c>
      <c r="AT9" s="17">
        <v>0.167812886412154</v>
      </c>
      <c r="AU9" s="17" t="s">
        <v>104</v>
      </c>
      <c r="AV9" s="17"/>
      <c r="AW9" s="17">
        <v>0.265233715625185</v>
      </c>
      <c r="AX9" s="17">
        <v>8.2646637533000597E-2</v>
      </c>
      <c r="AY9" s="17"/>
      <c r="AZ9" s="17">
        <v>0.14146641989554601</v>
      </c>
      <c r="BA9" s="17">
        <v>0.166459879611247</v>
      </c>
      <c r="BB9" s="17"/>
      <c r="BC9" s="17">
        <v>0.14505042731292001</v>
      </c>
      <c r="BD9" s="17">
        <v>0.167724814281692</v>
      </c>
      <c r="BE9" s="17"/>
      <c r="BF9" s="17">
        <v>0.18275693394350201</v>
      </c>
      <c r="BG9" s="17">
        <v>0.14311095194527601</v>
      </c>
      <c r="BH9" s="17"/>
      <c r="BI9" s="17">
        <v>0.144233642975997</v>
      </c>
      <c r="BJ9" s="17">
        <v>0.15997163776618201</v>
      </c>
      <c r="BK9" s="17">
        <v>0.19466102402730601</v>
      </c>
      <c r="BL9" s="17">
        <v>9.2804796718503793E-2</v>
      </c>
    </row>
    <row r="10" spans="2:64" ht="30" x14ac:dyDescent="0.25">
      <c r="B10" s="18" t="s">
        <v>504</v>
      </c>
      <c r="C10" s="17">
        <v>0.41490812508959202</v>
      </c>
      <c r="D10" s="17">
        <v>0.39751957464760002</v>
      </c>
      <c r="E10" s="17">
        <v>0.33333333333333298</v>
      </c>
      <c r="F10" s="17">
        <v>0.44846662819170302</v>
      </c>
      <c r="G10" s="17">
        <v>1</v>
      </c>
      <c r="H10" s="17">
        <v>0.42740902193290198</v>
      </c>
      <c r="I10" s="17">
        <v>0.48252295331418199</v>
      </c>
      <c r="J10" s="17">
        <v>0.31354469028884402</v>
      </c>
      <c r="K10" s="17" t="s">
        <v>104</v>
      </c>
      <c r="L10" s="17">
        <v>0.39266876692563002</v>
      </c>
      <c r="M10" s="17">
        <v>0.33912599274237798</v>
      </c>
      <c r="N10" s="17">
        <v>0.37211279683813803</v>
      </c>
      <c r="O10" s="17">
        <v>0.42857142857142899</v>
      </c>
      <c r="P10" s="17" t="s">
        <v>104</v>
      </c>
      <c r="Q10" s="17"/>
      <c r="R10" s="17">
        <v>0.57370718991992398</v>
      </c>
      <c r="S10" s="17">
        <v>0.25767562593404097</v>
      </c>
      <c r="T10" s="17">
        <v>0.58580262028601904</v>
      </c>
      <c r="U10" s="17">
        <v>0.40634701080080698</v>
      </c>
      <c r="V10" s="17"/>
      <c r="W10" s="17">
        <v>0.56963417434223496</v>
      </c>
      <c r="X10" s="17">
        <v>0.76620135968367598</v>
      </c>
      <c r="Y10" s="17">
        <v>0.476607752531853</v>
      </c>
      <c r="Z10" s="17">
        <v>0.29695040244835302</v>
      </c>
      <c r="AA10" s="17">
        <v>0.12833786552638801</v>
      </c>
      <c r="AB10" s="17">
        <v>0.54516082022447199</v>
      </c>
      <c r="AC10" s="17">
        <v>0.47079819355377001</v>
      </c>
      <c r="AD10" s="17">
        <v>0.28611729542980902</v>
      </c>
      <c r="AE10" s="17">
        <v>0.46905198621683802</v>
      </c>
      <c r="AF10" s="17">
        <v>0.393555002995579</v>
      </c>
      <c r="AG10" s="17"/>
      <c r="AH10" s="17">
        <v>0.53904351997035205</v>
      </c>
      <c r="AI10" s="17">
        <v>0.41225041185132499</v>
      </c>
      <c r="AJ10" s="17">
        <v>0.101848899445484</v>
      </c>
      <c r="AK10" s="17">
        <v>0.362256841287734</v>
      </c>
      <c r="AL10" s="17">
        <v>0.45083811112975403</v>
      </c>
      <c r="AM10" s="17">
        <v>0.49886203788113198</v>
      </c>
      <c r="AN10" s="17">
        <v>0.461558761700123</v>
      </c>
      <c r="AO10" s="17"/>
      <c r="AP10" s="17">
        <v>0.41490812508959202</v>
      </c>
      <c r="AQ10" s="17" t="s">
        <v>104</v>
      </c>
      <c r="AR10" s="17"/>
      <c r="AS10" s="17">
        <v>0.36558344977628099</v>
      </c>
      <c r="AT10" s="17">
        <v>0.49825865899757299</v>
      </c>
      <c r="AU10" s="17" t="s">
        <v>104</v>
      </c>
      <c r="AV10" s="17"/>
      <c r="AW10" s="17">
        <v>0.486153489981416</v>
      </c>
      <c r="AX10" s="17">
        <v>0.36055967763448099</v>
      </c>
      <c r="AY10" s="17"/>
      <c r="AZ10" s="17">
        <v>0.36687298524281597</v>
      </c>
      <c r="BA10" s="17">
        <v>0.42633197556200902</v>
      </c>
      <c r="BB10" s="17"/>
      <c r="BC10" s="17">
        <v>0.43834311942717402</v>
      </c>
      <c r="BD10" s="17">
        <v>0.40634701080080698</v>
      </c>
      <c r="BE10" s="17"/>
      <c r="BF10" s="17">
        <v>0.45056247013391798</v>
      </c>
      <c r="BG10" s="17">
        <v>0.38356647633255703</v>
      </c>
      <c r="BH10" s="17"/>
      <c r="BI10" s="17">
        <v>0.26527689591645698</v>
      </c>
      <c r="BJ10" s="17">
        <v>0.34207802476104798</v>
      </c>
      <c r="BK10" s="17">
        <v>0.43163897759987002</v>
      </c>
      <c r="BL10" s="17">
        <v>0.47553432330178402</v>
      </c>
    </row>
    <row r="11" spans="2:64" ht="30" x14ac:dyDescent="0.25">
      <c r="B11" s="18" t="s">
        <v>505</v>
      </c>
      <c r="C11" s="17">
        <v>0.26969387570700898</v>
      </c>
      <c r="D11" s="17">
        <v>0.34810968088533101</v>
      </c>
      <c r="E11" s="17">
        <v>0.33333333333333298</v>
      </c>
      <c r="F11" s="17">
        <v>0.20488768051033401</v>
      </c>
      <c r="G11" s="17">
        <v>0</v>
      </c>
      <c r="H11" s="17">
        <v>0.15043494738131799</v>
      </c>
      <c r="I11" s="17">
        <v>0.26965468473291199</v>
      </c>
      <c r="J11" s="17">
        <v>0</v>
      </c>
      <c r="K11" s="17" t="s">
        <v>104</v>
      </c>
      <c r="L11" s="17">
        <v>0.17755224720344001</v>
      </c>
      <c r="M11" s="17">
        <v>0.22608399516158501</v>
      </c>
      <c r="N11" s="17">
        <v>0.282734309678283</v>
      </c>
      <c r="O11" s="17">
        <v>0.42857142857142899</v>
      </c>
      <c r="P11" s="17" t="s">
        <v>104</v>
      </c>
      <c r="Q11" s="17"/>
      <c r="R11" s="17">
        <v>0</v>
      </c>
      <c r="S11" s="17">
        <v>0.33159444548233202</v>
      </c>
      <c r="T11" s="17">
        <v>0.28937130942523698</v>
      </c>
      <c r="U11" s="17">
        <v>0.27520246929133002</v>
      </c>
      <c r="V11" s="17"/>
      <c r="W11" s="17">
        <v>0.19807708406567601</v>
      </c>
      <c r="X11" s="17">
        <v>0</v>
      </c>
      <c r="Y11" s="17">
        <v>0</v>
      </c>
      <c r="Z11" s="17">
        <v>0.42221316609918103</v>
      </c>
      <c r="AA11" s="17">
        <v>0.21457998561357</v>
      </c>
      <c r="AB11" s="17">
        <v>0.26134248337603699</v>
      </c>
      <c r="AC11" s="17">
        <v>0.31599777485919001</v>
      </c>
      <c r="AD11" s="17">
        <v>0.121204870174361</v>
      </c>
      <c r="AE11" s="17">
        <v>0.24334826387629999</v>
      </c>
      <c r="AF11" s="17">
        <v>0.30796963290815799</v>
      </c>
      <c r="AG11" s="17"/>
      <c r="AH11" s="17">
        <v>0.28312374513188099</v>
      </c>
      <c r="AI11" s="17">
        <v>0.21096261572000399</v>
      </c>
      <c r="AJ11" s="17">
        <v>0.51637275720063702</v>
      </c>
      <c r="AK11" s="17">
        <v>0.257406000756847</v>
      </c>
      <c r="AL11" s="17">
        <v>0.35600262107827002</v>
      </c>
      <c r="AM11" s="17">
        <v>0.10895907853949501</v>
      </c>
      <c r="AN11" s="17">
        <v>0.160381382915561</v>
      </c>
      <c r="AO11" s="17"/>
      <c r="AP11" s="17">
        <v>0.26969387570700898</v>
      </c>
      <c r="AQ11" s="17" t="s">
        <v>104</v>
      </c>
      <c r="AR11" s="17"/>
      <c r="AS11" s="17">
        <v>0.27569573405337799</v>
      </c>
      <c r="AT11" s="17">
        <v>0.25955172891268502</v>
      </c>
      <c r="AU11" s="17" t="s">
        <v>104</v>
      </c>
      <c r="AV11" s="17"/>
      <c r="AW11" s="17">
        <v>0.169693820435696</v>
      </c>
      <c r="AX11" s="17">
        <v>0.34597740317119102</v>
      </c>
      <c r="AY11" s="17"/>
      <c r="AZ11" s="17">
        <v>0.28160046544919298</v>
      </c>
      <c r="BA11" s="17">
        <v>0.266862217440061</v>
      </c>
      <c r="BB11" s="17"/>
      <c r="BC11" s="17">
        <v>0.25461478026428902</v>
      </c>
      <c r="BD11" s="17">
        <v>0.27520246929133002</v>
      </c>
      <c r="BE11" s="17"/>
      <c r="BF11" s="17">
        <v>0.20531225019692001</v>
      </c>
      <c r="BG11" s="17">
        <v>0.32628799602069303</v>
      </c>
      <c r="BH11" s="17"/>
      <c r="BI11" s="17">
        <v>0.37612233492745001</v>
      </c>
      <c r="BJ11" s="17">
        <v>0.36183293360054503</v>
      </c>
      <c r="BK11" s="17">
        <v>0.27961763221817598</v>
      </c>
      <c r="BL11" s="17">
        <v>0.14054864767141401</v>
      </c>
    </row>
    <row r="12" spans="2:64" ht="30" x14ac:dyDescent="0.25">
      <c r="B12" s="18" t="s">
        <v>506</v>
      </c>
      <c r="C12" s="17">
        <v>5.6641136748930399E-2</v>
      </c>
      <c r="D12" s="17">
        <v>0.10276935051897999</v>
      </c>
      <c r="E12" s="17">
        <v>0</v>
      </c>
      <c r="F12" s="17">
        <v>0</v>
      </c>
      <c r="G12" s="17">
        <v>0</v>
      </c>
      <c r="H12" s="17">
        <v>0</v>
      </c>
      <c r="I12" s="17">
        <v>0</v>
      </c>
      <c r="J12" s="17">
        <v>0.34322765485557799</v>
      </c>
      <c r="K12" s="17" t="s">
        <v>104</v>
      </c>
      <c r="L12" s="17">
        <v>0</v>
      </c>
      <c r="M12" s="17">
        <v>0</v>
      </c>
      <c r="N12" s="17">
        <v>4.4018118239263701E-2</v>
      </c>
      <c r="O12" s="17">
        <v>0</v>
      </c>
      <c r="P12" s="17" t="s">
        <v>104</v>
      </c>
      <c r="Q12" s="17"/>
      <c r="R12" s="17">
        <v>0.14511121237999999</v>
      </c>
      <c r="S12" s="17">
        <v>7.9824352777096694E-2</v>
      </c>
      <c r="T12" s="17">
        <v>0</v>
      </c>
      <c r="U12" s="17">
        <v>5.4635964249062301E-2</v>
      </c>
      <c r="V12" s="17"/>
      <c r="W12" s="17">
        <v>0.11614437079604401</v>
      </c>
      <c r="X12" s="17">
        <v>0</v>
      </c>
      <c r="Y12" s="17">
        <v>0</v>
      </c>
      <c r="Z12" s="17">
        <v>0</v>
      </c>
      <c r="AA12" s="17">
        <v>0</v>
      </c>
      <c r="AB12" s="17">
        <v>0.19349669639949199</v>
      </c>
      <c r="AC12" s="17">
        <v>0</v>
      </c>
      <c r="AD12" s="17">
        <v>0</v>
      </c>
      <c r="AE12" s="17">
        <v>5.60085520692266E-2</v>
      </c>
      <c r="AF12" s="17">
        <v>4.5260750568948599E-2</v>
      </c>
      <c r="AG12" s="17"/>
      <c r="AH12" s="17">
        <v>0</v>
      </c>
      <c r="AI12" s="17">
        <v>0</v>
      </c>
      <c r="AJ12" s="17">
        <v>0.11870789289512799</v>
      </c>
      <c r="AK12" s="17">
        <v>0</v>
      </c>
      <c r="AL12" s="17">
        <v>9.4161197665475302E-2</v>
      </c>
      <c r="AM12" s="17">
        <v>2.6540137690981999E-2</v>
      </c>
      <c r="AN12" s="17">
        <v>5.5551802825171699E-2</v>
      </c>
      <c r="AO12" s="17"/>
      <c r="AP12" s="17">
        <v>5.6641136748930399E-2</v>
      </c>
      <c r="AQ12" s="17" t="s">
        <v>104</v>
      </c>
      <c r="AR12" s="17"/>
      <c r="AS12" s="17">
        <v>5.7598987594376497E-2</v>
      </c>
      <c r="AT12" s="17">
        <v>5.5022527424793501E-2</v>
      </c>
      <c r="AU12" s="17" t="s">
        <v>104</v>
      </c>
      <c r="AV12" s="17"/>
      <c r="AW12" s="17">
        <v>1.6571395959272098E-2</v>
      </c>
      <c r="AX12" s="17">
        <v>8.7207731574477795E-2</v>
      </c>
      <c r="AY12" s="17"/>
      <c r="AZ12" s="17">
        <v>8.3773427765071504E-2</v>
      </c>
      <c r="BA12" s="17">
        <v>5.0188459885051002E-2</v>
      </c>
      <c r="BB12" s="17"/>
      <c r="BC12" s="17">
        <v>6.2130049125891103E-2</v>
      </c>
      <c r="BD12" s="17">
        <v>5.4635964249062301E-2</v>
      </c>
      <c r="BE12" s="17"/>
      <c r="BF12" s="17">
        <v>4.2944492773554201E-2</v>
      </c>
      <c r="BG12" s="17">
        <v>6.8681055140159306E-2</v>
      </c>
      <c r="BH12" s="17"/>
      <c r="BI12" s="17">
        <v>0</v>
      </c>
      <c r="BJ12" s="17">
        <v>6.9404243411721397E-2</v>
      </c>
      <c r="BK12" s="17">
        <v>0</v>
      </c>
      <c r="BL12" s="17">
        <v>0.183811632192034</v>
      </c>
    </row>
    <row r="13" spans="2:64" x14ac:dyDescent="0.25">
      <c r="B13" s="18" t="s">
        <v>507</v>
      </c>
      <c r="C13" s="17">
        <v>4.1766802313583901E-2</v>
      </c>
      <c r="D13" s="17">
        <v>1.8950174243511201E-2</v>
      </c>
      <c r="E13" s="17">
        <v>0</v>
      </c>
      <c r="F13" s="17">
        <v>0</v>
      </c>
      <c r="G13" s="17">
        <v>0</v>
      </c>
      <c r="H13" s="17">
        <v>0</v>
      </c>
      <c r="I13" s="17">
        <v>8.2607453984301998E-2</v>
      </c>
      <c r="J13" s="17">
        <v>0</v>
      </c>
      <c r="K13" s="17" t="s">
        <v>104</v>
      </c>
      <c r="L13" s="17">
        <v>8.8776123601719797E-2</v>
      </c>
      <c r="M13" s="17">
        <v>0.113041997580793</v>
      </c>
      <c r="N13" s="17">
        <v>8.1044184047996806E-2</v>
      </c>
      <c r="O13" s="17">
        <v>0</v>
      </c>
      <c r="P13" s="17" t="s">
        <v>104</v>
      </c>
      <c r="Q13" s="17"/>
      <c r="R13" s="17">
        <v>0</v>
      </c>
      <c r="S13" s="17">
        <v>0</v>
      </c>
      <c r="T13" s="17">
        <v>6.2569460139144398E-2</v>
      </c>
      <c r="U13" s="17">
        <v>4.8505334728541599E-2</v>
      </c>
      <c r="V13" s="17"/>
      <c r="W13" s="17">
        <v>0</v>
      </c>
      <c r="X13" s="17">
        <v>0</v>
      </c>
      <c r="Y13" s="17">
        <v>0</v>
      </c>
      <c r="Z13" s="17">
        <v>0</v>
      </c>
      <c r="AA13" s="17">
        <v>0</v>
      </c>
      <c r="AB13" s="17">
        <v>0</v>
      </c>
      <c r="AC13" s="17">
        <v>9.7467963173230407E-2</v>
      </c>
      <c r="AD13" s="17">
        <v>0.24039355162349799</v>
      </c>
      <c r="AE13" s="17">
        <v>0</v>
      </c>
      <c r="AF13" s="17">
        <v>4.8278912344926699E-2</v>
      </c>
      <c r="AG13" s="17"/>
      <c r="AH13" s="17">
        <v>0</v>
      </c>
      <c r="AI13" s="17">
        <v>0</v>
      </c>
      <c r="AJ13" s="17">
        <v>0</v>
      </c>
      <c r="AK13" s="17">
        <v>0</v>
      </c>
      <c r="AL13" s="17">
        <v>2.65996345410432E-2</v>
      </c>
      <c r="AM13" s="17">
        <v>0.115410284186538</v>
      </c>
      <c r="AN13" s="17">
        <v>4.8339106937033E-2</v>
      </c>
      <c r="AO13" s="17"/>
      <c r="AP13" s="17">
        <v>4.1766802313583901E-2</v>
      </c>
      <c r="AQ13" s="17" t="s">
        <v>104</v>
      </c>
      <c r="AR13" s="17"/>
      <c r="AS13" s="17">
        <v>5.5029997717283001E-2</v>
      </c>
      <c r="AT13" s="17">
        <v>1.9354198252794899E-2</v>
      </c>
      <c r="AU13" s="17" t="s">
        <v>104</v>
      </c>
      <c r="AV13" s="17"/>
      <c r="AW13" s="17">
        <v>4.8414284219474003E-2</v>
      </c>
      <c r="AX13" s="17">
        <v>3.6695871430997701E-2</v>
      </c>
      <c r="AY13" s="17"/>
      <c r="AZ13" s="17">
        <v>3.8417618930024697E-2</v>
      </c>
      <c r="BA13" s="17">
        <v>4.2563314414944098E-2</v>
      </c>
      <c r="BB13" s="17"/>
      <c r="BC13" s="17">
        <v>2.3320901037037298E-2</v>
      </c>
      <c r="BD13" s="17">
        <v>4.8505334728541599E-2</v>
      </c>
      <c r="BE13" s="17"/>
      <c r="BF13" s="17">
        <v>5.8122094629884602E-2</v>
      </c>
      <c r="BG13" s="17">
        <v>2.7389821711111501E-2</v>
      </c>
      <c r="BH13" s="17"/>
      <c r="BI13" s="17">
        <v>0</v>
      </c>
      <c r="BJ13" s="17">
        <v>3.5113884470753101E-2</v>
      </c>
      <c r="BK13" s="17">
        <v>3.9118709004665499E-2</v>
      </c>
      <c r="BL13" s="17">
        <v>6.2541322921876696E-2</v>
      </c>
    </row>
    <row r="14" spans="2:64" x14ac:dyDescent="0.25">
      <c r="B14" s="18" t="s">
        <v>80</v>
      </c>
      <c r="C14" s="19">
        <v>5.5332171701163002E-2</v>
      </c>
      <c r="D14" s="19">
        <v>1.8950174243511201E-2</v>
      </c>
      <c r="E14" s="19">
        <v>0</v>
      </c>
      <c r="F14" s="19">
        <v>0</v>
      </c>
      <c r="G14" s="19">
        <v>0</v>
      </c>
      <c r="H14" s="19">
        <v>0</v>
      </c>
      <c r="I14" s="19">
        <v>0</v>
      </c>
      <c r="J14" s="19">
        <v>0.15677234514442201</v>
      </c>
      <c r="K14" s="19" t="s">
        <v>104</v>
      </c>
      <c r="L14" s="19">
        <v>0.17755224720344001</v>
      </c>
      <c r="M14" s="19">
        <v>0.32174801451524399</v>
      </c>
      <c r="N14" s="19">
        <v>4.4018118239263701E-2</v>
      </c>
      <c r="O14" s="19">
        <v>0</v>
      </c>
      <c r="P14" s="19" t="s">
        <v>104</v>
      </c>
      <c r="Q14" s="19"/>
      <c r="R14" s="19">
        <v>0</v>
      </c>
      <c r="S14" s="19">
        <v>0.17293836970697599</v>
      </c>
      <c r="T14" s="19">
        <v>0</v>
      </c>
      <c r="U14" s="19">
        <v>4.7584406648566703E-2</v>
      </c>
      <c r="V14" s="19"/>
      <c r="W14" s="19">
        <v>0</v>
      </c>
      <c r="X14" s="19">
        <v>0</v>
      </c>
      <c r="Y14" s="19">
        <v>0</v>
      </c>
      <c r="Z14" s="19">
        <v>0.180936405729894</v>
      </c>
      <c r="AA14" s="19">
        <v>0.23244230358736101</v>
      </c>
      <c r="AB14" s="19">
        <v>0</v>
      </c>
      <c r="AC14" s="19">
        <v>0</v>
      </c>
      <c r="AD14" s="19">
        <v>0.124335703393411</v>
      </c>
      <c r="AE14" s="19">
        <v>0</v>
      </c>
      <c r="AF14" s="19">
        <v>4.8701061882978798E-2</v>
      </c>
      <c r="AG14" s="19"/>
      <c r="AH14" s="19">
        <v>0.103124495349941</v>
      </c>
      <c r="AI14" s="19">
        <v>0</v>
      </c>
      <c r="AJ14" s="19">
        <v>0.13191109942639201</v>
      </c>
      <c r="AK14" s="19">
        <v>0.111548956800122</v>
      </c>
      <c r="AL14" s="19">
        <v>0</v>
      </c>
      <c r="AM14" s="19">
        <v>2.9640249396153701E-2</v>
      </c>
      <c r="AN14" s="19">
        <v>5.1456926767165401E-2</v>
      </c>
      <c r="AO14" s="19"/>
      <c r="AP14" s="19">
        <v>5.5332171701163002E-2</v>
      </c>
      <c r="AQ14" s="19" t="s">
        <v>104</v>
      </c>
      <c r="AR14" s="19"/>
      <c r="AS14" s="19">
        <v>8.8076309927719407E-2</v>
      </c>
      <c r="AT14" s="19">
        <v>0</v>
      </c>
      <c r="AU14" s="19" t="s">
        <v>104</v>
      </c>
      <c r="AV14" s="19"/>
      <c r="AW14" s="19">
        <v>1.39332937789566E-2</v>
      </c>
      <c r="AX14" s="19">
        <v>8.6912678655851894E-2</v>
      </c>
      <c r="AY14" s="19"/>
      <c r="AZ14" s="19">
        <v>8.7869082717348904E-2</v>
      </c>
      <c r="BA14" s="19">
        <v>4.7594153086688303E-2</v>
      </c>
      <c r="BB14" s="19"/>
      <c r="BC14" s="19">
        <v>7.6540722832688299E-2</v>
      </c>
      <c r="BD14" s="19">
        <v>4.7584406648566703E-2</v>
      </c>
      <c r="BE14" s="19"/>
      <c r="BF14" s="19">
        <v>6.0301758322221503E-2</v>
      </c>
      <c r="BG14" s="19">
        <v>5.0963698850203597E-2</v>
      </c>
      <c r="BH14" s="19"/>
      <c r="BI14" s="19">
        <v>0.21436712618009501</v>
      </c>
      <c r="BJ14" s="19">
        <v>3.1599275989751201E-2</v>
      </c>
      <c r="BK14" s="19">
        <v>5.4963657149982699E-2</v>
      </c>
      <c r="BL14" s="19">
        <v>4.4759277194387603E-2</v>
      </c>
    </row>
    <row r="15" spans="2:64" x14ac:dyDescent="0.25">
      <c r="B15" s="16" t="s">
        <v>721</v>
      </c>
    </row>
    <row r="16" spans="2:64" x14ac:dyDescent="0.25">
      <c r="B16" t="s">
        <v>83</v>
      </c>
    </row>
    <row r="17" spans="2:2" x14ac:dyDescent="0.25">
      <c r="B17" t="s">
        <v>84</v>
      </c>
    </row>
    <row r="19" spans="2:2" x14ac:dyDescent="0.2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L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512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141</v>
      </c>
      <c r="D7" s="10">
        <v>52</v>
      </c>
      <c r="E7" s="10">
        <v>3</v>
      </c>
      <c r="F7" s="10">
        <v>4</v>
      </c>
      <c r="G7" s="10">
        <v>3</v>
      </c>
      <c r="H7" s="10">
        <v>13</v>
      </c>
      <c r="I7" s="10">
        <v>12</v>
      </c>
      <c r="J7" s="10">
        <v>6</v>
      </c>
      <c r="K7" s="10" t="s">
        <v>103</v>
      </c>
      <c r="L7" s="10">
        <v>11</v>
      </c>
      <c r="M7" s="10">
        <v>8</v>
      </c>
      <c r="N7" s="10">
        <v>22</v>
      </c>
      <c r="O7" s="10">
        <v>7</v>
      </c>
      <c r="P7" s="10" t="s">
        <v>103</v>
      </c>
      <c r="Q7" s="10"/>
      <c r="R7" s="10">
        <v>6</v>
      </c>
      <c r="S7" s="10">
        <v>12</v>
      </c>
      <c r="T7" s="10">
        <v>17</v>
      </c>
      <c r="U7" s="10">
        <v>106</v>
      </c>
      <c r="V7" s="10"/>
      <c r="W7" s="10">
        <v>8</v>
      </c>
      <c r="X7" s="10">
        <v>4</v>
      </c>
      <c r="Y7" s="10">
        <v>2</v>
      </c>
      <c r="Z7" s="10">
        <v>7</v>
      </c>
      <c r="AA7" s="10">
        <v>5</v>
      </c>
      <c r="AB7" s="10">
        <v>12</v>
      </c>
      <c r="AC7" s="10">
        <v>9</v>
      </c>
      <c r="AD7" s="10">
        <v>9</v>
      </c>
      <c r="AE7" s="10">
        <v>17</v>
      </c>
      <c r="AF7" s="10">
        <v>64</v>
      </c>
      <c r="AG7" s="10"/>
      <c r="AH7" s="10">
        <v>13</v>
      </c>
      <c r="AI7" s="10">
        <v>5</v>
      </c>
      <c r="AJ7" s="10">
        <v>16</v>
      </c>
      <c r="AK7" s="10">
        <v>12</v>
      </c>
      <c r="AL7" s="10">
        <v>36</v>
      </c>
      <c r="AM7" s="10">
        <v>36</v>
      </c>
      <c r="AN7" s="10">
        <v>18</v>
      </c>
      <c r="AO7" s="10"/>
      <c r="AP7" s="10">
        <v>141</v>
      </c>
      <c r="AQ7" s="10" t="s">
        <v>103</v>
      </c>
      <c r="AR7" s="10"/>
      <c r="AS7" s="10">
        <v>89</v>
      </c>
      <c r="AT7" s="10">
        <v>52</v>
      </c>
      <c r="AU7" s="10" t="s">
        <v>103</v>
      </c>
      <c r="AV7" s="10"/>
      <c r="AW7" s="10">
        <v>62</v>
      </c>
      <c r="AX7" s="10">
        <v>79</v>
      </c>
      <c r="AY7" s="10"/>
      <c r="AZ7" s="10">
        <v>26</v>
      </c>
      <c r="BA7" s="10">
        <v>115</v>
      </c>
      <c r="BB7" s="10"/>
      <c r="BC7" s="10">
        <v>35</v>
      </c>
      <c r="BD7" s="10">
        <v>106</v>
      </c>
      <c r="BE7" s="10"/>
      <c r="BF7" s="10">
        <v>67</v>
      </c>
      <c r="BG7" s="10">
        <v>74</v>
      </c>
      <c r="BH7" s="10"/>
      <c r="BI7" s="10">
        <v>6</v>
      </c>
      <c r="BJ7" s="10">
        <v>29</v>
      </c>
      <c r="BK7" s="10">
        <v>74</v>
      </c>
      <c r="BL7" s="10">
        <v>32</v>
      </c>
    </row>
    <row r="8" spans="2:64" ht="30" customHeight="1" x14ac:dyDescent="0.25">
      <c r="B8" s="11" t="s">
        <v>31</v>
      </c>
      <c r="C8" s="11">
        <v>133</v>
      </c>
      <c r="D8" s="11">
        <v>47</v>
      </c>
      <c r="E8" s="11">
        <v>3</v>
      </c>
      <c r="F8" s="11">
        <v>4</v>
      </c>
      <c r="G8" s="11">
        <v>4</v>
      </c>
      <c r="H8" s="11">
        <v>10</v>
      </c>
      <c r="I8" s="11">
        <v>11</v>
      </c>
      <c r="J8" s="11">
        <v>5</v>
      </c>
      <c r="K8" s="11" t="s">
        <v>103</v>
      </c>
      <c r="L8" s="11">
        <v>11</v>
      </c>
      <c r="M8" s="11">
        <v>8</v>
      </c>
      <c r="N8" s="11">
        <v>22</v>
      </c>
      <c r="O8" s="11">
        <v>7</v>
      </c>
      <c r="P8" s="11" t="s">
        <v>103</v>
      </c>
      <c r="Q8" s="11"/>
      <c r="R8" s="11">
        <v>7</v>
      </c>
      <c r="S8" s="11">
        <v>16</v>
      </c>
      <c r="T8" s="11">
        <v>13</v>
      </c>
      <c r="U8" s="11">
        <v>97</v>
      </c>
      <c r="V8" s="11"/>
      <c r="W8" s="11">
        <v>8</v>
      </c>
      <c r="X8" s="11">
        <v>4</v>
      </c>
      <c r="Y8" s="11">
        <v>2</v>
      </c>
      <c r="Z8" s="11">
        <v>8</v>
      </c>
      <c r="AA8" s="11">
        <v>6</v>
      </c>
      <c r="AB8" s="11">
        <v>12</v>
      </c>
      <c r="AC8" s="11">
        <v>9</v>
      </c>
      <c r="AD8" s="11">
        <v>8</v>
      </c>
      <c r="AE8" s="11">
        <v>16</v>
      </c>
      <c r="AF8" s="11">
        <v>59</v>
      </c>
      <c r="AG8" s="11"/>
      <c r="AH8" s="11">
        <v>13</v>
      </c>
      <c r="AI8" s="11">
        <v>5</v>
      </c>
      <c r="AJ8" s="11">
        <v>15</v>
      </c>
      <c r="AK8" s="11">
        <v>12</v>
      </c>
      <c r="AL8" s="11">
        <v>33</v>
      </c>
      <c r="AM8" s="11">
        <v>33</v>
      </c>
      <c r="AN8" s="11">
        <v>17</v>
      </c>
      <c r="AO8" s="11"/>
      <c r="AP8" s="11">
        <v>133</v>
      </c>
      <c r="AQ8" s="11" t="s">
        <v>103</v>
      </c>
      <c r="AR8" s="11"/>
      <c r="AS8" s="11">
        <v>84</v>
      </c>
      <c r="AT8" s="11">
        <v>49</v>
      </c>
      <c r="AU8" s="11" t="s">
        <v>103</v>
      </c>
      <c r="AV8" s="11"/>
      <c r="AW8" s="11">
        <v>58</v>
      </c>
      <c r="AX8" s="11">
        <v>75</v>
      </c>
      <c r="AY8" s="11"/>
      <c r="AZ8" s="11">
        <v>26</v>
      </c>
      <c r="BA8" s="11">
        <v>108</v>
      </c>
      <c r="BB8" s="11"/>
      <c r="BC8" s="11">
        <v>36</v>
      </c>
      <c r="BD8" s="11">
        <v>97</v>
      </c>
      <c r="BE8" s="11"/>
      <c r="BF8" s="11">
        <v>62</v>
      </c>
      <c r="BG8" s="11">
        <v>71</v>
      </c>
      <c r="BH8" s="11"/>
      <c r="BI8" s="11">
        <v>6</v>
      </c>
      <c r="BJ8" s="11">
        <v>28</v>
      </c>
      <c r="BK8" s="11">
        <v>68</v>
      </c>
      <c r="BL8" s="11">
        <v>30</v>
      </c>
    </row>
    <row r="9" spans="2:64" x14ac:dyDescent="0.25">
      <c r="B9" s="18" t="s">
        <v>503</v>
      </c>
      <c r="C9" s="17">
        <v>0.25980748230904899</v>
      </c>
      <c r="D9" s="17">
        <v>0.26530243940915699</v>
      </c>
      <c r="E9" s="17">
        <v>0.33333333333333298</v>
      </c>
      <c r="F9" s="17">
        <v>0.34664569129796302</v>
      </c>
      <c r="G9" s="17">
        <v>0</v>
      </c>
      <c r="H9" s="17">
        <v>0.49737350437643901</v>
      </c>
      <c r="I9" s="17">
        <v>0.247822361952906</v>
      </c>
      <c r="J9" s="17">
        <v>0.34322765485557799</v>
      </c>
      <c r="K9" s="17" t="s">
        <v>104</v>
      </c>
      <c r="L9" s="17">
        <v>0.30389264332390997</v>
      </c>
      <c r="M9" s="17">
        <v>0.22608399516158501</v>
      </c>
      <c r="N9" s="17">
        <v>0.13205435471779101</v>
      </c>
      <c r="O9" s="17">
        <v>0.28571428571428598</v>
      </c>
      <c r="P9" s="17" t="s">
        <v>104</v>
      </c>
      <c r="Q9" s="17"/>
      <c r="R9" s="17">
        <v>0.281181597700076</v>
      </c>
      <c r="S9" s="17">
        <v>0.24666996948808001</v>
      </c>
      <c r="T9" s="17">
        <v>0</v>
      </c>
      <c r="U9" s="17">
        <v>0.295864789422281</v>
      </c>
      <c r="V9" s="17"/>
      <c r="W9" s="17">
        <v>0.11614437079604401</v>
      </c>
      <c r="X9" s="17">
        <v>0.233798640316324</v>
      </c>
      <c r="Y9" s="17">
        <v>0</v>
      </c>
      <c r="Z9" s="17">
        <v>0.185610159422957</v>
      </c>
      <c r="AA9" s="17">
        <v>0.55297771079906899</v>
      </c>
      <c r="AB9" s="17">
        <v>0</v>
      </c>
      <c r="AC9" s="17">
        <v>0.231030639096555</v>
      </c>
      <c r="AD9" s="17">
        <v>0.121204870174361</v>
      </c>
      <c r="AE9" s="17">
        <v>0.28603256526548299</v>
      </c>
      <c r="AF9" s="17">
        <v>0.33867473058792802</v>
      </c>
      <c r="AG9" s="17"/>
      <c r="AH9" s="17">
        <v>0.25483123055357898</v>
      </c>
      <c r="AI9" s="17">
        <v>0</v>
      </c>
      <c r="AJ9" s="17">
        <v>0.36468175845551898</v>
      </c>
      <c r="AK9" s="17">
        <v>0.292042953283631</v>
      </c>
      <c r="AL9" s="17">
        <v>0.21156001603761601</v>
      </c>
      <c r="AM9" s="17">
        <v>0.29725671619420801</v>
      </c>
      <c r="AN9" s="17">
        <v>0.21670141624088199</v>
      </c>
      <c r="AO9" s="17"/>
      <c r="AP9" s="17">
        <v>0.25980748230904899</v>
      </c>
      <c r="AQ9" s="17" t="s">
        <v>104</v>
      </c>
      <c r="AR9" s="17"/>
      <c r="AS9" s="17">
        <v>0.26300513643456902</v>
      </c>
      <c r="AT9" s="17">
        <v>0.25440397631692202</v>
      </c>
      <c r="AU9" s="17" t="s">
        <v>104</v>
      </c>
      <c r="AV9" s="17"/>
      <c r="AW9" s="17">
        <v>0.28600235883849101</v>
      </c>
      <c r="AX9" s="17">
        <v>0.23982511752201799</v>
      </c>
      <c r="AY9" s="17"/>
      <c r="AZ9" s="17">
        <v>0.32413849995233102</v>
      </c>
      <c r="BA9" s="17">
        <v>0.244508100884543</v>
      </c>
      <c r="BB9" s="17"/>
      <c r="BC9" s="17">
        <v>0.16110505181655199</v>
      </c>
      <c r="BD9" s="17">
        <v>0.295864789422281</v>
      </c>
      <c r="BE9" s="17"/>
      <c r="BF9" s="17">
        <v>0.27423715103670399</v>
      </c>
      <c r="BG9" s="17">
        <v>0.24712320474399199</v>
      </c>
      <c r="BH9" s="17"/>
      <c r="BI9" s="17">
        <v>0.13905485940812401</v>
      </c>
      <c r="BJ9" s="17">
        <v>0.26284230948834603</v>
      </c>
      <c r="BK9" s="17">
        <v>0.28025132981586898</v>
      </c>
      <c r="BL9" s="17">
        <v>0.236367248056747</v>
      </c>
    </row>
    <row r="10" spans="2:64" ht="30" x14ac:dyDescent="0.25">
      <c r="B10" s="18" t="s">
        <v>504</v>
      </c>
      <c r="C10" s="17">
        <v>0.44440817541461802</v>
      </c>
      <c r="D10" s="17">
        <v>0.36272628658706002</v>
      </c>
      <c r="E10" s="17">
        <v>0.33333333333333298</v>
      </c>
      <c r="F10" s="17">
        <v>0.44846662819170302</v>
      </c>
      <c r="G10" s="17">
        <v>1</v>
      </c>
      <c r="H10" s="17">
        <v>0.35219154824224302</v>
      </c>
      <c r="I10" s="17">
        <v>0.39991549932988002</v>
      </c>
      <c r="J10" s="17">
        <v>0.5</v>
      </c>
      <c r="K10" s="17" t="s">
        <v>104</v>
      </c>
      <c r="L10" s="17">
        <v>0.44388061800859901</v>
      </c>
      <c r="M10" s="17">
        <v>0.43479001209603602</v>
      </c>
      <c r="N10" s="17">
        <v>0.63622150627371998</v>
      </c>
      <c r="O10" s="17">
        <v>0.28571428571428598</v>
      </c>
      <c r="P10" s="17" t="s">
        <v>104</v>
      </c>
      <c r="Q10" s="17"/>
      <c r="R10" s="17">
        <v>0.718818402299924</v>
      </c>
      <c r="S10" s="17">
        <v>0.50155993780668495</v>
      </c>
      <c r="T10" s="17">
        <v>0.47375214020073397</v>
      </c>
      <c r="U10" s="17">
        <v>0.41265779582708401</v>
      </c>
      <c r="V10" s="17"/>
      <c r="W10" s="17">
        <v>0.68577854513827996</v>
      </c>
      <c r="X10" s="17">
        <v>0.76620135968367598</v>
      </c>
      <c r="Y10" s="17">
        <v>0.476607752531853</v>
      </c>
      <c r="Z10" s="17">
        <v>0.529796741579036</v>
      </c>
      <c r="AA10" s="17">
        <v>0.23244230358736101</v>
      </c>
      <c r="AB10" s="17">
        <v>0.66709191718057104</v>
      </c>
      <c r="AC10" s="17">
        <v>0.680657554290376</v>
      </c>
      <c r="AD10" s="17">
        <v>0.30805768156428598</v>
      </c>
      <c r="AE10" s="17">
        <v>0.31493731211309101</v>
      </c>
      <c r="AF10" s="17">
        <v>0.366345846664689</v>
      </c>
      <c r="AG10" s="17"/>
      <c r="AH10" s="17">
        <v>0.48011114444914998</v>
      </c>
      <c r="AI10" s="17">
        <v>0.81796395865210603</v>
      </c>
      <c r="AJ10" s="17">
        <v>0.23409143665797699</v>
      </c>
      <c r="AK10" s="17">
        <v>0.37216848360719401</v>
      </c>
      <c r="AL10" s="17">
        <v>0.47156617015182201</v>
      </c>
      <c r="AM10" s="17">
        <v>0.39565339630164098</v>
      </c>
      <c r="AN10" s="17">
        <v>0.63710147248895899</v>
      </c>
      <c r="AO10" s="17"/>
      <c r="AP10" s="17">
        <v>0.44440817541461802</v>
      </c>
      <c r="AQ10" s="17" t="s">
        <v>104</v>
      </c>
      <c r="AR10" s="17"/>
      <c r="AS10" s="17">
        <v>0.41808385269375697</v>
      </c>
      <c r="AT10" s="17">
        <v>0.48889192192916903</v>
      </c>
      <c r="AU10" s="17" t="s">
        <v>104</v>
      </c>
      <c r="AV10" s="17"/>
      <c r="AW10" s="17">
        <v>0.43892579069485999</v>
      </c>
      <c r="AX10" s="17">
        <v>0.44859032955647599</v>
      </c>
      <c r="AY10" s="17"/>
      <c r="AZ10" s="17">
        <v>0.35584341566845101</v>
      </c>
      <c r="BA10" s="17">
        <v>0.46547089274391301</v>
      </c>
      <c r="BB10" s="17"/>
      <c r="BC10" s="17">
        <v>0.53132092307233403</v>
      </c>
      <c r="BD10" s="17">
        <v>0.41265779582708401</v>
      </c>
      <c r="BE10" s="17"/>
      <c r="BF10" s="17">
        <v>0.46740574699361898</v>
      </c>
      <c r="BG10" s="17">
        <v>0.42419235572145902</v>
      </c>
      <c r="BH10" s="17"/>
      <c r="BI10" s="17">
        <v>0.48482280566442598</v>
      </c>
      <c r="BJ10" s="17">
        <v>0.368430464152328</v>
      </c>
      <c r="BK10" s="17">
        <v>0.44919688108435601</v>
      </c>
      <c r="BL10" s="17">
        <v>0.49503692881032202</v>
      </c>
    </row>
    <row r="11" spans="2:64" ht="30" x14ac:dyDescent="0.25">
      <c r="B11" s="18" t="s">
        <v>505</v>
      </c>
      <c r="C11" s="17">
        <v>0.147380304683154</v>
      </c>
      <c r="D11" s="17">
        <v>0.19451008370296299</v>
      </c>
      <c r="E11" s="17">
        <v>0.33333333333333298</v>
      </c>
      <c r="F11" s="17">
        <v>0.20488768051033401</v>
      </c>
      <c r="G11" s="17">
        <v>0</v>
      </c>
      <c r="H11" s="17">
        <v>0.15043494738131799</v>
      </c>
      <c r="I11" s="17">
        <v>0</v>
      </c>
      <c r="J11" s="17">
        <v>0</v>
      </c>
      <c r="K11" s="17" t="s">
        <v>104</v>
      </c>
      <c r="L11" s="17">
        <v>0</v>
      </c>
      <c r="M11" s="17">
        <v>0.22608399516158501</v>
      </c>
      <c r="N11" s="17">
        <v>0.143687902529962</v>
      </c>
      <c r="O11" s="17">
        <v>0.28571428571428598</v>
      </c>
      <c r="P11" s="17" t="s">
        <v>104</v>
      </c>
      <c r="Q11" s="17"/>
      <c r="R11" s="17">
        <v>0</v>
      </c>
      <c r="S11" s="17">
        <v>0.16897286254551599</v>
      </c>
      <c r="T11" s="17">
        <v>0.18177851615200799</v>
      </c>
      <c r="U11" s="17">
        <v>0.14914920670082801</v>
      </c>
      <c r="V11" s="17"/>
      <c r="W11" s="17">
        <v>0</v>
      </c>
      <c r="X11" s="17">
        <v>0</v>
      </c>
      <c r="Y11" s="17">
        <v>0</v>
      </c>
      <c r="Z11" s="17">
        <v>0.111340243025396</v>
      </c>
      <c r="AA11" s="17">
        <v>0.21457998561357</v>
      </c>
      <c r="AB11" s="17">
        <v>0.33290808281942802</v>
      </c>
      <c r="AC11" s="17">
        <v>8.8311806613068394E-2</v>
      </c>
      <c r="AD11" s="17">
        <v>0.11189073114883399</v>
      </c>
      <c r="AE11" s="17">
        <v>0.29590968986036997</v>
      </c>
      <c r="AF11" s="17">
        <v>0.125398247706966</v>
      </c>
      <c r="AG11" s="17"/>
      <c r="AH11" s="17">
        <v>6.3458242844030996E-2</v>
      </c>
      <c r="AI11" s="17">
        <v>0</v>
      </c>
      <c r="AJ11" s="17">
        <v>0.12894884761047701</v>
      </c>
      <c r="AK11" s="17">
        <v>0.33578856310917499</v>
      </c>
      <c r="AL11" s="17">
        <v>0.190502144483821</v>
      </c>
      <c r="AM11" s="17">
        <v>0.11317484335797701</v>
      </c>
      <c r="AN11" s="17">
        <v>0.102913853534331</v>
      </c>
      <c r="AO11" s="17"/>
      <c r="AP11" s="17">
        <v>0.147380304683154</v>
      </c>
      <c r="AQ11" s="17" t="s">
        <v>104</v>
      </c>
      <c r="AR11" s="17"/>
      <c r="AS11" s="17">
        <v>0.117109270919873</v>
      </c>
      <c r="AT11" s="17">
        <v>0.19853333934763401</v>
      </c>
      <c r="AU11" s="17" t="s">
        <v>104</v>
      </c>
      <c r="AV11" s="17"/>
      <c r="AW11" s="17">
        <v>0.14027973430676199</v>
      </c>
      <c r="AX11" s="17">
        <v>0.15279686724253699</v>
      </c>
      <c r="AY11" s="17"/>
      <c r="AZ11" s="17">
        <v>0.166913958277808</v>
      </c>
      <c r="BA11" s="17">
        <v>0.142734756891326</v>
      </c>
      <c r="BB11" s="17"/>
      <c r="BC11" s="17">
        <v>0.142538153606833</v>
      </c>
      <c r="BD11" s="17">
        <v>0.14914920670082801</v>
      </c>
      <c r="BE11" s="17"/>
      <c r="BF11" s="17">
        <v>0.100515025993706</v>
      </c>
      <c r="BG11" s="17">
        <v>0.18857682930754799</v>
      </c>
      <c r="BH11" s="17"/>
      <c r="BI11" s="17">
        <v>0.37612233492745001</v>
      </c>
      <c r="BJ11" s="17">
        <v>0.16666392680869199</v>
      </c>
      <c r="BK11" s="17">
        <v>0.11792347319706301</v>
      </c>
      <c r="BL11" s="17">
        <v>0.14798594176757399</v>
      </c>
    </row>
    <row r="12" spans="2:64" ht="30" x14ac:dyDescent="0.25">
      <c r="B12" s="18" t="s">
        <v>506</v>
      </c>
      <c r="C12" s="17">
        <v>6.7676927313257904E-2</v>
      </c>
      <c r="D12" s="17">
        <v>8.8730595150409999E-2</v>
      </c>
      <c r="E12" s="17">
        <v>0</v>
      </c>
      <c r="F12" s="17">
        <v>0</v>
      </c>
      <c r="G12" s="17">
        <v>0</v>
      </c>
      <c r="H12" s="17">
        <v>0</v>
      </c>
      <c r="I12" s="17">
        <v>0.35226213871721401</v>
      </c>
      <c r="J12" s="17">
        <v>0</v>
      </c>
      <c r="K12" s="17" t="s">
        <v>104</v>
      </c>
      <c r="L12" s="17">
        <v>0</v>
      </c>
      <c r="M12" s="17">
        <v>0.113041997580793</v>
      </c>
      <c r="N12" s="17">
        <v>0</v>
      </c>
      <c r="O12" s="17">
        <v>0</v>
      </c>
      <c r="P12" s="17" t="s">
        <v>104</v>
      </c>
      <c r="Q12" s="17"/>
      <c r="R12" s="17">
        <v>0</v>
      </c>
      <c r="S12" s="17">
        <v>8.2797230159719098E-2</v>
      </c>
      <c r="T12" s="17">
        <v>0.17016225341237301</v>
      </c>
      <c r="U12" s="17">
        <v>5.5844002342654603E-2</v>
      </c>
      <c r="V12" s="17"/>
      <c r="W12" s="17">
        <v>9.0494034037954599E-2</v>
      </c>
      <c r="X12" s="17">
        <v>0</v>
      </c>
      <c r="Y12" s="17">
        <v>0</v>
      </c>
      <c r="Z12" s="17">
        <v>0.173252855972611</v>
      </c>
      <c r="AA12" s="17">
        <v>0</v>
      </c>
      <c r="AB12" s="17">
        <v>0</v>
      </c>
      <c r="AC12" s="17">
        <v>0</v>
      </c>
      <c r="AD12" s="17">
        <v>0.116057848230087</v>
      </c>
      <c r="AE12" s="17">
        <v>0</v>
      </c>
      <c r="AF12" s="17">
        <v>0.10310584666073</v>
      </c>
      <c r="AG12" s="17"/>
      <c r="AH12" s="17">
        <v>0</v>
      </c>
      <c r="AI12" s="17">
        <v>0</v>
      </c>
      <c r="AJ12" s="17">
        <v>0.14696846111526801</v>
      </c>
      <c r="AK12" s="17">
        <v>0</v>
      </c>
      <c r="AL12" s="17">
        <v>0.12637166932674099</v>
      </c>
      <c r="AM12" s="17">
        <v>7.8602360787466199E-2</v>
      </c>
      <c r="AN12" s="17">
        <v>0</v>
      </c>
      <c r="AO12" s="17"/>
      <c r="AP12" s="17">
        <v>6.7676927313257904E-2</v>
      </c>
      <c r="AQ12" s="17" t="s">
        <v>104</v>
      </c>
      <c r="AR12" s="17"/>
      <c r="AS12" s="17">
        <v>8.5699893325987098E-2</v>
      </c>
      <c r="AT12" s="17">
        <v>3.7221099064531402E-2</v>
      </c>
      <c r="AU12" s="17" t="s">
        <v>104</v>
      </c>
      <c r="AV12" s="17"/>
      <c r="AW12" s="17">
        <v>6.01045852275724E-2</v>
      </c>
      <c r="AX12" s="17">
        <v>7.3453373775155803E-2</v>
      </c>
      <c r="AY12" s="17"/>
      <c r="AZ12" s="17">
        <v>8.0114173129274893E-2</v>
      </c>
      <c r="BA12" s="17">
        <v>6.47190669438681E-2</v>
      </c>
      <c r="BB12" s="17"/>
      <c r="BC12" s="17">
        <v>0.100068099808924</v>
      </c>
      <c r="BD12" s="17">
        <v>5.5844002342654603E-2</v>
      </c>
      <c r="BE12" s="17"/>
      <c r="BF12" s="17">
        <v>5.5597273966864702E-2</v>
      </c>
      <c r="BG12" s="17">
        <v>7.8295443845218402E-2</v>
      </c>
      <c r="BH12" s="17"/>
      <c r="BI12" s="17">
        <v>0</v>
      </c>
      <c r="BJ12" s="17">
        <v>7.4214639172145505E-2</v>
      </c>
      <c r="BK12" s="17">
        <v>7.5098910396715499E-2</v>
      </c>
      <c r="BL12" s="17">
        <v>5.9149874470683303E-2</v>
      </c>
    </row>
    <row r="13" spans="2:64" x14ac:dyDescent="0.25">
      <c r="B13" s="18" t="s">
        <v>507</v>
      </c>
      <c r="C13" s="17">
        <v>4.14599277422854E-2</v>
      </c>
      <c r="D13" s="17">
        <v>5.3840384696960598E-2</v>
      </c>
      <c r="E13" s="17">
        <v>0</v>
      </c>
      <c r="F13" s="17">
        <v>0</v>
      </c>
      <c r="G13" s="17">
        <v>0</v>
      </c>
      <c r="H13" s="17">
        <v>0</v>
      </c>
      <c r="I13" s="17">
        <v>0</v>
      </c>
      <c r="J13" s="17">
        <v>0</v>
      </c>
      <c r="K13" s="17" t="s">
        <v>104</v>
      </c>
      <c r="L13" s="17">
        <v>8.8776123601719797E-2</v>
      </c>
      <c r="M13" s="17">
        <v>0</v>
      </c>
      <c r="N13" s="17">
        <v>4.4018118239263701E-2</v>
      </c>
      <c r="O13" s="17">
        <v>0.14285714285714299</v>
      </c>
      <c r="P13" s="17" t="s">
        <v>104</v>
      </c>
      <c r="Q13" s="17"/>
      <c r="R13" s="17">
        <v>0</v>
      </c>
      <c r="S13" s="17">
        <v>0</v>
      </c>
      <c r="T13" s="17">
        <v>5.6025240042642498E-2</v>
      </c>
      <c r="U13" s="17">
        <v>4.8977413387597001E-2</v>
      </c>
      <c r="V13" s="17"/>
      <c r="W13" s="17">
        <v>0.10758305002772101</v>
      </c>
      <c r="X13" s="17">
        <v>0</v>
      </c>
      <c r="Y13" s="17">
        <v>0</v>
      </c>
      <c r="Z13" s="17">
        <v>0</v>
      </c>
      <c r="AA13" s="17">
        <v>0</v>
      </c>
      <c r="AB13" s="17">
        <v>0</v>
      </c>
      <c r="AC13" s="17">
        <v>0</v>
      </c>
      <c r="AD13" s="17">
        <v>0.124335703393411</v>
      </c>
      <c r="AE13" s="17">
        <v>4.7111880691829602E-2</v>
      </c>
      <c r="AF13" s="17">
        <v>4.9626132514656203E-2</v>
      </c>
      <c r="AG13" s="17"/>
      <c r="AH13" s="17">
        <v>0.14533080714826099</v>
      </c>
      <c r="AI13" s="17">
        <v>0</v>
      </c>
      <c r="AJ13" s="17">
        <v>5.9353946447564102E-2</v>
      </c>
      <c r="AK13" s="17">
        <v>0</v>
      </c>
      <c r="AL13" s="17">
        <v>0</v>
      </c>
      <c r="AM13" s="17">
        <v>5.9132296271571898E-2</v>
      </c>
      <c r="AN13" s="17">
        <v>4.3283257735828598E-2</v>
      </c>
      <c r="AO13" s="17"/>
      <c r="AP13" s="17">
        <v>4.14599277422854E-2</v>
      </c>
      <c r="AQ13" s="17" t="s">
        <v>104</v>
      </c>
      <c r="AR13" s="17"/>
      <c r="AS13" s="17">
        <v>5.3597368076665701E-2</v>
      </c>
      <c r="AT13" s="17">
        <v>2.0949663341743901E-2</v>
      </c>
      <c r="AU13" s="17" t="s">
        <v>104</v>
      </c>
      <c r="AV13" s="17"/>
      <c r="AW13" s="17">
        <v>3.2492740121577698E-2</v>
      </c>
      <c r="AX13" s="17">
        <v>4.8300410992867901E-2</v>
      </c>
      <c r="AY13" s="17"/>
      <c r="AZ13" s="17">
        <v>7.29899529721348E-2</v>
      </c>
      <c r="BA13" s="17">
        <v>3.3961369504164403E-2</v>
      </c>
      <c r="BB13" s="17"/>
      <c r="BC13" s="17">
        <v>2.0881738082846699E-2</v>
      </c>
      <c r="BD13" s="17">
        <v>4.8977413387597001E-2</v>
      </c>
      <c r="BE13" s="17"/>
      <c r="BF13" s="17">
        <v>4.4449300798642899E-2</v>
      </c>
      <c r="BG13" s="17">
        <v>3.8832144782883903E-2</v>
      </c>
      <c r="BH13" s="17"/>
      <c r="BI13" s="17">
        <v>0</v>
      </c>
      <c r="BJ13" s="17">
        <v>6.6713160460504295E-2</v>
      </c>
      <c r="BK13" s="17">
        <v>2.60609432243941E-2</v>
      </c>
      <c r="BL13" s="17">
        <v>6.1460006894672799E-2</v>
      </c>
    </row>
    <row r="14" spans="2:64" x14ac:dyDescent="0.25">
      <c r="B14" s="18" t="s">
        <v>80</v>
      </c>
      <c r="C14" s="19">
        <v>3.9267182537635802E-2</v>
      </c>
      <c r="D14" s="19">
        <v>3.4890210453449401E-2</v>
      </c>
      <c r="E14" s="19">
        <v>0</v>
      </c>
      <c r="F14" s="19">
        <v>0</v>
      </c>
      <c r="G14" s="19">
        <v>0</v>
      </c>
      <c r="H14" s="19">
        <v>0</v>
      </c>
      <c r="I14" s="19">
        <v>0</v>
      </c>
      <c r="J14" s="19">
        <v>0.15677234514442201</v>
      </c>
      <c r="K14" s="19" t="s">
        <v>104</v>
      </c>
      <c r="L14" s="19">
        <v>0.16345061506577099</v>
      </c>
      <c r="M14" s="19">
        <v>0</v>
      </c>
      <c r="N14" s="19">
        <v>4.4018118239263701E-2</v>
      </c>
      <c r="O14" s="19">
        <v>0</v>
      </c>
      <c r="P14" s="19" t="s">
        <v>104</v>
      </c>
      <c r="Q14" s="19"/>
      <c r="R14" s="19">
        <v>0</v>
      </c>
      <c r="S14" s="19">
        <v>0</v>
      </c>
      <c r="T14" s="19">
        <v>0.11828185019224299</v>
      </c>
      <c r="U14" s="19">
        <v>3.7506792319555997E-2</v>
      </c>
      <c r="V14" s="19"/>
      <c r="W14" s="19">
        <v>0</v>
      </c>
      <c r="X14" s="19">
        <v>0</v>
      </c>
      <c r="Y14" s="19">
        <v>0.52339224746814705</v>
      </c>
      <c r="Z14" s="19">
        <v>0</v>
      </c>
      <c r="AA14" s="19">
        <v>0</v>
      </c>
      <c r="AB14" s="19">
        <v>0</v>
      </c>
      <c r="AC14" s="19">
        <v>0</v>
      </c>
      <c r="AD14" s="19">
        <v>0.218453165489021</v>
      </c>
      <c r="AE14" s="19">
        <v>5.60085520692266E-2</v>
      </c>
      <c r="AF14" s="19">
        <v>1.6849195865030999E-2</v>
      </c>
      <c r="AG14" s="19"/>
      <c r="AH14" s="19">
        <v>5.6268575004978803E-2</v>
      </c>
      <c r="AI14" s="19">
        <v>0.182036041347893</v>
      </c>
      <c r="AJ14" s="19">
        <v>6.5955549713195796E-2</v>
      </c>
      <c r="AK14" s="19">
        <v>0</v>
      </c>
      <c r="AL14" s="19">
        <v>0</v>
      </c>
      <c r="AM14" s="19">
        <v>5.61803870871357E-2</v>
      </c>
      <c r="AN14" s="19">
        <v>0</v>
      </c>
      <c r="AO14" s="19"/>
      <c r="AP14" s="19">
        <v>3.9267182537635802E-2</v>
      </c>
      <c r="AQ14" s="19" t="s">
        <v>104</v>
      </c>
      <c r="AR14" s="19"/>
      <c r="AS14" s="19">
        <v>6.2504478549148396E-2</v>
      </c>
      <c r="AT14" s="19">
        <v>0</v>
      </c>
      <c r="AU14" s="19" t="s">
        <v>104</v>
      </c>
      <c r="AV14" s="19"/>
      <c r="AW14" s="19">
        <v>4.2194790810736398E-2</v>
      </c>
      <c r="AX14" s="19">
        <v>3.7033900910945397E-2</v>
      </c>
      <c r="AY14" s="19"/>
      <c r="AZ14" s="19">
        <v>0</v>
      </c>
      <c r="BA14" s="19">
        <v>4.8605813032185502E-2</v>
      </c>
      <c r="BB14" s="19"/>
      <c r="BC14" s="19">
        <v>4.4086033612510601E-2</v>
      </c>
      <c r="BD14" s="19">
        <v>3.7506792319555997E-2</v>
      </c>
      <c r="BE14" s="19"/>
      <c r="BF14" s="19">
        <v>5.7795501210463403E-2</v>
      </c>
      <c r="BG14" s="19">
        <v>2.2980021598899301E-2</v>
      </c>
      <c r="BH14" s="19"/>
      <c r="BI14" s="19">
        <v>0</v>
      </c>
      <c r="BJ14" s="19">
        <v>6.1135499917984802E-2</v>
      </c>
      <c r="BK14" s="19">
        <v>5.1468462281602199E-2</v>
      </c>
      <c r="BL14" s="19">
        <v>0</v>
      </c>
    </row>
    <row r="15" spans="2:64" x14ac:dyDescent="0.25">
      <c r="B15" s="16" t="s">
        <v>721</v>
      </c>
    </row>
    <row r="16" spans="2:64" x14ac:dyDescent="0.25">
      <c r="B16" t="s">
        <v>83</v>
      </c>
    </row>
    <row r="17" spans="2:2" x14ac:dyDescent="0.25">
      <c r="B17" t="s">
        <v>84</v>
      </c>
    </row>
    <row r="19" spans="2:2" x14ac:dyDescent="0.2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L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513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141</v>
      </c>
      <c r="D7" s="10">
        <v>52</v>
      </c>
      <c r="E7" s="10">
        <v>3</v>
      </c>
      <c r="F7" s="10">
        <v>4</v>
      </c>
      <c r="G7" s="10">
        <v>3</v>
      </c>
      <c r="H7" s="10">
        <v>13</v>
      </c>
      <c r="I7" s="10">
        <v>12</v>
      </c>
      <c r="J7" s="10">
        <v>6</v>
      </c>
      <c r="K7" s="10" t="s">
        <v>103</v>
      </c>
      <c r="L7" s="10">
        <v>11</v>
      </c>
      <c r="M7" s="10">
        <v>8</v>
      </c>
      <c r="N7" s="10">
        <v>22</v>
      </c>
      <c r="O7" s="10">
        <v>7</v>
      </c>
      <c r="P7" s="10" t="s">
        <v>103</v>
      </c>
      <c r="Q7" s="10"/>
      <c r="R7" s="10">
        <v>6</v>
      </c>
      <c r="S7" s="10">
        <v>12</v>
      </c>
      <c r="T7" s="10">
        <v>17</v>
      </c>
      <c r="U7" s="10">
        <v>106</v>
      </c>
      <c r="V7" s="10"/>
      <c r="W7" s="10">
        <v>8</v>
      </c>
      <c r="X7" s="10">
        <v>4</v>
      </c>
      <c r="Y7" s="10">
        <v>2</v>
      </c>
      <c r="Z7" s="10">
        <v>7</v>
      </c>
      <c r="AA7" s="10">
        <v>5</v>
      </c>
      <c r="AB7" s="10">
        <v>12</v>
      </c>
      <c r="AC7" s="10">
        <v>9</v>
      </c>
      <c r="AD7" s="10">
        <v>9</v>
      </c>
      <c r="AE7" s="10">
        <v>17</v>
      </c>
      <c r="AF7" s="10">
        <v>64</v>
      </c>
      <c r="AG7" s="10"/>
      <c r="AH7" s="10">
        <v>13</v>
      </c>
      <c r="AI7" s="10">
        <v>5</v>
      </c>
      <c r="AJ7" s="10">
        <v>16</v>
      </c>
      <c r="AK7" s="10">
        <v>12</v>
      </c>
      <c r="AL7" s="10">
        <v>36</v>
      </c>
      <c r="AM7" s="10">
        <v>36</v>
      </c>
      <c r="AN7" s="10">
        <v>18</v>
      </c>
      <c r="AO7" s="10"/>
      <c r="AP7" s="10">
        <v>141</v>
      </c>
      <c r="AQ7" s="10" t="s">
        <v>103</v>
      </c>
      <c r="AR7" s="10"/>
      <c r="AS7" s="10">
        <v>89</v>
      </c>
      <c r="AT7" s="10">
        <v>52</v>
      </c>
      <c r="AU7" s="10" t="s">
        <v>103</v>
      </c>
      <c r="AV7" s="10"/>
      <c r="AW7" s="10">
        <v>62</v>
      </c>
      <c r="AX7" s="10">
        <v>79</v>
      </c>
      <c r="AY7" s="10"/>
      <c r="AZ7" s="10">
        <v>26</v>
      </c>
      <c r="BA7" s="10">
        <v>115</v>
      </c>
      <c r="BB7" s="10"/>
      <c r="BC7" s="10">
        <v>35</v>
      </c>
      <c r="BD7" s="10">
        <v>106</v>
      </c>
      <c r="BE7" s="10"/>
      <c r="BF7" s="10">
        <v>67</v>
      </c>
      <c r="BG7" s="10">
        <v>74</v>
      </c>
      <c r="BH7" s="10"/>
      <c r="BI7" s="10">
        <v>6</v>
      </c>
      <c r="BJ7" s="10">
        <v>29</v>
      </c>
      <c r="BK7" s="10">
        <v>74</v>
      </c>
      <c r="BL7" s="10">
        <v>32</v>
      </c>
    </row>
    <row r="8" spans="2:64" ht="30" customHeight="1" x14ac:dyDescent="0.25">
      <c r="B8" s="11" t="s">
        <v>31</v>
      </c>
      <c r="C8" s="11">
        <v>133</v>
      </c>
      <c r="D8" s="11">
        <v>47</v>
      </c>
      <c r="E8" s="11">
        <v>3</v>
      </c>
      <c r="F8" s="11">
        <v>4</v>
      </c>
      <c r="G8" s="11">
        <v>4</v>
      </c>
      <c r="H8" s="11">
        <v>10</v>
      </c>
      <c r="I8" s="11">
        <v>11</v>
      </c>
      <c r="J8" s="11">
        <v>5</v>
      </c>
      <c r="K8" s="11" t="s">
        <v>103</v>
      </c>
      <c r="L8" s="11">
        <v>11</v>
      </c>
      <c r="M8" s="11">
        <v>8</v>
      </c>
      <c r="N8" s="11">
        <v>22</v>
      </c>
      <c r="O8" s="11">
        <v>7</v>
      </c>
      <c r="P8" s="11" t="s">
        <v>103</v>
      </c>
      <c r="Q8" s="11"/>
      <c r="R8" s="11">
        <v>7</v>
      </c>
      <c r="S8" s="11">
        <v>16</v>
      </c>
      <c r="T8" s="11">
        <v>13</v>
      </c>
      <c r="U8" s="11">
        <v>97</v>
      </c>
      <c r="V8" s="11"/>
      <c r="W8" s="11">
        <v>8</v>
      </c>
      <c r="X8" s="11">
        <v>4</v>
      </c>
      <c r="Y8" s="11">
        <v>2</v>
      </c>
      <c r="Z8" s="11">
        <v>8</v>
      </c>
      <c r="AA8" s="11">
        <v>6</v>
      </c>
      <c r="AB8" s="11">
        <v>12</v>
      </c>
      <c r="AC8" s="11">
        <v>9</v>
      </c>
      <c r="AD8" s="11">
        <v>8</v>
      </c>
      <c r="AE8" s="11">
        <v>16</v>
      </c>
      <c r="AF8" s="11">
        <v>59</v>
      </c>
      <c r="AG8" s="11"/>
      <c r="AH8" s="11">
        <v>13</v>
      </c>
      <c r="AI8" s="11">
        <v>5</v>
      </c>
      <c r="AJ8" s="11">
        <v>15</v>
      </c>
      <c r="AK8" s="11">
        <v>12</v>
      </c>
      <c r="AL8" s="11">
        <v>33</v>
      </c>
      <c r="AM8" s="11">
        <v>33</v>
      </c>
      <c r="AN8" s="11">
        <v>17</v>
      </c>
      <c r="AO8" s="11"/>
      <c r="AP8" s="11">
        <v>133</v>
      </c>
      <c r="AQ8" s="11" t="s">
        <v>103</v>
      </c>
      <c r="AR8" s="11"/>
      <c r="AS8" s="11">
        <v>84</v>
      </c>
      <c r="AT8" s="11">
        <v>49</v>
      </c>
      <c r="AU8" s="11" t="s">
        <v>103</v>
      </c>
      <c r="AV8" s="11"/>
      <c r="AW8" s="11">
        <v>58</v>
      </c>
      <c r="AX8" s="11">
        <v>75</v>
      </c>
      <c r="AY8" s="11"/>
      <c r="AZ8" s="11">
        <v>26</v>
      </c>
      <c r="BA8" s="11">
        <v>108</v>
      </c>
      <c r="BB8" s="11"/>
      <c r="BC8" s="11">
        <v>36</v>
      </c>
      <c r="BD8" s="11">
        <v>97</v>
      </c>
      <c r="BE8" s="11"/>
      <c r="BF8" s="11">
        <v>62</v>
      </c>
      <c r="BG8" s="11">
        <v>71</v>
      </c>
      <c r="BH8" s="11"/>
      <c r="BI8" s="11">
        <v>6</v>
      </c>
      <c r="BJ8" s="11">
        <v>28</v>
      </c>
      <c r="BK8" s="11">
        <v>68</v>
      </c>
      <c r="BL8" s="11">
        <v>30</v>
      </c>
    </row>
    <row r="9" spans="2:64" x14ac:dyDescent="0.25">
      <c r="B9" s="18" t="s">
        <v>503</v>
      </c>
      <c r="C9" s="17">
        <v>0.364204266947596</v>
      </c>
      <c r="D9" s="17">
        <v>0.34367918995063901</v>
      </c>
      <c r="E9" s="17">
        <v>0.33333333333333298</v>
      </c>
      <c r="F9" s="17">
        <v>0</v>
      </c>
      <c r="G9" s="17">
        <v>0.32997929825547601</v>
      </c>
      <c r="H9" s="17">
        <v>0.39596659345184199</v>
      </c>
      <c r="I9" s="17">
        <v>0.48252295331418199</v>
      </c>
      <c r="J9" s="17">
        <v>0.34322765485557799</v>
      </c>
      <c r="K9" s="17" t="s">
        <v>104</v>
      </c>
      <c r="L9" s="17">
        <v>0.73367162919484097</v>
      </c>
      <c r="M9" s="17">
        <v>0.113041997580793</v>
      </c>
      <c r="N9" s="17">
        <v>0.35348719659543598</v>
      </c>
      <c r="O9" s="17">
        <v>0.28571428571428598</v>
      </c>
      <c r="P9" s="17" t="s">
        <v>104</v>
      </c>
      <c r="Q9" s="17"/>
      <c r="R9" s="17">
        <v>0.48351367395097</v>
      </c>
      <c r="S9" s="17">
        <v>0.23647048279619401</v>
      </c>
      <c r="T9" s="17">
        <v>0.39870005655395002</v>
      </c>
      <c r="U9" s="17">
        <v>0.37211004280197002</v>
      </c>
      <c r="V9" s="17"/>
      <c r="W9" s="17">
        <v>0.36424663866392198</v>
      </c>
      <c r="X9" s="17">
        <v>0.76620135968367598</v>
      </c>
      <c r="Y9" s="17">
        <v>1</v>
      </c>
      <c r="Z9" s="17">
        <v>0.32323022652413202</v>
      </c>
      <c r="AA9" s="17">
        <v>0.18264209012551899</v>
      </c>
      <c r="AB9" s="17">
        <v>0.40489885584506802</v>
      </c>
      <c r="AC9" s="17">
        <v>0.231030639096555</v>
      </c>
      <c r="AD9" s="17">
        <v>0.64771571722766796</v>
      </c>
      <c r="AE9" s="17">
        <v>0.38728595769435697</v>
      </c>
      <c r="AF9" s="17">
        <v>0.32019011339449999</v>
      </c>
      <c r="AG9" s="17"/>
      <c r="AH9" s="17">
        <v>0.53055642499781597</v>
      </c>
      <c r="AI9" s="17">
        <v>0.37678697242867099</v>
      </c>
      <c r="AJ9" s="17">
        <v>0.359619205774805</v>
      </c>
      <c r="AK9" s="17">
        <v>0.146433319854433</v>
      </c>
      <c r="AL9" s="17">
        <v>0.27321050569748601</v>
      </c>
      <c r="AM9" s="17">
        <v>0.38541008791315701</v>
      </c>
      <c r="AN9" s="17">
        <v>0.57534632440667399</v>
      </c>
      <c r="AO9" s="17"/>
      <c r="AP9" s="17">
        <v>0.364204266947596</v>
      </c>
      <c r="AQ9" s="17" t="s">
        <v>104</v>
      </c>
      <c r="AR9" s="17"/>
      <c r="AS9" s="17">
        <v>0.350045386122189</v>
      </c>
      <c r="AT9" s="17">
        <v>0.38813043105999501</v>
      </c>
      <c r="AU9" s="17" t="s">
        <v>104</v>
      </c>
      <c r="AV9" s="17"/>
      <c r="AW9" s="17">
        <v>0.46225922456011898</v>
      </c>
      <c r="AX9" s="17">
        <v>0.28940452777005199</v>
      </c>
      <c r="AY9" s="17"/>
      <c r="AZ9" s="17">
        <v>0.26206192011127299</v>
      </c>
      <c r="BA9" s="17">
        <v>0.38849604377768299</v>
      </c>
      <c r="BB9" s="17"/>
      <c r="BC9" s="17">
        <v>0.34256318073710301</v>
      </c>
      <c r="BD9" s="17">
        <v>0.37211004280197002</v>
      </c>
      <c r="BE9" s="17"/>
      <c r="BF9" s="17">
        <v>0.44656278798973698</v>
      </c>
      <c r="BG9" s="17">
        <v>0.29180770951700402</v>
      </c>
      <c r="BH9" s="17"/>
      <c r="BI9" s="17">
        <v>0.144233642975997</v>
      </c>
      <c r="BJ9" s="17">
        <v>0.36640384408762</v>
      </c>
      <c r="BK9" s="17">
        <v>0.42190008839161403</v>
      </c>
      <c r="BL9" s="17">
        <v>0.27867531384017602</v>
      </c>
    </row>
    <row r="10" spans="2:64" ht="30" x14ac:dyDescent="0.25">
      <c r="B10" s="18" t="s">
        <v>504</v>
      </c>
      <c r="C10" s="17">
        <v>0.36252980655770101</v>
      </c>
      <c r="D10" s="17">
        <v>0.31813088930682198</v>
      </c>
      <c r="E10" s="17">
        <v>0.33333333333333298</v>
      </c>
      <c r="F10" s="17">
        <v>0.34664569129796302</v>
      </c>
      <c r="G10" s="17">
        <v>0.27756377831319201</v>
      </c>
      <c r="H10" s="17">
        <v>0.52881593285749895</v>
      </c>
      <c r="I10" s="17">
        <v>0.28277645532454299</v>
      </c>
      <c r="J10" s="17">
        <v>0.65677234514442195</v>
      </c>
      <c r="K10" s="17" t="s">
        <v>104</v>
      </c>
      <c r="L10" s="17">
        <v>0.17755224720344001</v>
      </c>
      <c r="M10" s="17">
        <v>0.38695800241920703</v>
      </c>
      <c r="N10" s="17">
        <v>0.38917101172284202</v>
      </c>
      <c r="O10" s="17">
        <v>0.57142857142857195</v>
      </c>
      <c r="P10" s="17" t="s">
        <v>104</v>
      </c>
      <c r="Q10" s="17"/>
      <c r="R10" s="17">
        <v>0.281181597700076</v>
      </c>
      <c r="S10" s="17">
        <v>0.33911460725928599</v>
      </c>
      <c r="T10" s="17">
        <v>0.41682053817851999</v>
      </c>
      <c r="U10" s="17">
        <v>0.36441200646959698</v>
      </c>
      <c r="V10" s="17"/>
      <c r="W10" s="17">
        <v>0.33983669344940898</v>
      </c>
      <c r="X10" s="17">
        <v>0.233798640316324</v>
      </c>
      <c r="Y10" s="17">
        <v>0</v>
      </c>
      <c r="Z10" s="17">
        <v>0.45408928742507698</v>
      </c>
      <c r="AA10" s="17">
        <v>0.37033562067355003</v>
      </c>
      <c r="AB10" s="17">
        <v>0.38894048095837103</v>
      </c>
      <c r="AC10" s="17">
        <v>0.51575330338845504</v>
      </c>
      <c r="AD10" s="17">
        <v>0</v>
      </c>
      <c r="AE10" s="17">
        <v>0.428821456583727</v>
      </c>
      <c r="AF10" s="17">
        <v>0.37014231153195998</v>
      </c>
      <c r="AG10" s="17"/>
      <c r="AH10" s="17">
        <v>0.260654525009892</v>
      </c>
      <c r="AI10" s="17">
        <v>0.62321302757132802</v>
      </c>
      <c r="AJ10" s="17">
        <v>0.52167290133006705</v>
      </c>
      <c r="AK10" s="17">
        <v>0.27955807413391798</v>
      </c>
      <c r="AL10" s="17">
        <v>0.45140267858343902</v>
      </c>
      <c r="AM10" s="17">
        <v>0.28788995985187599</v>
      </c>
      <c r="AN10" s="17">
        <v>0.21882596852466499</v>
      </c>
      <c r="AO10" s="17"/>
      <c r="AP10" s="17">
        <v>0.36252980655770101</v>
      </c>
      <c r="AQ10" s="17" t="s">
        <v>104</v>
      </c>
      <c r="AR10" s="17"/>
      <c r="AS10" s="17">
        <v>0.36999215057296297</v>
      </c>
      <c r="AT10" s="17">
        <v>0.34991968081584501</v>
      </c>
      <c r="AU10" s="17" t="s">
        <v>104</v>
      </c>
      <c r="AV10" s="17"/>
      <c r="AW10" s="17">
        <v>0.382609409771762</v>
      </c>
      <c r="AX10" s="17">
        <v>0.34721238539134403</v>
      </c>
      <c r="AY10" s="17"/>
      <c r="AZ10" s="17">
        <v>0.38155787683764503</v>
      </c>
      <c r="BA10" s="17">
        <v>0.35800449799505102</v>
      </c>
      <c r="BB10" s="17"/>
      <c r="BC10" s="17">
        <v>0.35737751647143601</v>
      </c>
      <c r="BD10" s="17">
        <v>0.36441200646959698</v>
      </c>
      <c r="BE10" s="17"/>
      <c r="BF10" s="17">
        <v>0.30231265243376898</v>
      </c>
      <c r="BG10" s="17">
        <v>0.41546318371984498</v>
      </c>
      <c r="BH10" s="17"/>
      <c r="BI10" s="17">
        <v>0.126222036508334</v>
      </c>
      <c r="BJ10" s="17">
        <v>0.26133722297906298</v>
      </c>
      <c r="BK10" s="17">
        <v>0.37809384763894099</v>
      </c>
      <c r="BL10" s="17">
        <v>0.46993173105395403</v>
      </c>
    </row>
    <row r="11" spans="2:64" ht="30" x14ac:dyDescent="0.25">
      <c r="B11" s="18" t="s">
        <v>505</v>
      </c>
      <c r="C11" s="17">
        <v>0.14556170667433699</v>
      </c>
      <c r="D11" s="17">
        <v>0.17857004749302499</v>
      </c>
      <c r="E11" s="17">
        <v>0.33333333333333298</v>
      </c>
      <c r="F11" s="17">
        <v>0.65335430870203703</v>
      </c>
      <c r="G11" s="17">
        <v>0</v>
      </c>
      <c r="H11" s="17">
        <v>7.5217473690658995E-2</v>
      </c>
      <c r="I11" s="17">
        <v>8.2607453984301998E-2</v>
      </c>
      <c r="J11" s="17">
        <v>0</v>
      </c>
      <c r="K11" s="17" t="s">
        <v>104</v>
      </c>
      <c r="L11" s="17">
        <v>0</v>
      </c>
      <c r="M11" s="17">
        <v>0.22608399516158501</v>
      </c>
      <c r="N11" s="17">
        <v>0.16930555520319401</v>
      </c>
      <c r="O11" s="17">
        <v>0</v>
      </c>
      <c r="P11" s="17" t="s">
        <v>104</v>
      </c>
      <c r="Q11" s="17"/>
      <c r="R11" s="17">
        <v>0</v>
      </c>
      <c r="S11" s="17">
        <v>0.258121372313935</v>
      </c>
      <c r="T11" s="17">
        <v>0.12636763194044101</v>
      </c>
      <c r="U11" s="17">
        <v>0.13979710192994799</v>
      </c>
      <c r="V11" s="17"/>
      <c r="W11" s="17">
        <v>0</v>
      </c>
      <c r="X11" s="17">
        <v>0</v>
      </c>
      <c r="Y11" s="17">
        <v>0</v>
      </c>
      <c r="Z11" s="17">
        <v>0.22268048605079199</v>
      </c>
      <c r="AA11" s="17">
        <v>0</v>
      </c>
      <c r="AB11" s="17">
        <v>0.121080518996633</v>
      </c>
      <c r="AC11" s="17">
        <v>0.25321605751498999</v>
      </c>
      <c r="AD11" s="17">
        <v>0</v>
      </c>
      <c r="AE11" s="17">
        <v>0.183892585721917</v>
      </c>
      <c r="AF11" s="17">
        <v>0.17018791143023301</v>
      </c>
      <c r="AG11" s="17"/>
      <c r="AH11" s="17">
        <v>6.3458242844030996E-2</v>
      </c>
      <c r="AI11" s="17">
        <v>0</v>
      </c>
      <c r="AJ11" s="17">
        <v>0</v>
      </c>
      <c r="AK11" s="17">
        <v>0.33578856310917499</v>
      </c>
      <c r="AL11" s="17">
        <v>0.22247241618427199</v>
      </c>
      <c r="AM11" s="17">
        <v>9.3899059871970905E-2</v>
      </c>
      <c r="AN11" s="17">
        <v>0.15437078030149601</v>
      </c>
      <c r="AO11" s="17"/>
      <c r="AP11" s="17">
        <v>0.14556170667433699</v>
      </c>
      <c r="AQ11" s="17" t="s">
        <v>104</v>
      </c>
      <c r="AR11" s="17"/>
      <c r="AS11" s="17">
        <v>0.15076574810058399</v>
      </c>
      <c r="AT11" s="17">
        <v>0.13676773836939099</v>
      </c>
      <c r="AU11" s="17" t="s">
        <v>104</v>
      </c>
      <c r="AV11" s="17"/>
      <c r="AW11" s="17">
        <v>7.7810330288936302E-2</v>
      </c>
      <c r="AX11" s="17">
        <v>0.19724481792072099</v>
      </c>
      <c r="AY11" s="17"/>
      <c r="AZ11" s="17">
        <v>0.11174773959652699</v>
      </c>
      <c r="BA11" s="17">
        <v>0.15360343831097401</v>
      </c>
      <c r="BB11" s="17"/>
      <c r="BC11" s="17">
        <v>0.16134160108832901</v>
      </c>
      <c r="BD11" s="17">
        <v>0.13979710192994799</v>
      </c>
      <c r="BE11" s="17"/>
      <c r="BF11" s="17">
        <v>0.17383498365500399</v>
      </c>
      <c r="BG11" s="17">
        <v>0.120708323019783</v>
      </c>
      <c r="BH11" s="17"/>
      <c r="BI11" s="17">
        <v>0.51517719433557396</v>
      </c>
      <c r="BJ11" s="17">
        <v>0.110799007017809</v>
      </c>
      <c r="BK11" s="17">
        <v>0.117532941795812</v>
      </c>
      <c r="BL11" s="17">
        <v>0.16320880141344701</v>
      </c>
    </row>
    <row r="12" spans="2:64" ht="30" x14ac:dyDescent="0.25">
      <c r="B12" s="18" t="s">
        <v>506</v>
      </c>
      <c r="C12" s="17">
        <v>7.4173398731492604E-2</v>
      </c>
      <c r="D12" s="17">
        <v>0.121719524762491</v>
      </c>
      <c r="E12" s="17">
        <v>0</v>
      </c>
      <c r="F12" s="17">
        <v>0</v>
      </c>
      <c r="G12" s="17">
        <v>0.39245692343133198</v>
      </c>
      <c r="H12" s="17">
        <v>0</v>
      </c>
      <c r="I12" s="17">
        <v>0.152093137376974</v>
      </c>
      <c r="J12" s="17">
        <v>0</v>
      </c>
      <c r="K12" s="17" t="s">
        <v>104</v>
      </c>
      <c r="L12" s="17">
        <v>0</v>
      </c>
      <c r="M12" s="17">
        <v>0.113041997580793</v>
      </c>
      <c r="N12" s="17">
        <v>0</v>
      </c>
      <c r="O12" s="17">
        <v>0</v>
      </c>
      <c r="P12" s="17" t="s">
        <v>104</v>
      </c>
      <c r="Q12" s="17"/>
      <c r="R12" s="17">
        <v>0.235304728348954</v>
      </c>
      <c r="S12" s="17">
        <v>7.9824352777096694E-2</v>
      </c>
      <c r="T12" s="17">
        <v>5.8111773327088397E-2</v>
      </c>
      <c r="U12" s="17">
        <v>6.4575179366404001E-2</v>
      </c>
      <c r="V12" s="17"/>
      <c r="W12" s="17">
        <v>0.18833361785894701</v>
      </c>
      <c r="X12" s="17">
        <v>0</v>
      </c>
      <c r="Y12" s="17">
        <v>0</v>
      </c>
      <c r="Z12" s="17">
        <v>0</v>
      </c>
      <c r="AA12" s="17">
        <v>0.21457998561357</v>
      </c>
      <c r="AB12" s="17">
        <v>0</v>
      </c>
      <c r="AC12" s="17">
        <v>0</v>
      </c>
      <c r="AD12" s="17">
        <v>0.22794857937892099</v>
      </c>
      <c r="AE12" s="17">
        <v>0</v>
      </c>
      <c r="AF12" s="17">
        <v>8.9853531128650799E-2</v>
      </c>
      <c r="AG12" s="17"/>
      <c r="AH12" s="17">
        <v>0</v>
      </c>
      <c r="AI12" s="17">
        <v>0</v>
      </c>
      <c r="AJ12" s="17">
        <v>5.9353946447564102E-2</v>
      </c>
      <c r="AK12" s="17">
        <v>0.126671086102351</v>
      </c>
      <c r="AL12" s="17">
        <v>2.3207703555190001E-2</v>
      </c>
      <c r="AM12" s="17">
        <v>0.17366859609142399</v>
      </c>
      <c r="AN12" s="17">
        <v>5.1456926767165401E-2</v>
      </c>
      <c r="AO12" s="17"/>
      <c r="AP12" s="17">
        <v>7.4173398731492604E-2</v>
      </c>
      <c r="AQ12" s="17" t="s">
        <v>104</v>
      </c>
      <c r="AR12" s="17"/>
      <c r="AS12" s="17">
        <v>6.6958380056557298E-2</v>
      </c>
      <c r="AT12" s="17">
        <v>8.6365585601288999E-2</v>
      </c>
      <c r="AU12" s="17" t="s">
        <v>104</v>
      </c>
      <c r="AV12" s="17"/>
      <c r="AW12" s="17">
        <v>6.1971162558860898E-2</v>
      </c>
      <c r="AX12" s="17">
        <v>8.3481689768671902E-2</v>
      </c>
      <c r="AY12" s="17"/>
      <c r="AZ12" s="17">
        <v>8.3773427765071504E-2</v>
      </c>
      <c r="BA12" s="17">
        <v>7.1890293143369102E-2</v>
      </c>
      <c r="BB12" s="17"/>
      <c r="BC12" s="17">
        <v>0.10044734028678801</v>
      </c>
      <c r="BD12" s="17">
        <v>6.4575179366404001E-2</v>
      </c>
      <c r="BE12" s="17"/>
      <c r="BF12" s="17">
        <v>2.89263377685973E-2</v>
      </c>
      <c r="BG12" s="17">
        <v>0.113947442826937</v>
      </c>
      <c r="BH12" s="17"/>
      <c r="BI12" s="17">
        <v>0</v>
      </c>
      <c r="BJ12" s="17">
        <v>0.15945642777931099</v>
      </c>
      <c r="BK12" s="17">
        <v>5.2844715630906099E-2</v>
      </c>
      <c r="BL12" s="17">
        <v>5.9149874470683303E-2</v>
      </c>
    </row>
    <row r="13" spans="2:64" x14ac:dyDescent="0.25">
      <c r="B13" s="18" t="s">
        <v>507</v>
      </c>
      <c r="C13" s="17">
        <v>2.9230276792670401E-2</v>
      </c>
      <c r="D13" s="17">
        <v>1.8950174243511201E-2</v>
      </c>
      <c r="E13" s="17">
        <v>0</v>
      </c>
      <c r="F13" s="17">
        <v>0</v>
      </c>
      <c r="G13" s="17">
        <v>0</v>
      </c>
      <c r="H13" s="17">
        <v>0</v>
      </c>
      <c r="I13" s="17">
        <v>0</v>
      </c>
      <c r="J13" s="17">
        <v>0</v>
      </c>
      <c r="K13" s="17" t="s">
        <v>104</v>
      </c>
      <c r="L13" s="17">
        <v>8.8776123601719797E-2</v>
      </c>
      <c r="M13" s="17">
        <v>0</v>
      </c>
      <c r="N13" s="17">
        <v>4.4018118239263701E-2</v>
      </c>
      <c r="O13" s="17">
        <v>0.14285714285714299</v>
      </c>
      <c r="P13" s="17" t="s">
        <v>104</v>
      </c>
      <c r="Q13" s="17"/>
      <c r="R13" s="17">
        <v>0</v>
      </c>
      <c r="S13" s="17">
        <v>0</v>
      </c>
      <c r="T13" s="17">
        <v>0</v>
      </c>
      <c r="U13" s="17">
        <v>3.9908484634758101E-2</v>
      </c>
      <c r="V13" s="17"/>
      <c r="W13" s="17">
        <v>0</v>
      </c>
      <c r="X13" s="17">
        <v>0</v>
      </c>
      <c r="Y13" s="17">
        <v>0</v>
      </c>
      <c r="Z13" s="17">
        <v>0</v>
      </c>
      <c r="AA13" s="17">
        <v>0</v>
      </c>
      <c r="AB13" s="17">
        <v>8.5080144199926905E-2</v>
      </c>
      <c r="AC13" s="17">
        <v>0</v>
      </c>
      <c r="AD13" s="17">
        <v>0.124335703393411</v>
      </c>
      <c r="AE13" s="17">
        <v>0</v>
      </c>
      <c r="AF13" s="17">
        <v>3.27769366496252E-2</v>
      </c>
      <c r="AG13" s="17"/>
      <c r="AH13" s="17">
        <v>7.8436398206227997E-2</v>
      </c>
      <c r="AI13" s="17">
        <v>0</v>
      </c>
      <c r="AJ13" s="17">
        <v>5.9353946447564102E-2</v>
      </c>
      <c r="AK13" s="17">
        <v>0</v>
      </c>
      <c r="AL13" s="17">
        <v>2.9706695979612899E-2</v>
      </c>
      <c r="AM13" s="17">
        <v>2.9492046875418201E-2</v>
      </c>
      <c r="AN13" s="17">
        <v>0</v>
      </c>
      <c r="AO13" s="17"/>
      <c r="AP13" s="17">
        <v>2.9230276792670401E-2</v>
      </c>
      <c r="AQ13" s="17" t="s">
        <v>104</v>
      </c>
      <c r="AR13" s="17"/>
      <c r="AS13" s="17">
        <v>2.35573615831043E-2</v>
      </c>
      <c r="AT13" s="17">
        <v>3.88165641534804E-2</v>
      </c>
      <c r="AU13" s="17" t="s">
        <v>104</v>
      </c>
      <c r="AV13" s="17"/>
      <c r="AW13" s="17">
        <v>0</v>
      </c>
      <c r="AX13" s="17">
        <v>5.1528150693336099E-2</v>
      </c>
      <c r="AY13" s="17"/>
      <c r="AZ13" s="17">
        <v>7.29899529721348E-2</v>
      </c>
      <c r="BA13" s="17">
        <v>1.8823228973298901E-2</v>
      </c>
      <c r="BB13" s="17"/>
      <c r="BC13" s="17">
        <v>0</v>
      </c>
      <c r="BD13" s="17">
        <v>3.9908484634758101E-2</v>
      </c>
      <c r="BE13" s="17"/>
      <c r="BF13" s="17">
        <v>3.2505933983554398E-2</v>
      </c>
      <c r="BG13" s="17">
        <v>2.63508381997722E-2</v>
      </c>
      <c r="BH13" s="17"/>
      <c r="BI13" s="17">
        <v>0</v>
      </c>
      <c r="BJ13" s="17">
        <v>7.0404222146445206E-2</v>
      </c>
      <c r="BK13" s="17">
        <v>1.5174840777210499E-2</v>
      </c>
      <c r="BL13" s="17">
        <v>2.9034279221739699E-2</v>
      </c>
    </row>
    <row r="14" spans="2:64" x14ac:dyDescent="0.25">
      <c r="B14" s="18" t="s">
        <v>80</v>
      </c>
      <c r="C14" s="19">
        <v>2.43005442962036E-2</v>
      </c>
      <c r="D14" s="19">
        <v>1.8950174243511201E-2</v>
      </c>
      <c r="E14" s="19">
        <v>0</v>
      </c>
      <c r="F14" s="19">
        <v>0</v>
      </c>
      <c r="G14" s="19">
        <v>0</v>
      </c>
      <c r="H14" s="19">
        <v>0</v>
      </c>
      <c r="I14" s="19">
        <v>0</v>
      </c>
      <c r="J14" s="19">
        <v>0</v>
      </c>
      <c r="K14" s="19" t="s">
        <v>104</v>
      </c>
      <c r="L14" s="19">
        <v>0</v>
      </c>
      <c r="M14" s="19">
        <v>0.16087400725762199</v>
      </c>
      <c r="N14" s="19">
        <v>4.4018118239263701E-2</v>
      </c>
      <c r="O14" s="19">
        <v>0</v>
      </c>
      <c r="P14" s="19" t="s">
        <v>104</v>
      </c>
      <c r="Q14" s="19"/>
      <c r="R14" s="19">
        <v>0</v>
      </c>
      <c r="S14" s="19">
        <v>8.6469184853487799E-2</v>
      </c>
      <c r="T14" s="19">
        <v>0</v>
      </c>
      <c r="U14" s="19">
        <v>1.9197184797321899E-2</v>
      </c>
      <c r="V14" s="19"/>
      <c r="W14" s="19">
        <v>0.10758305002772101</v>
      </c>
      <c r="X14" s="19">
        <v>0</v>
      </c>
      <c r="Y14" s="19">
        <v>0</v>
      </c>
      <c r="Z14" s="19">
        <v>0</v>
      </c>
      <c r="AA14" s="19">
        <v>0.23244230358736101</v>
      </c>
      <c r="AB14" s="19">
        <v>0</v>
      </c>
      <c r="AC14" s="19">
        <v>0</v>
      </c>
      <c r="AD14" s="19">
        <v>0</v>
      </c>
      <c r="AE14" s="19">
        <v>0</v>
      </c>
      <c r="AF14" s="19">
        <v>1.6849195865030999E-2</v>
      </c>
      <c r="AG14" s="19"/>
      <c r="AH14" s="19">
        <v>6.6894408942033301E-2</v>
      </c>
      <c r="AI14" s="19">
        <v>0</v>
      </c>
      <c r="AJ14" s="19">
        <v>0</v>
      </c>
      <c r="AK14" s="19">
        <v>0.111548956800122</v>
      </c>
      <c r="AL14" s="19">
        <v>0</v>
      </c>
      <c r="AM14" s="19">
        <v>2.9640249396153701E-2</v>
      </c>
      <c r="AN14" s="19">
        <v>0</v>
      </c>
      <c r="AO14" s="19"/>
      <c r="AP14" s="19">
        <v>2.43005442962036E-2</v>
      </c>
      <c r="AQ14" s="19" t="s">
        <v>104</v>
      </c>
      <c r="AR14" s="19"/>
      <c r="AS14" s="19">
        <v>3.86809735646019E-2</v>
      </c>
      <c r="AT14" s="19">
        <v>0</v>
      </c>
      <c r="AU14" s="19" t="s">
        <v>104</v>
      </c>
      <c r="AV14" s="19"/>
      <c r="AW14" s="19">
        <v>1.53498728203215E-2</v>
      </c>
      <c r="AX14" s="19">
        <v>3.1128428455875601E-2</v>
      </c>
      <c r="AY14" s="19"/>
      <c r="AZ14" s="19">
        <v>8.7869082717348904E-2</v>
      </c>
      <c r="BA14" s="19">
        <v>9.1824977996238493E-3</v>
      </c>
      <c r="BB14" s="19"/>
      <c r="BC14" s="19">
        <v>3.8270361416344198E-2</v>
      </c>
      <c r="BD14" s="19">
        <v>1.9197184797321899E-2</v>
      </c>
      <c r="BE14" s="19"/>
      <c r="BF14" s="19">
        <v>1.5857304169338501E-2</v>
      </c>
      <c r="BG14" s="19">
        <v>3.1722502716657698E-2</v>
      </c>
      <c r="BH14" s="19"/>
      <c r="BI14" s="19">
        <v>0.21436712618009501</v>
      </c>
      <c r="BJ14" s="19">
        <v>3.1599275989751201E-2</v>
      </c>
      <c r="BK14" s="19">
        <v>1.4453565765516501E-2</v>
      </c>
      <c r="BL14" s="19">
        <v>0</v>
      </c>
    </row>
    <row r="15" spans="2:64" x14ac:dyDescent="0.25">
      <c r="B15" s="16" t="s">
        <v>721</v>
      </c>
    </row>
    <row r="16" spans="2:64" x14ac:dyDescent="0.25">
      <c r="B16" t="s">
        <v>83</v>
      </c>
    </row>
    <row r="17" spans="2:2" x14ac:dyDescent="0.25">
      <c r="B17" t="s">
        <v>84</v>
      </c>
    </row>
    <row r="19" spans="2:2" x14ac:dyDescent="0.2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L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514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141</v>
      </c>
      <c r="D7" s="10">
        <v>52</v>
      </c>
      <c r="E7" s="10">
        <v>3</v>
      </c>
      <c r="F7" s="10">
        <v>4</v>
      </c>
      <c r="G7" s="10">
        <v>3</v>
      </c>
      <c r="H7" s="10">
        <v>13</v>
      </c>
      <c r="I7" s="10">
        <v>12</v>
      </c>
      <c r="J7" s="10">
        <v>6</v>
      </c>
      <c r="K7" s="10" t="s">
        <v>103</v>
      </c>
      <c r="L7" s="10">
        <v>11</v>
      </c>
      <c r="M7" s="10">
        <v>8</v>
      </c>
      <c r="N7" s="10">
        <v>22</v>
      </c>
      <c r="O7" s="10">
        <v>7</v>
      </c>
      <c r="P7" s="10" t="s">
        <v>103</v>
      </c>
      <c r="Q7" s="10"/>
      <c r="R7" s="10">
        <v>6</v>
      </c>
      <c r="S7" s="10">
        <v>12</v>
      </c>
      <c r="T7" s="10">
        <v>17</v>
      </c>
      <c r="U7" s="10">
        <v>106</v>
      </c>
      <c r="V7" s="10"/>
      <c r="W7" s="10">
        <v>8</v>
      </c>
      <c r="X7" s="10">
        <v>4</v>
      </c>
      <c r="Y7" s="10">
        <v>2</v>
      </c>
      <c r="Z7" s="10">
        <v>7</v>
      </c>
      <c r="AA7" s="10">
        <v>5</v>
      </c>
      <c r="AB7" s="10">
        <v>12</v>
      </c>
      <c r="AC7" s="10">
        <v>9</v>
      </c>
      <c r="AD7" s="10">
        <v>9</v>
      </c>
      <c r="AE7" s="10">
        <v>17</v>
      </c>
      <c r="AF7" s="10">
        <v>64</v>
      </c>
      <c r="AG7" s="10"/>
      <c r="AH7" s="10">
        <v>13</v>
      </c>
      <c r="AI7" s="10">
        <v>5</v>
      </c>
      <c r="AJ7" s="10">
        <v>16</v>
      </c>
      <c r="AK7" s="10">
        <v>12</v>
      </c>
      <c r="AL7" s="10">
        <v>36</v>
      </c>
      <c r="AM7" s="10">
        <v>36</v>
      </c>
      <c r="AN7" s="10">
        <v>18</v>
      </c>
      <c r="AO7" s="10"/>
      <c r="AP7" s="10">
        <v>141</v>
      </c>
      <c r="AQ7" s="10" t="s">
        <v>103</v>
      </c>
      <c r="AR7" s="10"/>
      <c r="AS7" s="10">
        <v>89</v>
      </c>
      <c r="AT7" s="10">
        <v>52</v>
      </c>
      <c r="AU7" s="10" t="s">
        <v>103</v>
      </c>
      <c r="AV7" s="10"/>
      <c r="AW7" s="10">
        <v>62</v>
      </c>
      <c r="AX7" s="10">
        <v>79</v>
      </c>
      <c r="AY7" s="10"/>
      <c r="AZ7" s="10">
        <v>26</v>
      </c>
      <c r="BA7" s="10">
        <v>115</v>
      </c>
      <c r="BB7" s="10"/>
      <c r="BC7" s="10">
        <v>35</v>
      </c>
      <c r="BD7" s="10">
        <v>106</v>
      </c>
      <c r="BE7" s="10"/>
      <c r="BF7" s="10">
        <v>67</v>
      </c>
      <c r="BG7" s="10">
        <v>74</v>
      </c>
      <c r="BH7" s="10"/>
      <c r="BI7" s="10">
        <v>6</v>
      </c>
      <c r="BJ7" s="10">
        <v>29</v>
      </c>
      <c r="BK7" s="10">
        <v>74</v>
      </c>
      <c r="BL7" s="10">
        <v>32</v>
      </c>
    </row>
    <row r="8" spans="2:64" ht="30" customHeight="1" x14ac:dyDescent="0.25">
      <c r="B8" s="11" t="s">
        <v>31</v>
      </c>
      <c r="C8" s="11">
        <v>133</v>
      </c>
      <c r="D8" s="11">
        <v>47</v>
      </c>
      <c r="E8" s="11">
        <v>3</v>
      </c>
      <c r="F8" s="11">
        <v>4</v>
      </c>
      <c r="G8" s="11">
        <v>4</v>
      </c>
      <c r="H8" s="11">
        <v>10</v>
      </c>
      <c r="I8" s="11">
        <v>11</v>
      </c>
      <c r="J8" s="11">
        <v>5</v>
      </c>
      <c r="K8" s="11" t="s">
        <v>103</v>
      </c>
      <c r="L8" s="11">
        <v>11</v>
      </c>
      <c r="M8" s="11">
        <v>8</v>
      </c>
      <c r="N8" s="11">
        <v>22</v>
      </c>
      <c r="O8" s="11">
        <v>7</v>
      </c>
      <c r="P8" s="11" t="s">
        <v>103</v>
      </c>
      <c r="Q8" s="11"/>
      <c r="R8" s="11">
        <v>7</v>
      </c>
      <c r="S8" s="11">
        <v>16</v>
      </c>
      <c r="T8" s="11">
        <v>13</v>
      </c>
      <c r="U8" s="11">
        <v>97</v>
      </c>
      <c r="V8" s="11"/>
      <c r="W8" s="11">
        <v>8</v>
      </c>
      <c r="X8" s="11">
        <v>4</v>
      </c>
      <c r="Y8" s="11">
        <v>2</v>
      </c>
      <c r="Z8" s="11">
        <v>8</v>
      </c>
      <c r="AA8" s="11">
        <v>6</v>
      </c>
      <c r="AB8" s="11">
        <v>12</v>
      </c>
      <c r="AC8" s="11">
        <v>9</v>
      </c>
      <c r="AD8" s="11">
        <v>8</v>
      </c>
      <c r="AE8" s="11">
        <v>16</v>
      </c>
      <c r="AF8" s="11">
        <v>59</v>
      </c>
      <c r="AG8" s="11"/>
      <c r="AH8" s="11">
        <v>13</v>
      </c>
      <c r="AI8" s="11">
        <v>5</v>
      </c>
      <c r="AJ8" s="11">
        <v>15</v>
      </c>
      <c r="AK8" s="11">
        <v>12</v>
      </c>
      <c r="AL8" s="11">
        <v>33</v>
      </c>
      <c r="AM8" s="11">
        <v>33</v>
      </c>
      <c r="AN8" s="11">
        <v>17</v>
      </c>
      <c r="AO8" s="11"/>
      <c r="AP8" s="11">
        <v>133</v>
      </c>
      <c r="AQ8" s="11" t="s">
        <v>103</v>
      </c>
      <c r="AR8" s="11"/>
      <c r="AS8" s="11">
        <v>84</v>
      </c>
      <c r="AT8" s="11">
        <v>49</v>
      </c>
      <c r="AU8" s="11" t="s">
        <v>103</v>
      </c>
      <c r="AV8" s="11"/>
      <c r="AW8" s="11">
        <v>58</v>
      </c>
      <c r="AX8" s="11">
        <v>75</v>
      </c>
      <c r="AY8" s="11"/>
      <c r="AZ8" s="11">
        <v>26</v>
      </c>
      <c r="BA8" s="11">
        <v>108</v>
      </c>
      <c r="BB8" s="11"/>
      <c r="BC8" s="11">
        <v>36</v>
      </c>
      <c r="BD8" s="11">
        <v>97</v>
      </c>
      <c r="BE8" s="11"/>
      <c r="BF8" s="11">
        <v>62</v>
      </c>
      <c r="BG8" s="11">
        <v>71</v>
      </c>
      <c r="BH8" s="11"/>
      <c r="BI8" s="11">
        <v>6</v>
      </c>
      <c r="BJ8" s="11">
        <v>28</v>
      </c>
      <c r="BK8" s="11">
        <v>68</v>
      </c>
      <c r="BL8" s="11">
        <v>30</v>
      </c>
    </row>
    <row r="9" spans="2:64" x14ac:dyDescent="0.25">
      <c r="B9" s="18" t="s">
        <v>503</v>
      </c>
      <c r="C9" s="17">
        <v>0.22167776826063601</v>
      </c>
      <c r="D9" s="17">
        <v>0.22138181485498801</v>
      </c>
      <c r="E9" s="17">
        <v>0.33333333333333298</v>
      </c>
      <c r="F9" s="17">
        <v>0.20488768051033401</v>
      </c>
      <c r="G9" s="17">
        <v>0</v>
      </c>
      <c r="H9" s="17">
        <v>0.37838098547618099</v>
      </c>
      <c r="I9" s="17">
        <v>0.234700591361276</v>
      </c>
      <c r="J9" s="17">
        <v>0.34322765485557799</v>
      </c>
      <c r="K9" s="17" t="s">
        <v>104</v>
      </c>
      <c r="L9" s="17">
        <v>0.21511651972219001</v>
      </c>
      <c r="M9" s="17">
        <v>0.113041997580793</v>
      </c>
      <c r="N9" s="17">
        <v>0.169080420526524</v>
      </c>
      <c r="O9" s="17">
        <v>0.28571428571428598</v>
      </c>
      <c r="P9" s="17" t="s">
        <v>104</v>
      </c>
      <c r="Q9" s="17"/>
      <c r="R9" s="17">
        <v>0.281181597700076</v>
      </c>
      <c r="S9" s="17">
        <v>8.8702763388525299E-2</v>
      </c>
      <c r="T9" s="17">
        <v>0.34360202233192799</v>
      </c>
      <c r="U9" s="17">
        <v>0.222561807070494</v>
      </c>
      <c r="V9" s="17"/>
      <c r="W9" s="17">
        <v>0.22372742082376601</v>
      </c>
      <c r="X9" s="17">
        <v>0.43530164324513099</v>
      </c>
      <c r="Y9" s="17">
        <v>0</v>
      </c>
      <c r="Z9" s="17">
        <v>0.29695040244835302</v>
      </c>
      <c r="AA9" s="17">
        <v>0</v>
      </c>
      <c r="AB9" s="17">
        <v>0.28800906660487602</v>
      </c>
      <c r="AC9" s="17">
        <v>0.19001999726261101</v>
      </c>
      <c r="AD9" s="17">
        <v>9.4117462095610102E-2</v>
      </c>
      <c r="AE9" s="17">
        <v>0.29226207926368197</v>
      </c>
      <c r="AF9" s="17">
        <v>0.22943409033500201</v>
      </c>
      <c r="AG9" s="17"/>
      <c r="AH9" s="17">
        <v>0.28521985481815598</v>
      </c>
      <c r="AI9" s="17">
        <v>0</v>
      </c>
      <c r="AJ9" s="17">
        <v>0.36446348549945101</v>
      </c>
      <c r="AK9" s="17">
        <v>0.298066358794288</v>
      </c>
      <c r="AL9" s="17">
        <v>0.125812359826599</v>
      </c>
      <c r="AM9" s="17">
        <v>0.34820366905981998</v>
      </c>
      <c r="AN9" s="17">
        <v>5.1456926767165401E-2</v>
      </c>
      <c r="AO9" s="17"/>
      <c r="AP9" s="17">
        <v>0.22167776826063601</v>
      </c>
      <c r="AQ9" s="17" t="s">
        <v>104</v>
      </c>
      <c r="AR9" s="17"/>
      <c r="AS9" s="17">
        <v>0.22765728038923999</v>
      </c>
      <c r="AT9" s="17">
        <v>0.211573382874161</v>
      </c>
      <c r="AU9" s="17" t="s">
        <v>104</v>
      </c>
      <c r="AV9" s="17"/>
      <c r="AW9" s="17">
        <v>0.32813427046543298</v>
      </c>
      <c r="AX9" s="17">
        <v>0.14046903804896199</v>
      </c>
      <c r="AY9" s="17"/>
      <c r="AZ9" s="17">
        <v>0.25114854698019601</v>
      </c>
      <c r="BA9" s="17">
        <v>0.21466894575128401</v>
      </c>
      <c r="BB9" s="17"/>
      <c r="BC9" s="17">
        <v>0.21925782106633401</v>
      </c>
      <c r="BD9" s="17">
        <v>0.222561807070494</v>
      </c>
      <c r="BE9" s="17"/>
      <c r="BF9" s="17">
        <v>0.21489180496152199</v>
      </c>
      <c r="BG9" s="17">
        <v>0.22764291158144301</v>
      </c>
      <c r="BH9" s="17"/>
      <c r="BI9" s="17">
        <v>0.126222036508334</v>
      </c>
      <c r="BJ9" s="17">
        <v>0.199086118097413</v>
      </c>
      <c r="BK9" s="17">
        <v>0.20886595035028699</v>
      </c>
      <c r="BL9" s="17">
        <v>0.29110905611617699</v>
      </c>
    </row>
    <row r="10" spans="2:64" ht="30" x14ac:dyDescent="0.25">
      <c r="B10" s="18" t="s">
        <v>504</v>
      </c>
      <c r="C10" s="17">
        <v>0.439465071242993</v>
      </c>
      <c r="D10" s="17">
        <v>0.43852698356110498</v>
      </c>
      <c r="E10" s="17">
        <v>0.33333333333333298</v>
      </c>
      <c r="F10" s="17">
        <v>0.34664569129796302</v>
      </c>
      <c r="G10" s="17">
        <v>1</v>
      </c>
      <c r="H10" s="17">
        <v>0.21370451096645099</v>
      </c>
      <c r="I10" s="17">
        <v>0.44799136329314698</v>
      </c>
      <c r="J10" s="17">
        <v>0.65677234514442195</v>
      </c>
      <c r="K10" s="17" t="s">
        <v>104</v>
      </c>
      <c r="L10" s="17">
        <v>0.53265674161031895</v>
      </c>
      <c r="M10" s="17">
        <v>0.33912599274237798</v>
      </c>
      <c r="N10" s="17">
        <v>0.41613091507740102</v>
      </c>
      <c r="O10" s="17">
        <v>0.42857142857142899</v>
      </c>
      <c r="P10" s="17" t="s">
        <v>104</v>
      </c>
      <c r="Q10" s="17"/>
      <c r="R10" s="17">
        <v>0.718818402299924</v>
      </c>
      <c r="S10" s="17">
        <v>0.50144263772841102</v>
      </c>
      <c r="T10" s="17">
        <v>0.30477005809323499</v>
      </c>
      <c r="U10" s="17">
        <v>0.42893641330478099</v>
      </c>
      <c r="V10" s="17"/>
      <c r="W10" s="17">
        <v>0.77627257917623405</v>
      </c>
      <c r="X10" s="17">
        <v>0.56469835675486901</v>
      </c>
      <c r="Y10" s="17">
        <v>0</v>
      </c>
      <c r="Z10" s="17">
        <v>0.41077294879635701</v>
      </c>
      <c r="AA10" s="17">
        <v>0.45657774076073199</v>
      </c>
      <c r="AB10" s="17">
        <v>0.36556830581916</v>
      </c>
      <c r="AC10" s="17">
        <v>0.60927679856094397</v>
      </c>
      <c r="AD10" s="17">
        <v>0.55359825513205796</v>
      </c>
      <c r="AE10" s="17">
        <v>0.41727777616818801</v>
      </c>
      <c r="AF10" s="17">
        <v>0.36480473918230399</v>
      </c>
      <c r="AG10" s="17"/>
      <c r="AH10" s="17">
        <v>0.46976100878164401</v>
      </c>
      <c r="AI10" s="17">
        <v>0.60700134293210295</v>
      </c>
      <c r="AJ10" s="17">
        <v>0.387879773994944</v>
      </c>
      <c r="AK10" s="17">
        <v>0.332978683648743</v>
      </c>
      <c r="AL10" s="17">
        <v>0.46873025575715699</v>
      </c>
      <c r="AM10" s="17">
        <v>0.382624841060277</v>
      </c>
      <c r="AN10" s="17">
        <v>0.51615581111243403</v>
      </c>
      <c r="AO10" s="17"/>
      <c r="AP10" s="17">
        <v>0.439465071242993</v>
      </c>
      <c r="AQ10" s="17" t="s">
        <v>104</v>
      </c>
      <c r="AR10" s="17"/>
      <c r="AS10" s="17">
        <v>0.377702908585754</v>
      </c>
      <c r="AT10" s="17">
        <v>0.54383289931470202</v>
      </c>
      <c r="AU10" s="17" t="s">
        <v>104</v>
      </c>
      <c r="AV10" s="17"/>
      <c r="AW10" s="17">
        <v>0.43817416071116799</v>
      </c>
      <c r="AX10" s="17">
        <v>0.44044982278879002</v>
      </c>
      <c r="AY10" s="17"/>
      <c r="AZ10" s="17">
        <v>0.54538934581801402</v>
      </c>
      <c r="BA10" s="17">
        <v>0.41427386584619003</v>
      </c>
      <c r="BB10" s="17"/>
      <c r="BC10" s="17">
        <v>0.46828597362103702</v>
      </c>
      <c r="BD10" s="17">
        <v>0.42893641330478099</v>
      </c>
      <c r="BE10" s="17"/>
      <c r="BF10" s="17">
        <v>0.42788738777352098</v>
      </c>
      <c r="BG10" s="17">
        <v>0.44964233542409598</v>
      </c>
      <c r="BH10" s="17"/>
      <c r="BI10" s="17">
        <v>0.144233642975997</v>
      </c>
      <c r="BJ10" s="17">
        <v>0.44824436440828702</v>
      </c>
      <c r="BK10" s="17">
        <v>0.48009948338469599</v>
      </c>
      <c r="BL10" s="17">
        <v>0.40188101960300499</v>
      </c>
    </row>
    <row r="11" spans="2:64" ht="30" x14ac:dyDescent="0.25">
      <c r="B11" s="18" t="s">
        <v>505</v>
      </c>
      <c r="C11" s="17">
        <v>0.179849136682696</v>
      </c>
      <c r="D11" s="17">
        <v>0.19451008370296299</v>
      </c>
      <c r="E11" s="17">
        <v>0</v>
      </c>
      <c r="F11" s="17">
        <v>0</v>
      </c>
      <c r="G11" s="17">
        <v>0</v>
      </c>
      <c r="H11" s="17">
        <v>0.225652421071977</v>
      </c>
      <c r="I11" s="17">
        <v>8.2607453984301998E-2</v>
      </c>
      <c r="J11" s="17">
        <v>0</v>
      </c>
      <c r="K11" s="17" t="s">
        <v>104</v>
      </c>
      <c r="L11" s="17">
        <v>8.8776123601719797E-2</v>
      </c>
      <c r="M11" s="17">
        <v>0.38695800241920703</v>
      </c>
      <c r="N11" s="17">
        <v>0.23871619143902001</v>
      </c>
      <c r="O11" s="17">
        <v>0.28571428571428598</v>
      </c>
      <c r="P11" s="17" t="s">
        <v>104</v>
      </c>
      <c r="Q11" s="17"/>
      <c r="R11" s="17">
        <v>0</v>
      </c>
      <c r="S11" s="17">
        <v>0.255442047399004</v>
      </c>
      <c r="T11" s="17">
        <v>5.6025240042642498E-2</v>
      </c>
      <c r="U11" s="17">
        <v>0.19662118249662699</v>
      </c>
      <c r="V11" s="17"/>
      <c r="W11" s="17">
        <v>0</v>
      </c>
      <c r="X11" s="17">
        <v>0</v>
      </c>
      <c r="Y11" s="17">
        <v>0.476607752531853</v>
      </c>
      <c r="Z11" s="17">
        <v>0.180936405729894</v>
      </c>
      <c r="AA11" s="17">
        <v>0</v>
      </c>
      <c r="AB11" s="17">
        <v>0.185160980593956</v>
      </c>
      <c r="AC11" s="17">
        <v>0.20070320417644399</v>
      </c>
      <c r="AD11" s="17">
        <v>0.11189073114883399</v>
      </c>
      <c r="AE11" s="17">
        <v>0.18079744100647599</v>
      </c>
      <c r="AF11" s="17">
        <v>0.22128211635720699</v>
      </c>
      <c r="AG11" s="17"/>
      <c r="AH11" s="17">
        <v>0.181560893556169</v>
      </c>
      <c r="AI11" s="17">
        <v>0.21096261572000399</v>
      </c>
      <c r="AJ11" s="17">
        <v>0.12894884761047701</v>
      </c>
      <c r="AK11" s="17">
        <v>0.257406000756847</v>
      </c>
      <c r="AL11" s="17">
        <v>0.18237701421007599</v>
      </c>
      <c r="AM11" s="17">
        <v>0.13364611798391901</v>
      </c>
      <c r="AN11" s="17">
        <v>0.21784891229679099</v>
      </c>
      <c r="AO11" s="17"/>
      <c r="AP11" s="17">
        <v>0.179849136682696</v>
      </c>
      <c r="AQ11" s="17" t="s">
        <v>104</v>
      </c>
      <c r="AR11" s="17"/>
      <c r="AS11" s="17">
        <v>0.16213820087794401</v>
      </c>
      <c r="AT11" s="17">
        <v>0.20977768554711601</v>
      </c>
      <c r="AU11" s="17" t="s">
        <v>104</v>
      </c>
      <c r="AV11" s="17"/>
      <c r="AW11" s="17">
        <v>0.109236393398761</v>
      </c>
      <c r="AX11" s="17">
        <v>0.233714998326541</v>
      </c>
      <c r="AY11" s="17"/>
      <c r="AZ11" s="17">
        <v>3.8610673959068101E-2</v>
      </c>
      <c r="BA11" s="17">
        <v>0.21343886046107099</v>
      </c>
      <c r="BB11" s="17"/>
      <c r="BC11" s="17">
        <v>0.13393773012735199</v>
      </c>
      <c r="BD11" s="17">
        <v>0.19662118249662699</v>
      </c>
      <c r="BE11" s="17"/>
      <c r="BF11" s="17">
        <v>0.17989946334302401</v>
      </c>
      <c r="BG11" s="17">
        <v>0.17980489745998399</v>
      </c>
      <c r="BH11" s="17"/>
      <c r="BI11" s="17">
        <v>0.36006434243580399</v>
      </c>
      <c r="BJ11" s="17">
        <v>0.16666392680869199</v>
      </c>
      <c r="BK11" s="17">
        <v>0.17849846895164601</v>
      </c>
      <c r="BL11" s="17">
        <v>0.15736576369372199</v>
      </c>
    </row>
    <row r="12" spans="2:64" ht="30" x14ac:dyDescent="0.25">
      <c r="B12" s="18" t="s">
        <v>506</v>
      </c>
      <c r="C12" s="17">
        <v>8.4247912409195394E-2</v>
      </c>
      <c r="D12" s="17">
        <v>9.1740733183982903E-2</v>
      </c>
      <c r="E12" s="17">
        <v>0.33333333333333298</v>
      </c>
      <c r="F12" s="17">
        <v>0.24357894768137001</v>
      </c>
      <c r="G12" s="17">
        <v>0</v>
      </c>
      <c r="H12" s="17">
        <v>0.107044608794732</v>
      </c>
      <c r="I12" s="17">
        <v>8.2607453984301998E-2</v>
      </c>
      <c r="J12" s="17">
        <v>0</v>
      </c>
      <c r="K12" s="17" t="s">
        <v>104</v>
      </c>
      <c r="L12" s="17">
        <v>0</v>
      </c>
      <c r="M12" s="17">
        <v>0</v>
      </c>
      <c r="N12" s="17">
        <v>0.13205435471779101</v>
      </c>
      <c r="O12" s="17">
        <v>0</v>
      </c>
      <c r="P12" s="17" t="s">
        <v>104</v>
      </c>
      <c r="Q12" s="17"/>
      <c r="R12" s="17">
        <v>0</v>
      </c>
      <c r="S12" s="17">
        <v>6.7943366630572405E-2</v>
      </c>
      <c r="T12" s="17">
        <v>5.6025240042642498E-2</v>
      </c>
      <c r="U12" s="17">
        <v>9.6411071357786704E-2</v>
      </c>
      <c r="V12" s="17"/>
      <c r="W12" s="17">
        <v>0</v>
      </c>
      <c r="X12" s="17">
        <v>0</v>
      </c>
      <c r="Y12" s="17">
        <v>0</v>
      </c>
      <c r="Z12" s="17">
        <v>0</v>
      </c>
      <c r="AA12" s="17">
        <v>0.18264209012551899</v>
      </c>
      <c r="AB12" s="17">
        <v>8.5080144199926905E-2</v>
      </c>
      <c r="AC12" s="17">
        <v>0</v>
      </c>
      <c r="AD12" s="17">
        <v>0</v>
      </c>
      <c r="AE12" s="17">
        <v>6.2550822869823303E-2</v>
      </c>
      <c r="AF12" s="17">
        <v>0.13937987732433299</v>
      </c>
      <c r="AG12" s="17"/>
      <c r="AH12" s="17">
        <v>0</v>
      </c>
      <c r="AI12" s="17">
        <v>0</v>
      </c>
      <c r="AJ12" s="17">
        <v>0.11870789289512799</v>
      </c>
      <c r="AK12" s="17">
        <v>0</v>
      </c>
      <c r="AL12" s="17">
        <v>0.199872666650978</v>
      </c>
      <c r="AM12" s="17">
        <v>2.2324372872500501E-2</v>
      </c>
      <c r="AN12" s="17">
        <v>0.119798165320616</v>
      </c>
      <c r="AO12" s="17"/>
      <c r="AP12" s="17">
        <v>8.4247912409195394E-2</v>
      </c>
      <c r="AQ12" s="17" t="s">
        <v>104</v>
      </c>
      <c r="AR12" s="17"/>
      <c r="AS12" s="17">
        <v>0.12353046634734401</v>
      </c>
      <c r="AT12" s="17">
        <v>1.7866900811736499E-2</v>
      </c>
      <c r="AU12" s="17" t="s">
        <v>104</v>
      </c>
      <c r="AV12" s="17"/>
      <c r="AW12" s="17">
        <v>4.8414284219474003E-2</v>
      </c>
      <c r="AX12" s="17">
        <v>0.11158305290222401</v>
      </c>
      <c r="AY12" s="17"/>
      <c r="AZ12" s="17">
        <v>3.8564731595348498E-2</v>
      </c>
      <c r="BA12" s="17">
        <v>9.5112413447112298E-2</v>
      </c>
      <c r="BB12" s="17"/>
      <c r="BC12" s="17">
        <v>5.0952765133708298E-2</v>
      </c>
      <c r="BD12" s="17">
        <v>9.6411071357786704E-2</v>
      </c>
      <c r="BE12" s="17"/>
      <c r="BF12" s="17">
        <v>9.38531552748159E-2</v>
      </c>
      <c r="BG12" s="17">
        <v>7.5804505364527097E-2</v>
      </c>
      <c r="BH12" s="17"/>
      <c r="BI12" s="17">
        <v>0.15511285189977</v>
      </c>
      <c r="BJ12" s="17">
        <v>3.5290337675692098E-2</v>
      </c>
      <c r="BK12" s="17">
        <v>0.109372930222962</v>
      </c>
      <c r="BL12" s="17">
        <v>5.8068558443479398E-2</v>
      </c>
    </row>
    <row r="13" spans="2:64" x14ac:dyDescent="0.25">
      <c r="B13" s="18" t="s">
        <v>507</v>
      </c>
      <c r="C13" s="17">
        <v>4.6015386804833101E-2</v>
      </c>
      <c r="D13" s="17">
        <v>3.4890210453449401E-2</v>
      </c>
      <c r="E13" s="17">
        <v>0</v>
      </c>
      <c r="F13" s="17">
        <v>0.20488768051033401</v>
      </c>
      <c r="G13" s="17">
        <v>0</v>
      </c>
      <c r="H13" s="17">
        <v>0</v>
      </c>
      <c r="I13" s="17">
        <v>0.152093137376974</v>
      </c>
      <c r="J13" s="17">
        <v>0</v>
      </c>
      <c r="K13" s="17" t="s">
        <v>104</v>
      </c>
      <c r="L13" s="17">
        <v>8.8776123601719797E-2</v>
      </c>
      <c r="M13" s="17">
        <v>0</v>
      </c>
      <c r="N13" s="17">
        <v>4.4018118239263701E-2</v>
      </c>
      <c r="O13" s="17">
        <v>0</v>
      </c>
      <c r="P13" s="17" t="s">
        <v>104</v>
      </c>
      <c r="Q13" s="17"/>
      <c r="R13" s="17">
        <v>0</v>
      </c>
      <c r="S13" s="17">
        <v>0</v>
      </c>
      <c r="T13" s="17">
        <v>0.177320829339952</v>
      </c>
      <c r="U13" s="17">
        <v>3.8681479608261203E-2</v>
      </c>
      <c r="V13" s="17"/>
      <c r="W13" s="17">
        <v>0</v>
      </c>
      <c r="X13" s="17">
        <v>0</v>
      </c>
      <c r="Y13" s="17">
        <v>0</v>
      </c>
      <c r="Z13" s="17">
        <v>0.111340243025396</v>
      </c>
      <c r="AA13" s="17">
        <v>0</v>
      </c>
      <c r="AB13" s="17">
        <v>7.6181502782081204E-2</v>
      </c>
      <c r="AC13" s="17">
        <v>0</v>
      </c>
      <c r="AD13" s="17">
        <v>0.24039355162349799</v>
      </c>
      <c r="AE13" s="17">
        <v>4.7111880691829602E-2</v>
      </c>
      <c r="AF13" s="17">
        <v>3.0012259944837499E-2</v>
      </c>
      <c r="AG13" s="17"/>
      <c r="AH13" s="17">
        <v>6.3458242844030996E-2</v>
      </c>
      <c r="AI13" s="17">
        <v>0</v>
      </c>
      <c r="AJ13" s="17">
        <v>0</v>
      </c>
      <c r="AK13" s="17">
        <v>0</v>
      </c>
      <c r="AL13" s="17">
        <v>2.3207703555190001E-2</v>
      </c>
      <c r="AM13" s="17">
        <v>0.113200999023483</v>
      </c>
      <c r="AN13" s="17">
        <v>4.3283257735828598E-2</v>
      </c>
      <c r="AO13" s="17"/>
      <c r="AP13" s="17">
        <v>4.6015386804833101E-2</v>
      </c>
      <c r="AQ13" s="17" t="s">
        <v>104</v>
      </c>
      <c r="AR13" s="17"/>
      <c r="AS13" s="17">
        <v>6.3216039765509102E-2</v>
      </c>
      <c r="AT13" s="17">
        <v>1.69491314522843E-2</v>
      </c>
      <c r="AU13" s="17" t="s">
        <v>104</v>
      </c>
      <c r="AV13" s="17"/>
      <c r="AW13" s="17">
        <v>6.2975679894574907E-2</v>
      </c>
      <c r="AX13" s="17">
        <v>3.3077484118662799E-2</v>
      </c>
      <c r="AY13" s="17"/>
      <c r="AZ13" s="17">
        <v>3.8417618930024697E-2</v>
      </c>
      <c r="BA13" s="17">
        <v>4.7822309078876898E-2</v>
      </c>
      <c r="BB13" s="17"/>
      <c r="BC13" s="17">
        <v>6.6091053105559794E-2</v>
      </c>
      <c r="BD13" s="17">
        <v>3.8681479608261203E-2</v>
      </c>
      <c r="BE13" s="17"/>
      <c r="BF13" s="17">
        <v>7.0196428791832299E-2</v>
      </c>
      <c r="BG13" s="17">
        <v>2.4759247515401501E-2</v>
      </c>
      <c r="BH13" s="17"/>
      <c r="BI13" s="17">
        <v>0</v>
      </c>
      <c r="BJ13" s="17">
        <v>6.2683685424116703E-2</v>
      </c>
      <c r="BK13" s="17">
        <v>2.3163167090410199E-2</v>
      </c>
      <c r="BL13" s="17">
        <v>9.1575602143616402E-2</v>
      </c>
    </row>
    <row r="14" spans="2:64" x14ac:dyDescent="0.25">
      <c r="B14" s="18" t="s">
        <v>80</v>
      </c>
      <c r="C14" s="19">
        <v>2.87447245996468E-2</v>
      </c>
      <c r="D14" s="19">
        <v>1.8950174243511201E-2</v>
      </c>
      <c r="E14" s="19">
        <v>0</v>
      </c>
      <c r="F14" s="19">
        <v>0</v>
      </c>
      <c r="G14" s="19">
        <v>0</v>
      </c>
      <c r="H14" s="19">
        <v>7.5217473690658995E-2</v>
      </c>
      <c r="I14" s="19">
        <v>0</v>
      </c>
      <c r="J14" s="19">
        <v>0</v>
      </c>
      <c r="K14" s="19" t="s">
        <v>104</v>
      </c>
      <c r="L14" s="19">
        <v>7.4674491464051501E-2</v>
      </c>
      <c r="M14" s="19">
        <v>0.16087400725762199</v>
      </c>
      <c r="N14" s="19">
        <v>0</v>
      </c>
      <c r="O14" s="19">
        <v>0</v>
      </c>
      <c r="P14" s="19" t="s">
        <v>104</v>
      </c>
      <c r="Q14" s="19"/>
      <c r="R14" s="19">
        <v>0</v>
      </c>
      <c r="S14" s="19">
        <v>8.6469184853487799E-2</v>
      </c>
      <c r="T14" s="19">
        <v>6.2256610149600003E-2</v>
      </c>
      <c r="U14" s="19">
        <v>1.6788046162049899E-2</v>
      </c>
      <c r="V14" s="19"/>
      <c r="W14" s="19">
        <v>0</v>
      </c>
      <c r="X14" s="19">
        <v>0</v>
      </c>
      <c r="Y14" s="19">
        <v>0.52339224746814705</v>
      </c>
      <c r="Z14" s="19">
        <v>0</v>
      </c>
      <c r="AA14" s="19">
        <v>0.36078016911374899</v>
      </c>
      <c r="AB14" s="19">
        <v>0</v>
      </c>
      <c r="AC14" s="19">
        <v>0</v>
      </c>
      <c r="AD14" s="19">
        <v>0</v>
      </c>
      <c r="AE14" s="19">
        <v>0</v>
      </c>
      <c r="AF14" s="19">
        <v>1.5086916856316201E-2</v>
      </c>
      <c r="AG14" s="19"/>
      <c r="AH14" s="19">
        <v>0</v>
      </c>
      <c r="AI14" s="19">
        <v>0.182036041347893</v>
      </c>
      <c r="AJ14" s="19">
        <v>0</v>
      </c>
      <c r="AK14" s="19">
        <v>0.111548956800122</v>
      </c>
      <c r="AL14" s="19">
        <v>0</v>
      </c>
      <c r="AM14" s="19">
        <v>0</v>
      </c>
      <c r="AN14" s="19">
        <v>5.1456926767165401E-2</v>
      </c>
      <c r="AO14" s="19"/>
      <c r="AP14" s="19">
        <v>2.87447245996468E-2</v>
      </c>
      <c r="AQ14" s="19" t="s">
        <v>104</v>
      </c>
      <c r="AR14" s="19"/>
      <c r="AS14" s="19">
        <v>4.5755104034209099E-2</v>
      </c>
      <c r="AT14" s="19">
        <v>0</v>
      </c>
      <c r="AU14" s="19" t="s">
        <v>104</v>
      </c>
      <c r="AV14" s="19"/>
      <c r="AW14" s="19">
        <v>1.30652113105889E-2</v>
      </c>
      <c r="AX14" s="19">
        <v>4.0705603814820503E-2</v>
      </c>
      <c r="AY14" s="19"/>
      <c r="AZ14" s="19">
        <v>8.7869082717348904E-2</v>
      </c>
      <c r="BA14" s="19">
        <v>1.46836054154668E-2</v>
      </c>
      <c r="BB14" s="19"/>
      <c r="BC14" s="19">
        <v>6.1474656946008101E-2</v>
      </c>
      <c r="BD14" s="19">
        <v>1.6788046162049899E-2</v>
      </c>
      <c r="BE14" s="19"/>
      <c r="BF14" s="19">
        <v>1.3271759855284801E-2</v>
      </c>
      <c r="BG14" s="19">
        <v>4.2346102654548502E-2</v>
      </c>
      <c r="BH14" s="19"/>
      <c r="BI14" s="19">
        <v>0.21436712618009501</v>
      </c>
      <c r="BJ14" s="19">
        <v>8.8031567585799594E-2</v>
      </c>
      <c r="BK14" s="19">
        <v>0</v>
      </c>
      <c r="BL14" s="19">
        <v>0</v>
      </c>
    </row>
    <row r="15" spans="2:64" x14ac:dyDescent="0.25">
      <c r="B15" s="16" t="s">
        <v>721</v>
      </c>
    </row>
    <row r="16" spans="2:64" x14ac:dyDescent="0.25">
      <c r="B16" t="s">
        <v>83</v>
      </c>
    </row>
    <row r="17" spans="2:2" x14ac:dyDescent="0.25">
      <c r="B17" t="s">
        <v>84</v>
      </c>
    </row>
    <row r="19" spans="2:2" x14ac:dyDescent="0.2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L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515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141</v>
      </c>
      <c r="D7" s="10">
        <v>52</v>
      </c>
      <c r="E7" s="10">
        <v>3</v>
      </c>
      <c r="F7" s="10">
        <v>4</v>
      </c>
      <c r="G7" s="10">
        <v>3</v>
      </c>
      <c r="H7" s="10">
        <v>13</v>
      </c>
      <c r="I7" s="10">
        <v>12</v>
      </c>
      <c r="J7" s="10">
        <v>6</v>
      </c>
      <c r="K7" s="10" t="s">
        <v>103</v>
      </c>
      <c r="L7" s="10">
        <v>11</v>
      </c>
      <c r="M7" s="10">
        <v>8</v>
      </c>
      <c r="N7" s="10">
        <v>22</v>
      </c>
      <c r="O7" s="10">
        <v>7</v>
      </c>
      <c r="P7" s="10" t="s">
        <v>103</v>
      </c>
      <c r="Q7" s="10"/>
      <c r="R7" s="10">
        <v>6</v>
      </c>
      <c r="S7" s="10">
        <v>12</v>
      </c>
      <c r="T7" s="10">
        <v>17</v>
      </c>
      <c r="U7" s="10">
        <v>106</v>
      </c>
      <c r="V7" s="10"/>
      <c r="W7" s="10">
        <v>8</v>
      </c>
      <c r="X7" s="10">
        <v>4</v>
      </c>
      <c r="Y7" s="10">
        <v>2</v>
      </c>
      <c r="Z7" s="10">
        <v>7</v>
      </c>
      <c r="AA7" s="10">
        <v>5</v>
      </c>
      <c r="AB7" s="10">
        <v>12</v>
      </c>
      <c r="AC7" s="10">
        <v>9</v>
      </c>
      <c r="AD7" s="10">
        <v>9</v>
      </c>
      <c r="AE7" s="10">
        <v>17</v>
      </c>
      <c r="AF7" s="10">
        <v>64</v>
      </c>
      <c r="AG7" s="10"/>
      <c r="AH7" s="10">
        <v>13</v>
      </c>
      <c r="AI7" s="10">
        <v>5</v>
      </c>
      <c r="AJ7" s="10">
        <v>16</v>
      </c>
      <c r="AK7" s="10">
        <v>12</v>
      </c>
      <c r="AL7" s="10">
        <v>36</v>
      </c>
      <c r="AM7" s="10">
        <v>36</v>
      </c>
      <c r="AN7" s="10">
        <v>18</v>
      </c>
      <c r="AO7" s="10"/>
      <c r="AP7" s="10">
        <v>141</v>
      </c>
      <c r="AQ7" s="10" t="s">
        <v>103</v>
      </c>
      <c r="AR7" s="10"/>
      <c r="AS7" s="10">
        <v>89</v>
      </c>
      <c r="AT7" s="10">
        <v>52</v>
      </c>
      <c r="AU7" s="10" t="s">
        <v>103</v>
      </c>
      <c r="AV7" s="10"/>
      <c r="AW7" s="10">
        <v>62</v>
      </c>
      <c r="AX7" s="10">
        <v>79</v>
      </c>
      <c r="AY7" s="10"/>
      <c r="AZ7" s="10">
        <v>26</v>
      </c>
      <c r="BA7" s="10">
        <v>115</v>
      </c>
      <c r="BB7" s="10"/>
      <c r="BC7" s="10">
        <v>35</v>
      </c>
      <c r="BD7" s="10">
        <v>106</v>
      </c>
      <c r="BE7" s="10"/>
      <c r="BF7" s="10">
        <v>67</v>
      </c>
      <c r="BG7" s="10">
        <v>74</v>
      </c>
      <c r="BH7" s="10"/>
      <c r="BI7" s="10">
        <v>6</v>
      </c>
      <c r="BJ7" s="10">
        <v>29</v>
      </c>
      <c r="BK7" s="10">
        <v>74</v>
      </c>
      <c r="BL7" s="10">
        <v>32</v>
      </c>
    </row>
    <row r="8" spans="2:64" ht="30" customHeight="1" x14ac:dyDescent="0.25">
      <c r="B8" s="11" t="s">
        <v>31</v>
      </c>
      <c r="C8" s="11">
        <v>133</v>
      </c>
      <c r="D8" s="11">
        <v>47</v>
      </c>
      <c r="E8" s="11">
        <v>3</v>
      </c>
      <c r="F8" s="11">
        <v>4</v>
      </c>
      <c r="G8" s="11">
        <v>4</v>
      </c>
      <c r="H8" s="11">
        <v>10</v>
      </c>
      <c r="I8" s="11">
        <v>11</v>
      </c>
      <c r="J8" s="11">
        <v>5</v>
      </c>
      <c r="K8" s="11" t="s">
        <v>103</v>
      </c>
      <c r="L8" s="11">
        <v>11</v>
      </c>
      <c r="M8" s="11">
        <v>8</v>
      </c>
      <c r="N8" s="11">
        <v>22</v>
      </c>
      <c r="O8" s="11">
        <v>7</v>
      </c>
      <c r="P8" s="11" t="s">
        <v>103</v>
      </c>
      <c r="Q8" s="11"/>
      <c r="R8" s="11">
        <v>7</v>
      </c>
      <c r="S8" s="11">
        <v>16</v>
      </c>
      <c r="T8" s="11">
        <v>13</v>
      </c>
      <c r="U8" s="11">
        <v>97</v>
      </c>
      <c r="V8" s="11"/>
      <c r="W8" s="11">
        <v>8</v>
      </c>
      <c r="X8" s="11">
        <v>4</v>
      </c>
      <c r="Y8" s="11">
        <v>2</v>
      </c>
      <c r="Z8" s="11">
        <v>8</v>
      </c>
      <c r="AA8" s="11">
        <v>6</v>
      </c>
      <c r="AB8" s="11">
        <v>12</v>
      </c>
      <c r="AC8" s="11">
        <v>9</v>
      </c>
      <c r="AD8" s="11">
        <v>8</v>
      </c>
      <c r="AE8" s="11">
        <v>16</v>
      </c>
      <c r="AF8" s="11">
        <v>59</v>
      </c>
      <c r="AG8" s="11"/>
      <c r="AH8" s="11">
        <v>13</v>
      </c>
      <c r="AI8" s="11">
        <v>5</v>
      </c>
      <c r="AJ8" s="11">
        <v>15</v>
      </c>
      <c r="AK8" s="11">
        <v>12</v>
      </c>
      <c r="AL8" s="11">
        <v>33</v>
      </c>
      <c r="AM8" s="11">
        <v>33</v>
      </c>
      <c r="AN8" s="11">
        <v>17</v>
      </c>
      <c r="AO8" s="11"/>
      <c r="AP8" s="11">
        <v>133</v>
      </c>
      <c r="AQ8" s="11" t="s">
        <v>103</v>
      </c>
      <c r="AR8" s="11"/>
      <c r="AS8" s="11">
        <v>84</v>
      </c>
      <c r="AT8" s="11">
        <v>49</v>
      </c>
      <c r="AU8" s="11" t="s">
        <v>103</v>
      </c>
      <c r="AV8" s="11"/>
      <c r="AW8" s="11">
        <v>58</v>
      </c>
      <c r="AX8" s="11">
        <v>75</v>
      </c>
      <c r="AY8" s="11"/>
      <c r="AZ8" s="11">
        <v>26</v>
      </c>
      <c r="BA8" s="11">
        <v>108</v>
      </c>
      <c r="BB8" s="11"/>
      <c r="BC8" s="11">
        <v>36</v>
      </c>
      <c r="BD8" s="11">
        <v>97</v>
      </c>
      <c r="BE8" s="11"/>
      <c r="BF8" s="11">
        <v>62</v>
      </c>
      <c r="BG8" s="11">
        <v>71</v>
      </c>
      <c r="BH8" s="11"/>
      <c r="BI8" s="11">
        <v>6</v>
      </c>
      <c r="BJ8" s="11">
        <v>28</v>
      </c>
      <c r="BK8" s="11">
        <v>68</v>
      </c>
      <c r="BL8" s="11">
        <v>30</v>
      </c>
    </row>
    <row r="9" spans="2:64" x14ac:dyDescent="0.25">
      <c r="B9" s="18" t="s">
        <v>503</v>
      </c>
      <c r="C9" s="17">
        <v>0.13299773577709101</v>
      </c>
      <c r="D9" s="17">
        <v>0.189501742435112</v>
      </c>
      <c r="E9" s="17">
        <v>0</v>
      </c>
      <c r="F9" s="17">
        <v>0</v>
      </c>
      <c r="G9" s="17">
        <v>0</v>
      </c>
      <c r="H9" s="17">
        <v>0.31511142189104802</v>
      </c>
      <c r="I9" s="17">
        <v>8.2607453984301998E-2</v>
      </c>
      <c r="J9" s="17">
        <v>0.18645530971115601</v>
      </c>
      <c r="K9" s="17" t="s">
        <v>104</v>
      </c>
      <c r="L9" s="17">
        <v>8.8776123601719797E-2</v>
      </c>
      <c r="M9" s="17">
        <v>0</v>
      </c>
      <c r="N9" s="17">
        <v>8.1044184047996806E-2</v>
      </c>
      <c r="O9" s="17">
        <v>0.14285714285714299</v>
      </c>
      <c r="P9" s="17" t="s">
        <v>104</v>
      </c>
      <c r="Q9" s="17"/>
      <c r="R9" s="17">
        <v>0.281181597700076</v>
      </c>
      <c r="S9" s="17">
        <v>0</v>
      </c>
      <c r="T9" s="17">
        <v>6.2569460139144398E-2</v>
      </c>
      <c r="U9" s="17">
        <v>0.15409287611986999</v>
      </c>
      <c r="V9" s="17"/>
      <c r="W9" s="17">
        <v>0.22372742082376601</v>
      </c>
      <c r="X9" s="17">
        <v>0.233798640316324</v>
      </c>
      <c r="Y9" s="17">
        <v>0</v>
      </c>
      <c r="Z9" s="17">
        <v>9.99000257225717E-2</v>
      </c>
      <c r="AA9" s="17">
        <v>0</v>
      </c>
      <c r="AB9" s="17">
        <v>0.14774710222547299</v>
      </c>
      <c r="AC9" s="17">
        <v>0.115294570682745</v>
      </c>
      <c r="AD9" s="17">
        <v>0</v>
      </c>
      <c r="AE9" s="17">
        <v>0.103680840729221</v>
      </c>
      <c r="AF9" s="17">
        <v>0.16863782206657299</v>
      </c>
      <c r="AG9" s="17"/>
      <c r="AH9" s="17">
        <v>0.14122910408162201</v>
      </c>
      <c r="AI9" s="17">
        <v>0</v>
      </c>
      <c r="AJ9" s="17">
        <v>0.109873703942113</v>
      </c>
      <c r="AK9" s="17">
        <v>0.292042953283631</v>
      </c>
      <c r="AL9" s="17">
        <v>7.9177851887409501E-2</v>
      </c>
      <c r="AM9" s="17">
        <v>0.187042894921567</v>
      </c>
      <c r="AN9" s="17">
        <v>0.102913853534331</v>
      </c>
      <c r="AO9" s="17"/>
      <c r="AP9" s="17">
        <v>0.13299773577709101</v>
      </c>
      <c r="AQ9" s="17" t="s">
        <v>104</v>
      </c>
      <c r="AR9" s="17"/>
      <c r="AS9" s="17">
        <v>0.106108570363286</v>
      </c>
      <c r="AT9" s="17">
        <v>0.17843597291386801</v>
      </c>
      <c r="AU9" s="17" t="s">
        <v>104</v>
      </c>
      <c r="AV9" s="17"/>
      <c r="AW9" s="17">
        <v>0.17204648747855</v>
      </c>
      <c r="AX9" s="17">
        <v>0.10320998701256801</v>
      </c>
      <c r="AY9" s="17"/>
      <c r="AZ9" s="17">
        <v>0.25114854698019601</v>
      </c>
      <c r="BA9" s="17">
        <v>0.10489878145564099</v>
      </c>
      <c r="BB9" s="17"/>
      <c r="BC9" s="17">
        <v>7.5252391210066494E-2</v>
      </c>
      <c r="BD9" s="17">
        <v>0.15409287611986999</v>
      </c>
      <c r="BE9" s="17"/>
      <c r="BF9" s="17">
        <v>0.1398690691484</v>
      </c>
      <c r="BG9" s="17">
        <v>0.12695754862042599</v>
      </c>
      <c r="BH9" s="17"/>
      <c r="BI9" s="17">
        <v>0</v>
      </c>
      <c r="BJ9" s="17">
        <v>0.132238495968584</v>
      </c>
      <c r="BK9" s="17">
        <v>0.124781823296087</v>
      </c>
      <c r="BL9" s="17">
        <v>0.179896832361266</v>
      </c>
    </row>
    <row r="10" spans="2:64" ht="30" x14ac:dyDescent="0.25">
      <c r="B10" s="18" t="s">
        <v>504</v>
      </c>
      <c r="C10" s="17">
        <v>0.36504329310518402</v>
      </c>
      <c r="D10" s="17">
        <v>0.34310133961747902</v>
      </c>
      <c r="E10" s="17">
        <v>0.66666666666666696</v>
      </c>
      <c r="F10" s="17">
        <v>0.20488768051033401</v>
      </c>
      <c r="G10" s="17">
        <v>0.72243622168680799</v>
      </c>
      <c r="H10" s="17">
        <v>0.13848703727579201</v>
      </c>
      <c r="I10" s="17">
        <v>0.60008450067011998</v>
      </c>
      <c r="J10" s="17">
        <v>0.15677234514442201</v>
      </c>
      <c r="K10" s="17" t="s">
        <v>104</v>
      </c>
      <c r="L10" s="17">
        <v>0.39266876692563002</v>
      </c>
      <c r="M10" s="17">
        <v>0.33912599274237798</v>
      </c>
      <c r="N10" s="17">
        <v>0.34515289348357903</v>
      </c>
      <c r="O10" s="17">
        <v>0.42857142857142899</v>
      </c>
      <c r="P10" s="17" t="s">
        <v>104</v>
      </c>
      <c r="Q10" s="17"/>
      <c r="R10" s="17">
        <v>0.235304728348954</v>
      </c>
      <c r="S10" s="17">
        <v>0.25132434632534101</v>
      </c>
      <c r="T10" s="17">
        <v>0.34360202233192799</v>
      </c>
      <c r="U10" s="17">
        <v>0.39510267885346401</v>
      </c>
      <c r="V10" s="17"/>
      <c r="W10" s="17">
        <v>0.39897730864506797</v>
      </c>
      <c r="X10" s="17">
        <v>0.45943410036590998</v>
      </c>
      <c r="Y10" s="17">
        <v>0</v>
      </c>
      <c r="Z10" s="17">
        <v>0.60782332552213802</v>
      </c>
      <c r="AA10" s="17">
        <v>0</v>
      </c>
      <c r="AB10" s="17">
        <v>0.33333325640167699</v>
      </c>
      <c r="AC10" s="17">
        <v>0.329077976976278</v>
      </c>
      <c r="AD10" s="17">
        <v>0.54115328288748099</v>
      </c>
      <c r="AE10" s="17">
        <v>0.305260672029735</v>
      </c>
      <c r="AF10" s="17">
        <v>0.39597461615923901</v>
      </c>
      <c r="AG10" s="17"/>
      <c r="AH10" s="17">
        <v>0.385808045106384</v>
      </c>
      <c r="AI10" s="17">
        <v>0.60700134293210295</v>
      </c>
      <c r="AJ10" s="17">
        <v>0.32664676191159903</v>
      </c>
      <c r="AK10" s="17">
        <v>0.18826036996539999</v>
      </c>
      <c r="AL10" s="17">
        <v>0.47171741948870499</v>
      </c>
      <c r="AM10" s="17">
        <v>0.32596927409851501</v>
      </c>
      <c r="AN10" s="17">
        <v>0.35769015475293198</v>
      </c>
      <c r="AO10" s="17"/>
      <c r="AP10" s="17">
        <v>0.36504329310518402</v>
      </c>
      <c r="AQ10" s="17" t="s">
        <v>104</v>
      </c>
      <c r="AR10" s="17"/>
      <c r="AS10" s="17">
        <v>0.327757911747113</v>
      </c>
      <c r="AT10" s="17">
        <v>0.42804941374191302</v>
      </c>
      <c r="AU10" s="17" t="s">
        <v>104</v>
      </c>
      <c r="AV10" s="17"/>
      <c r="AW10" s="17">
        <v>0.43131565780555597</v>
      </c>
      <c r="AX10" s="17">
        <v>0.31448842352015299</v>
      </c>
      <c r="AY10" s="17"/>
      <c r="AZ10" s="17">
        <v>0.26292379256187598</v>
      </c>
      <c r="BA10" s="17">
        <v>0.38932963656636499</v>
      </c>
      <c r="BB10" s="17"/>
      <c r="BC10" s="17">
        <v>0.28275943249547297</v>
      </c>
      <c r="BD10" s="17">
        <v>0.39510267885346401</v>
      </c>
      <c r="BE10" s="17"/>
      <c r="BF10" s="17">
        <v>0.44619652853340802</v>
      </c>
      <c r="BG10" s="17">
        <v>0.29370623174207999</v>
      </c>
      <c r="BH10" s="17"/>
      <c r="BI10" s="17">
        <v>0.56462339079222501</v>
      </c>
      <c r="BJ10" s="17">
        <v>0.30961094567045799</v>
      </c>
      <c r="BK10" s="17">
        <v>0.381175023054801</v>
      </c>
      <c r="BL10" s="17">
        <v>0.33811367412730398</v>
      </c>
    </row>
    <row r="11" spans="2:64" ht="30" x14ac:dyDescent="0.25">
      <c r="B11" s="18" t="s">
        <v>505</v>
      </c>
      <c r="C11" s="17">
        <v>0.24628088880304999</v>
      </c>
      <c r="D11" s="17">
        <v>0.25636894770134799</v>
      </c>
      <c r="E11" s="17">
        <v>0</v>
      </c>
      <c r="F11" s="17">
        <v>0.34664569129796302</v>
      </c>
      <c r="G11" s="17">
        <v>0.27756377831319201</v>
      </c>
      <c r="H11" s="17">
        <v>0.28892198465711</v>
      </c>
      <c r="I11" s="17">
        <v>0.165214907968604</v>
      </c>
      <c r="J11" s="17">
        <v>0.34322765485557799</v>
      </c>
      <c r="K11" s="17" t="s">
        <v>104</v>
      </c>
      <c r="L11" s="17">
        <v>0</v>
      </c>
      <c r="M11" s="17">
        <v>0.22608399516158501</v>
      </c>
      <c r="N11" s="17">
        <v>0.44174856775063298</v>
      </c>
      <c r="O11" s="17">
        <v>0</v>
      </c>
      <c r="P11" s="17" t="s">
        <v>104</v>
      </c>
      <c r="Q11" s="17"/>
      <c r="R11" s="17">
        <v>0.32364920183313101</v>
      </c>
      <c r="S11" s="17">
        <v>0.427969564560014</v>
      </c>
      <c r="T11" s="17">
        <v>0.24220059795409099</v>
      </c>
      <c r="U11" s="17">
        <v>0.212240311667723</v>
      </c>
      <c r="V11" s="17"/>
      <c r="W11" s="17">
        <v>0.249342659411454</v>
      </c>
      <c r="X11" s="17">
        <v>0.30676725931776699</v>
      </c>
      <c r="Y11" s="17">
        <v>0.476607752531853</v>
      </c>
      <c r="Z11" s="17">
        <v>0</v>
      </c>
      <c r="AA11" s="17">
        <v>0.45657774076073199</v>
      </c>
      <c r="AB11" s="17">
        <v>0.41050308917328598</v>
      </c>
      <c r="AC11" s="17">
        <v>0.43989138392716698</v>
      </c>
      <c r="AD11" s="17">
        <v>0</v>
      </c>
      <c r="AE11" s="17">
        <v>0.29778963130414698</v>
      </c>
      <c r="AF11" s="17">
        <v>0.18520807208107101</v>
      </c>
      <c r="AG11" s="17"/>
      <c r="AH11" s="17">
        <v>0.171675139406816</v>
      </c>
      <c r="AI11" s="17">
        <v>0.21096261572000399</v>
      </c>
      <c r="AJ11" s="17">
        <v>0.23962628921213899</v>
      </c>
      <c r="AK11" s="17">
        <v>0.40814771995084698</v>
      </c>
      <c r="AL11" s="17">
        <v>0.22001590462809201</v>
      </c>
      <c r="AM11" s="17">
        <v>0.20547540759994201</v>
      </c>
      <c r="AN11" s="17">
        <v>0.32485764188912802</v>
      </c>
      <c r="AO11" s="17"/>
      <c r="AP11" s="17">
        <v>0.24628088880304999</v>
      </c>
      <c r="AQ11" s="17" t="s">
        <v>104</v>
      </c>
      <c r="AR11" s="17"/>
      <c r="AS11" s="17">
        <v>0.27164928848222603</v>
      </c>
      <c r="AT11" s="17">
        <v>0.203412493943495</v>
      </c>
      <c r="AU11" s="17" t="s">
        <v>104</v>
      </c>
      <c r="AV11" s="17"/>
      <c r="AW11" s="17">
        <v>0.21401447264475401</v>
      </c>
      <c r="AX11" s="17">
        <v>0.270894835630419</v>
      </c>
      <c r="AY11" s="17"/>
      <c r="AZ11" s="17">
        <v>0.202877578073348</v>
      </c>
      <c r="BA11" s="17">
        <v>0.25660318480063798</v>
      </c>
      <c r="BB11" s="17"/>
      <c r="BC11" s="17">
        <v>0.33946276974809603</v>
      </c>
      <c r="BD11" s="17">
        <v>0.212240311667723</v>
      </c>
      <c r="BE11" s="17"/>
      <c r="BF11" s="17">
        <v>0.18886952536374299</v>
      </c>
      <c r="BG11" s="17">
        <v>0.29674785952822402</v>
      </c>
      <c r="BH11" s="17"/>
      <c r="BI11" s="17">
        <v>0.22100948302768</v>
      </c>
      <c r="BJ11" s="17">
        <v>0.34893996169347502</v>
      </c>
      <c r="BK11" s="17">
        <v>0.21983618217450099</v>
      </c>
      <c r="BL11" s="17">
        <v>0.216558674946256</v>
      </c>
    </row>
    <row r="12" spans="2:64" ht="30" x14ac:dyDescent="0.25">
      <c r="B12" s="18" t="s">
        <v>506</v>
      </c>
      <c r="C12" s="17">
        <v>8.6101184982609894E-2</v>
      </c>
      <c r="D12" s="17">
        <v>8.0809038241895906E-2</v>
      </c>
      <c r="E12" s="17">
        <v>0.33333333333333298</v>
      </c>
      <c r="F12" s="17">
        <v>0.24357894768137001</v>
      </c>
      <c r="G12" s="17">
        <v>0</v>
      </c>
      <c r="H12" s="17">
        <v>0</v>
      </c>
      <c r="I12" s="17">
        <v>0.152093137376974</v>
      </c>
      <c r="J12" s="17">
        <v>0</v>
      </c>
      <c r="K12" s="17" t="s">
        <v>104</v>
      </c>
      <c r="L12" s="17">
        <v>0</v>
      </c>
      <c r="M12" s="17">
        <v>0.113041997580793</v>
      </c>
      <c r="N12" s="17">
        <v>4.4018118239263701E-2</v>
      </c>
      <c r="O12" s="17">
        <v>0.28571428571428598</v>
      </c>
      <c r="P12" s="17" t="s">
        <v>104</v>
      </c>
      <c r="Q12" s="17"/>
      <c r="R12" s="17">
        <v>0</v>
      </c>
      <c r="S12" s="17">
        <v>7.9824352777096694E-2</v>
      </c>
      <c r="T12" s="17">
        <v>0.11413701336973101</v>
      </c>
      <c r="U12" s="17">
        <v>8.9107927900274206E-2</v>
      </c>
      <c r="V12" s="17"/>
      <c r="W12" s="17">
        <v>0</v>
      </c>
      <c r="X12" s="17">
        <v>0</v>
      </c>
      <c r="Y12" s="17">
        <v>0</v>
      </c>
      <c r="Z12" s="17">
        <v>0</v>
      </c>
      <c r="AA12" s="17">
        <v>0</v>
      </c>
      <c r="AB12" s="17">
        <v>0.108416552199565</v>
      </c>
      <c r="AC12" s="17">
        <v>0.11573606841381</v>
      </c>
      <c r="AD12" s="17">
        <v>0.210175310325697</v>
      </c>
      <c r="AE12" s="17">
        <v>6.5672291040988401E-2</v>
      </c>
      <c r="AF12" s="17">
        <v>0.111233547504875</v>
      </c>
      <c r="AG12" s="17"/>
      <c r="AH12" s="17">
        <v>5.6268575004978803E-2</v>
      </c>
      <c r="AI12" s="17">
        <v>0</v>
      </c>
      <c r="AJ12" s="17">
        <v>0.19854374877338901</v>
      </c>
      <c r="AK12" s="17">
        <v>0</v>
      </c>
      <c r="AL12" s="17">
        <v>0.14733193311418399</v>
      </c>
      <c r="AM12" s="17">
        <v>5.6277987914965702E-2</v>
      </c>
      <c r="AN12" s="17">
        <v>5.7467529381230002E-2</v>
      </c>
      <c r="AO12" s="17"/>
      <c r="AP12" s="17">
        <v>8.6101184982609894E-2</v>
      </c>
      <c r="AQ12" s="17" t="s">
        <v>104</v>
      </c>
      <c r="AR12" s="17"/>
      <c r="AS12" s="17">
        <v>0.10262968168620901</v>
      </c>
      <c r="AT12" s="17">
        <v>5.8170762406275299E-2</v>
      </c>
      <c r="AU12" s="17" t="s">
        <v>104</v>
      </c>
      <c r="AV12" s="17"/>
      <c r="AW12" s="17">
        <v>6.3098504825949406E-2</v>
      </c>
      <c r="AX12" s="17">
        <v>0.10364843111882099</v>
      </c>
      <c r="AY12" s="17"/>
      <c r="AZ12" s="17">
        <v>4.92010937229614E-2</v>
      </c>
      <c r="BA12" s="17">
        <v>9.4876867250079502E-2</v>
      </c>
      <c r="BB12" s="17"/>
      <c r="BC12" s="17">
        <v>7.7870597132341304E-2</v>
      </c>
      <c r="BD12" s="17">
        <v>8.9107927900274206E-2</v>
      </c>
      <c r="BE12" s="17"/>
      <c r="BF12" s="17">
        <v>4.6597877119931498E-2</v>
      </c>
      <c r="BG12" s="17">
        <v>0.12082623176818</v>
      </c>
      <c r="BH12" s="17"/>
      <c r="BI12" s="17">
        <v>0</v>
      </c>
      <c r="BJ12" s="17">
        <v>2.7569800953363699E-2</v>
      </c>
      <c r="BK12" s="17">
        <v>9.7245849997769807E-2</v>
      </c>
      <c r="BL12" s="17">
        <v>0.132856714029576</v>
      </c>
    </row>
    <row r="13" spans="2:64" x14ac:dyDescent="0.25">
      <c r="B13" s="18" t="s">
        <v>507</v>
      </c>
      <c r="C13" s="17">
        <v>6.4445961881137506E-2</v>
      </c>
      <c r="D13" s="17">
        <v>5.7428373063693201E-2</v>
      </c>
      <c r="E13" s="17">
        <v>0</v>
      </c>
      <c r="F13" s="17">
        <v>0.20488768051033401</v>
      </c>
      <c r="G13" s="17">
        <v>0</v>
      </c>
      <c r="H13" s="17">
        <v>0.107044608794732</v>
      </c>
      <c r="I13" s="17">
        <v>0</v>
      </c>
      <c r="J13" s="17">
        <v>0</v>
      </c>
      <c r="K13" s="17" t="s">
        <v>104</v>
      </c>
      <c r="L13" s="17">
        <v>0.17755224720344001</v>
      </c>
      <c r="M13" s="17">
        <v>0</v>
      </c>
      <c r="N13" s="17">
        <v>4.4018118239263701E-2</v>
      </c>
      <c r="O13" s="17">
        <v>0.14285714285714299</v>
      </c>
      <c r="P13" s="17" t="s">
        <v>104</v>
      </c>
      <c r="Q13" s="17"/>
      <c r="R13" s="17">
        <v>0.159864472117838</v>
      </c>
      <c r="S13" s="17">
        <v>6.7943366630572405E-2</v>
      </c>
      <c r="T13" s="17">
        <v>0.119209056012863</v>
      </c>
      <c r="U13" s="17">
        <v>4.9986098963768703E-2</v>
      </c>
      <c r="V13" s="17"/>
      <c r="W13" s="17">
        <v>0.12795261111971201</v>
      </c>
      <c r="X13" s="17">
        <v>0</v>
      </c>
      <c r="Y13" s="17">
        <v>0</v>
      </c>
      <c r="Z13" s="17">
        <v>0.111340243025396</v>
      </c>
      <c r="AA13" s="17">
        <v>0.18264209012551899</v>
      </c>
      <c r="AB13" s="17">
        <v>0</v>
      </c>
      <c r="AC13" s="17">
        <v>0</v>
      </c>
      <c r="AD13" s="17">
        <v>0.124335703393411</v>
      </c>
      <c r="AE13" s="17">
        <v>6.2238066067426497E-2</v>
      </c>
      <c r="AF13" s="17">
        <v>6.2316569968990099E-2</v>
      </c>
      <c r="AG13" s="17"/>
      <c r="AH13" s="17">
        <v>0.14189464105025901</v>
      </c>
      <c r="AI13" s="17">
        <v>0</v>
      </c>
      <c r="AJ13" s="17">
        <v>0</v>
      </c>
      <c r="AK13" s="17">
        <v>0</v>
      </c>
      <c r="AL13" s="17">
        <v>0</v>
      </c>
      <c r="AM13" s="17">
        <v>0.16905404837787399</v>
      </c>
      <c r="AN13" s="17">
        <v>6.2330635939385502E-2</v>
      </c>
      <c r="AO13" s="17"/>
      <c r="AP13" s="17">
        <v>6.4445961881137506E-2</v>
      </c>
      <c r="AQ13" s="17" t="s">
        <v>104</v>
      </c>
      <c r="AR13" s="17"/>
      <c r="AS13" s="17">
        <v>5.5831655001384602E-2</v>
      </c>
      <c r="AT13" s="17">
        <v>7.9002714117494099E-2</v>
      </c>
      <c r="AU13" s="17" t="s">
        <v>104</v>
      </c>
      <c r="AV13" s="17"/>
      <c r="AW13" s="17">
        <v>6.4111288024733995E-2</v>
      </c>
      <c r="AX13" s="17">
        <v>6.4701262763194295E-2</v>
      </c>
      <c r="AY13" s="17"/>
      <c r="AZ13" s="17">
        <v>7.29899529721348E-2</v>
      </c>
      <c r="BA13" s="17">
        <v>6.2414006171784601E-2</v>
      </c>
      <c r="BB13" s="17"/>
      <c r="BC13" s="17">
        <v>0.104028052968824</v>
      </c>
      <c r="BD13" s="17">
        <v>4.9986098963768703E-2</v>
      </c>
      <c r="BE13" s="17"/>
      <c r="BF13" s="17">
        <v>9.58397115901687E-2</v>
      </c>
      <c r="BG13" s="17">
        <v>3.6849553215559702E-2</v>
      </c>
      <c r="BH13" s="17"/>
      <c r="BI13" s="17">
        <v>0</v>
      </c>
      <c r="BJ13" s="17">
        <v>3.5113884470753101E-2</v>
      </c>
      <c r="BK13" s="17">
        <v>9.6730064564111096E-2</v>
      </c>
      <c r="BL13" s="17">
        <v>3.24257276729331E-2</v>
      </c>
    </row>
    <row r="14" spans="2:64" x14ac:dyDescent="0.25">
      <c r="B14" s="18" t="s">
        <v>80</v>
      </c>
      <c r="C14" s="19">
        <v>0.105130935450927</v>
      </c>
      <c r="D14" s="19">
        <v>7.2790558940471803E-2</v>
      </c>
      <c r="E14" s="19">
        <v>0</v>
      </c>
      <c r="F14" s="19">
        <v>0</v>
      </c>
      <c r="G14" s="19">
        <v>0</v>
      </c>
      <c r="H14" s="19">
        <v>0.15043494738131799</v>
      </c>
      <c r="I14" s="19">
        <v>0</v>
      </c>
      <c r="J14" s="19">
        <v>0.31354469028884402</v>
      </c>
      <c r="K14" s="19" t="s">
        <v>104</v>
      </c>
      <c r="L14" s="19">
        <v>0.341002862269211</v>
      </c>
      <c r="M14" s="19">
        <v>0.32174801451524399</v>
      </c>
      <c r="N14" s="19">
        <v>4.4018118239263701E-2</v>
      </c>
      <c r="O14" s="19">
        <v>0</v>
      </c>
      <c r="P14" s="19" t="s">
        <v>104</v>
      </c>
      <c r="Q14" s="19"/>
      <c r="R14" s="19">
        <v>0</v>
      </c>
      <c r="S14" s="19">
        <v>0.17293836970697599</v>
      </c>
      <c r="T14" s="19">
        <v>0.11828185019224299</v>
      </c>
      <c r="U14" s="19">
        <v>9.9470106494900595E-2</v>
      </c>
      <c r="V14" s="19"/>
      <c r="W14" s="19">
        <v>0</v>
      </c>
      <c r="X14" s="19">
        <v>0</v>
      </c>
      <c r="Y14" s="19">
        <v>0.52339224746814705</v>
      </c>
      <c r="Z14" s="19">
        <v>0.180936405729894</v>
      </c>
      <c r="AA14" s="19">
        <v>0.36078016911374899</v>
      </c>
      <c r="AB14" s="19">
        <v>0</v>
      </c>
      <c r="AC14" s="19">
        <v>0</v>
      </c>
      <c r="AD14" s="19">
        <v>0.124335703393411</v>
      </c>
      <c r="AE14" s="19">
        <v>0.165358498828483</v>
      </c>
      <c r="AF14" s="19">
        <v>7.6629372219252798E-2</v>
      </c>
      <c r="AG14" s="19"/>
      <c r="AH14" s="19">
        <v>0.103124495349941</v>
      </c>
      <c r="AI14" s="19">
        <v>0.182036041347893</v>
      </c>
      <c r="AJ14" s="19">
        <v>0.12530949616076001</v>
      </c>
      <c r="AK14" s="19">
        <v>0.111548956800122</v>
      </c>
      <c r="AL14" s="19">
        <v>8.1756890881608896E-2</v>
      </c>
      <c r="AM14" s="19">
        <v>5.61803870871357E-2</v>
      </c>
      <c r="AN14" s="19">
        <v>9.4740184502993902E-2</v>
      </c>
      <c r="AO14" s="19"/>
      <c r="AP14" s="19">
        <v>0.105130935450927</v>
      </c>
      <c r="AQ14" s="19" t="s">
        <v>104</v>
      </c>
      <c r="AR14" s="19"/>
      <c r="AS14" s="19">
        <v>0.13602289271978199</v>
      </c>
      <c r="AT14" s="19">
        <v>5.2928642876955201E-2</v>
      </c>
      <c r="AU14" s="19" t="s">
        <v>104</v>
      </c>
      <c r="AV14" s="19"/>
      <c r="AW14" s="19">
        <v>5.5413589220456E-2</v>
      </c>
      <c r="AX14" s="19">
        <v>0.143057059954844</v>
      </c>
      <c r="AY14" s="19"/>
      <c r="AZ14" s="19">
        <v>0.16085903568948401</v>
      </c>
      <c r="BA14" s="19">
        <v>9.1877523755491505E-2</v>
      </c>
      <c r="BB14" s="19"/>
      <c r="BC14" s="19">
        <v>0.120626756445199</v>
      </c>
      <c r="BD14" s="19">
        <v>9.9470106494900595E-2</v>
      </c>
      <c r="BE14" s="19"/>
      <c r="BF14" s="19">
        <v>8.2627288244349104E-2</v>
      </c>
      <c r="BG14" s="19">
        <v>0.12491257512553</v>
      </c>
      <c r="BH14" s="19"/>
      <c r="BI14" s="19">
        <v>0.21436712618009501</v>
      </c>
      <c r="BJ14" s="19">
        <v>0.146526911243366</v>
      </c>
      <c r="BK14" s="19">
        <v>8.0231056912730303E-2</v>
      </c>
      <c r="BL14" s="19">
        <v>0.10014837686266501</v>
      </c>
    </row>
    <row r="15" spans="2:64" x14ac:dyDescent="0.25">
      <c r="B15" s="16" t="s">
        <v>721</v>
      </c>
    </row>
    <row r="16" spans="2:64" x14ac:dyDescent="0.25">
      <c r="B16" t="s">
        <v>83</v>
      </c>
    </row>
    <row r="17" spans="2:2" x14ac:dyDescent="0.25">
      <c r="B17" t="s">
        <v>84</v>
      </c>
    </row>
    <row r="19" spans="2:2" x14ac:dyDescent="0.2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L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516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141</v>
      </c>
      <c r="D7" s="10">
        <v>52</v>
      </c>
      <c r="E7" s="10">
        <v>3</v>
      </c>
      <c r="F7" s="10">
        <v>4</v>
      </c>
      <c r="G7" s="10">
        <v>3</v>
      </c>
      <c r="H7" s="10">
        <v>13</v>
      </c>
      <c r="I7" s="10">
        <v>12</v>
      </c>
      <c r="J7" s="10">
        <v>6</v>
      </c>
      <c r="K7" s="10" t="s">
        <v>103</v>
      </c>
      <c r="L7" s="10">
        <v>11</v>
      </c>
      <c r="M7" s="10">
        <v>8</v>
      </c>
      <c r="N7" s="10">
        <v>22</v>
      </c>
      <c r="O7" s="10">
        <v>7</v>
      </c>
      <c r="P7" s="10" t="s">
        <v>103</v>
      </c>
      <c r="Q7" s="10"/>
      <c r="R7" s="10">
        <v>6</v>
      </c>
      <c r="S7" s="10">
        <v>12</v>
      </c>
      <c r="T7" s="10">
        <v>17</v>
      </c>
      <c r="U7" s="10">
        <v>106</v>
      </c>
      <c r="V7" s="10"/>
      <c r="W7" s="10">
        <v>8</v>
      </c>
      <c r="X7" s="10">
        <v>4</v>
      </c>
      <c r="Y7" s="10">
        <v>2</v>
      </c>
      <c r="Z7" s="10">
        <v>7</v>
      </c>
      <c r="AA7" s="10">
        <v>5</v>
      </c>
      <c r="AB7" s="10">
        <v>12</v>
      </c>
      <c r="AC7" s="10">
        <v>9</v>
      </c>
      <c r="AD7" s="10">
        <v>9</v>
      </c>
      <c r="AE7" s="10">
        <v>17</v>
      </c>
      <c r="AF7" s="10">
        <v>64</v>
      </c>
      <c r="AG7" s="10"/>
      <c r="AH7" s="10">
        <v>13</v>
      </c>
      <c r="AI7" s="10">
        <v>5</v>
      </c>
      <c r="AJ7" s="10">
        <v>16</v>
      </c>
      <c r="AK7" s="10">
        <v>12</v>
      </c>
      <c r="AL7" s="10">
        <v>36</v>
      </c>
      <c r="AM7" s="10">
        <v>36</v>
      </c>
      <c r="AN7" s="10">
        <v>18</v>
      </c>
      <c r="AO7" s="10"/>
      <c r="AP7" s="10">
        <v>141</v>
      </c>
      <c r="AQ7" s="10" t="s">
        <v>103</v>
      </c>
      <c r="AR7" s="10"/>
      <c r="AS7" s="10">
        <v>89</v>
      </c>
      <c r="AT7" s="10">
        <v>52</v>
      </c>
      <c r="AU7" s="10" t="s">
        <v>103</v>
      </c>
      <c r="AV7" s="10"/>
      <c r="AW7" s="10">
        <v>62</v>
      </c>
      <c r="AX7" s="10">
        <v>79</v>
      </c>
      <c r="AY7" s="10"/>
      <c r="AZ7" s="10">
        <v>26</v>
      </c>
      <c r="BA7" s="10">
        <v>115</v>
      </c>
      <c r="BB7" s="10"/>
      <c r="BC7" s="10">
        <v>35</v>
      </c>
      <c r="BD7" s="10">
        <v>106</v>
      </c>
      <c r="BE7" s="10"/>
      <c r="BF7" s="10">
        <v>67</v>
      </c>
      <c r="BG7" s="10">
        <v>74</v>
      </c>
      <c r="BH7" s="10"/>
      <c r="BI7" s="10">
        <v>6</v>
      </c>
      <c r="BJ7" s="10">
        <v>29</v>
      </c>
      <c r="BK7" s="10">
        <v>74</v>
      </c>
      <c r="BL7" s="10">
        <v>32</v>
      </c>
    </row>
    <row r="8" spans="2:64" ht="30" customHeight="1" x14ac:dyDescent="0.25">
      <c r="B8" s="11" t="s">
        <v>31</v>
      </c>
      <c r="C8" s="11">
        <v>133</v>
      </c>
      <c r="D8" s="11">
        <v>47</v>
      </c>
      <c r="E8" s="11">
        <v>3</v>
      </c>
      <c r="F8" s="11">
        <v>4</v>
      </c>
      <c r="G8" s="11">
        <v>4</v>
      </c>
      <c r="H8" s="11">
        <v>10</v>
      </c>
      <c r="I8" s="11">
        <v>11</v>
      </c>
      <c r="J8" s="11">
        <v>5</v>
      </c>
      <c r="K8" s="11" t="s">
        <v>103</v>
      </c>
      <c r="L8" s="11">
        <v>11</v>
      </c>
      <c r="M8" s="11">
        <v>8</v>
      </c>
      <c r="N8" s="11">
        <v>22</v>
      </c>
      <c r="O8" s="11">
        <v>7</v>
      </c>
      <c r="P8" s="11" t="s">
        <v>103</v>
      </c>
      <c r="Q8" s="11"/>
      <c r="R8" s="11">
        <v>7</v>
      </c>
      <c r="S8" s="11">
        <v>16</v>
      </c>
      <c r="T8" s="11">
        <v>13</v>
      </c>
      <c r="U8" s="11">
        <v>97</v>
      </c>
      <c r="V8" s="11"/>
      <c r="W8" s="11">
        <v>8</v>
      </c>
      <c r="X8" s="11">
        <v>4</v>
      </c>
      <c r="Y8" s="11">
        <v>2</v>
      </c>
      <c r="Z8" s="11">
        <v>8</v>
      </c>
      <c r="AA8" s="11">
        <v>6</v>
      </c>
      <c r="AB8" s="11">
        <v>12</v>
      </c>
      <c r="AC8" s="11">
        <v>9</v>
      </c>
      <c r="AD8" s="11">
        <v>8</v>
      </c>
      <c r="AE8" s="11">
        <v>16</v>
      </c>
      <c r="AF8" s="11">
        <v>59</v>
      </c>
      <c r="AG8" s="11"/>
      <c r="AH8" s="11">
        <v>13</v>
      </c>
      <c r="AI8" s="11">
        <v>5</v>
      </c>
      <c r="AJ8" s="11">
        <v>15</v>
      </c>
      <c r="AK8" s="11">
        <v>12</v>
      </c>
      <c r="AL8" s="11">
        <v>33</v>
      </c>
      <c r="AM8" s="11">
        <v>33</v>
      </c>
      <c r="AN8" s="11">
        <v>17</v>
      </c>
      <c r="AO8" s="11"/>
      <c r="AP8" s="11">
        <v>133</v>
      </c>
      <c r="AQ8" s="11" t="s">
        <v>103</v>
      </c>
      <c r="AR8" s="11"/>
      <c r="AS8" s="11">
        <v>84</v>
      </c>
      <c r="AT8" s="11">
        <v>49</v>
      </c>
      <c r="AU8" s="11" t="s">
        <v>103</v>
      </c>
      <c r="AV8" s="11"/>
      <c r="AW8" s="11">
        <v>58</v>
      </c>
      <c r="AX8" s="11">
        <v>75</v>
      </c>
      <c r="AY8" s="11"/>
      <c r="AZ8" s="11">
        <v>26</v>
      </c>
      <c r="BA8" s="11">
        <v>108</v>
      </c>
      <c r="BB8" s="11"/>
      <c r="BC8" s="11">
        <v>36</v>
      </c>
      <c r="BD8" s="11">
        <v>97</v>
      </c>
      <c r="BE8" s="11"/>
      <c r="BF8" s="11">
        <v>62</v>
      </c>
      <c r="BG8" s="11">
        <v>71</v>
      </c>
      <c r="BH8" s="11"/>
      <c r="BI8" s="11">
        <v>6</v>
      </c>
      <c r="BJ8" s="11">
        <v>28</v>
      </c>
      <c r="BK8" s="11">
        <v>68</v>
      </c>
      <c r="BL8" s="11">
        <v>30</v>
      </c>
    </row>
    <row r="9" spans="2:64" x14ac:dyDescent="0.25">
      <c r="B9" s="18" t="s">
        <v>503</v>
      </c>
      <c r="C9" s="17">
        <v>0.30631508422459802</v>
      </c>
      <c r="D9" s="17">
        <v>0.34801275849242103</v>
      </c>
      <c r="E9" s="17">
        <v>0.33333333333333298</v>
      </c>
      <c r="F9" s="17">
        <v>0.40977536102066803</v>
      </c>
      <c r="G9" s="17">
        <v>0.72243622168680799</v>
      </c>
      <c r="H9" s="17">
        <v>0.36413945834776901</v>
      </c>
      <c r="I9" s="17">
        <v>0.152093137376974</v>
      </c>
      <c r="J9" s="17">
        <v>0.34322765485557799</v>
      </c>
      <c r="K9" s="17" t="s">
        <v>104</v>
      </c>
      <c r="L9" s="17">
        <v>0.25222673866749101</v>
      </c>
      <c r="M9" s="17">
        <v>0.113041997580793</v>
      </c>
      <c r="N9" s="17">
        <v>0.27244301254744002</v>
      </c>
      <c r="O9" s="17">
        <v>0.28571428571428598</v>
      </c>
      <c r="P9" s="17" t="s">
        <v>104</v>
      </c>
      <c r="Q9" s="17"/>
      <c r="R9" s="17">
        <v>0.55895393018208595</v>
      </c>
      <c r="S9" s="17">
        <v>0</v>
      </c>
      <c r="T9" s="17">
        <v>0.51852346839788999</v>
      </c>
      <c r="U9" s="17">
        <v>0.30990158242861898</v>
      </c>
      <c r="V9" s="17"/>
      <c r="W9" s="17">
        <v>0.30447798865499198</v>
      </c>
      <c r="X9" s="17">
        <v>0.50827026224657401</v>
      </c>
      <c r="Y9" s="17">
        <v>0.52339224746814705</v>
      </c>
      <c r="Z9" s="17">
        <v>0.322580511773364</v>
      </c>
      <c r="AA9" s="17">
        <v>0</v>
      </c>
      <c r="AB9" s="17">
        <v>0.280523928758807</v>
      </c>
      <c r="AC9" s="17">
        <v>0.305314567945357</v>
      </c>
      <c r="AD9" s="17">
        <v>9.4117462095610102E-2</v>
      </c>
      <c r="AE9" s="17">
        <v>0.39226104385357402</v>
      </c>
      <c r="AF9" s="17">
        <v>0.33227094327289902</v>
      </c>
      <c r="AG9" s="17"/>
      <c r="AH9" s="17">
        <v>0.339183437288267</v>
      </c>
      <c r="AI9" s="17">
        <v>0.182036041347893</v>
      </c>
      <c r="AJ9" s="17">
        <v>0.235514637888974</v>
      </c>
      <c r="AK9" s="17">
        <v>0.35148696830911202</v>
      </c>
      <c r="AL9" s="17">
        <v>0.213928888679806</v>
      </c>
      <c r="AM9" s="17">
        <v>0.425207502692099</v>
      </c>
      <c r="AN9" s="17">
        <v>0.27339355673222798</v>
      </c>
      <c r="AO9" s="17"/>
      <c r="AP9" s="17">
        <v>0.30631508422459802</v>
      </c>
      <c r="AQ9" s="17" t="s">
        <v>104</v>
      </c>
      <c r="AR9" s="17"/>
      <c r="AS9" s="17">
        <v>0.30223000041428499</v>
      </c>
      <c r="AT9" s="17">
        <v>0.31321819943996798</v>
      </c>
      <c r="AU9" s="17" t="s">
        <v>104</v>
      </c>
      <c r="AV9" s="17"/>
      <c r="AW9" s="17">
        <v>0.36705872220076102</v>
      </c>
      <c r="AX9" s="17">
        <v>0.25997772007757902</v>
      </c>
      <c r="AY9" s="17"/>
      <c r="AZ9" s="17">
        <v>0.23346428431699101</v>
      </c>
      <c r="BA9" s="17">
        <v>0.323640663948009</v>
      </c>
      <c r="BB9" s="17"/>
      <c r="BC9" s="17">
        <v>0.29649748779172702</v>
      </c>
      <c r="BD9" s="17">
        <v>0.30990158242861898</v>
      </c>
      <c r="BE9" s="17"/>
      <c r="BF9" s="17">
        <v>0.382713650419789</v>
      </c>
      <c r="BG9" s="17">
        <v>0.23915757441046601</v>
      </c>
      <c r="BH9" s="17"/>
      <c r="BI9" s="17">
        <v>0</v>
      </c>
      <c r="BJ9" s="17">
        <v>0.28355042196060198</v>
      </c>
      <c r="BK9" s="17">
        <v>0.297705916120444</v>
      </c>
      <c r="BL9" s="17">
        <v>0.41050380532253999</v>
      </c>
    </row>
    <row r="10" spans="2:64" ht="30" x14ac:dyDescent="0.25">
      <c r="B10" s="18" t="s">
        <v>504</v>
      </c>
      <c r="C10" s="17">
        <v>0.43233841029650999</v>
      </c>
      <c r="D10" s="17">
        <v>0.40854819198259701</v>
      </c>
      <c r="E10" s="17">
        <v>0.33333333333333298</v>
      </c>
      <c r="F10" s="17">
        <v>0.59022463897933197</v>
      </c>
      <c r="G10" s="17">
        <v>0.27756377831319201</v>
      </c>
      <c r="H10" s="17">
        <v>0.45359845916684</v>
      </c>
      <c r="I10" s="17">
        <v>0.49564472390581199</v>
      </c>
      <c r="J10" s="17">
        <v>0.47031703543326597</v>
      </c>
      <c r="K10" s="17" t="s">
        <v>104</v>
      </c>
      <c r="L10" s="17">
        <v>0.21511651972219001</v>
      </c>
      <c r="M10" s="17">
        <v>0.22608399516158501</v>
      </c>
      <c r="N10" s="17">
        <v>0.58386908492259904</v>
      </c>
      <c r="O10" s="17">
        <v>0.57142857142857195</v>
      </c>
      <c r="P10" s="17" t="s">
        <v>104</v>
      </c>
      <c r="Q10" s="17"/>
      <c r="R10" s="17">
        <v>0.29593485743791398</v>
      </c>
      <c r="S10" s="17">
        <v>0.42752381818011997</v>
      </c>
      <c r="T10" s="17">
        <v>0.36079529813587802</v>
      </c>
      <c r="U10" s="17">
        <v>0.45206125422430998</v>
      </c>
      <c r="V10" s="17"/>
      <c r="W10" s="17">
        <v>0.57937764054896401</v>
      </c>
      <c r="X10" s="17">
        <v>0.49172973775342599</v>
      </c>
      <c r="Y10" s="17">
        <v>0.476607752531853</v>
      </c>
      <c r="Z10" s="17">
        <v>0.32323022652413202</v>
      </c>
      <c r="AA10" s="17">
        <v>0.58491560628712003</v>
      </c>
      <c r="AB10" s="17">
        <v>0.33333325640167699</v>
      </c>
      <c r="AC10" s="17">
        <v>0.49398222787819901</v>
      </c>
      <c r="AD10" s="17">
        <v>0.42926255173864702</v>
      </c>
      <c r="AE10" s="17">
        <v>0.42259194258552701</v>
      </c>
      <c r="AF10" s="17">
        <v>0.41874308105111002</v>
      </c>
      <c r="AG10" s="17"/>
      <c r="AH10" s="17">
        <v>0.479255669155564</v>
      </c>
      <c r="AI10" s="17">
        <v>0.60700134293210295</v>
      </c>
      <c r="AJ10" s="17">
        <v>0.42625185512180302</v>
      </c>
      <c r="AK10" s="17">
        <v>0.36036939018113301</v>
      </c>
      <c r="AL10" s="17">
        <v>0.47291345820172898</v>
      </c>
      <c r="AM10" s="17">
        <v>0.378921575199205</v>
      </c>
      <c r="AN10" s="17">
        <v>0.45435322420171897</v>
      </c>
      <c r="AO10" s="17"/>
      <c r="AP10" s="17">
        <v>0.43233841029650999</v>
      </c>
      <c r="AQ10" s="17" t="s">
        <v>104</v>
      </c>
      <c r="AR10" s="17"/>
      <c r="AS10" s="17">
        <v>0.413998552626826</v>
      </c>
      <c r="AT10" s="17">
        <v>0.46332973297333802</v>
      </c>
      <c r="AU10" s="17" t="s">
        <v>104</v>
      </c>
      <c r="AV10" s="17"/>
      <c r="AW10" s="17">
        <v>0.49114978466727099</v>
      </c>
      <c r="AX10" s="17">
        <v>0.38747504417289902</v>
      </c>
      <c r="AY10" s="17"/>
      <c r="AZ10" s="17">
        <v>0.46303209266703599</v>
      </c>
      <c r="BA10" s="17">
        <v>0.42503875344181502</v>
      </c>
      <c r="BB10" s="17"/>
      <c r="BC10" s="17">
        <v>0.37834955789040298</v>
      </c>
      <c r="BD10" s="17">
        <v>0.45206125422430998</v>
      </c>
      <c r="BE10" s="17"/>
      <c r="BF10" s="17">
        <v>0.41379018454705602</v>
      </c>
      <c r="BG10" s="17">
        <v>0.44864307038163798</v>
      </c>
      <c r="BH10" s="17"/>
      <c r="BI10" s="17">
        <v>0.27045567948433102</v>
      </c>
      <c r="BJ10" s="17">
        <v>0.42954822783365199</v>
      </c>
      <c r="BK10" s="17">
        <v>0.48253788929692498</v>
      </c>
      <c r="BL10" s="17">
        <v>0.356083194461428</v>
      </c>
    </row>
    <row r="11" spans="2:64" ht="30" x14ac:dyDescent="0.25">
      <c r="B11" s="18" t="s">
        <v>505</v>
      </c>
      <c r="C11" s="17">
        <v>0.116581872172594</v>
      </c>
      <c r="D11" s="17">
        <v>0.113701045461067</v>
      </c>
      <c r="E11" s="17">
        <v>0</v>
      </c>
      <c r="F11" s="17">
        <v>0</v>
      </c>
      <c r="G11" s="17">
        <v>0</v>
      </c>
      <c r="H11" s="17">
        <v>0.182262082485391</v>
      </c>
      <c r="I11" s="17">
        <v>0.20016900134024099</v>
      </c>
      <c r="J11" s="17">
        <v>0.18645530971115601</v>
      </c>
      <c r="K11" s="17" t="s">
        <v>104</v>
      </c>
      <c r="L11" s="17">
        <v>8.8776123601719797E-2</v>
      </c>
      <c r="M11" s="17">
        <v>0.113041997580793</v>
      </c>
      <c r="N11" s="17">
        <v>9.9669784290698199E-2</v>
      </c>
      <c r="O11" s="17">
        <v>0.14285714285714299</v>
      </c>
      <c r="P11" s="17" t="s">
        <v>104</v>
      </c>
      <c r="Q11" s="17"/>
      <c r="R11" s="17">
        <v>0.14511121237999999</v>
      </c>
      <c r="S11" s="17">
        <v>0.23988910655871101</v>
      </c>
      <c r="T11" s="17">
        <v>6.2569460139144398E-2</v>
      </c>
      <c r="U11" s="17">
        <v>0.10207452536589</v>
      </c>
      <c r="V11" s="17"/>
      <c r="W11" s="17">
        <v>0.11614437079604401</v>
      </c>
      <c r="X11" s="17">
        <v>0</v>
      </c>
      <c r="Y11" s="17">
        <v>0</v>
      </c>
      <c r="Z11" s="17">
        <v>0.173252855972611</v>
      </c>
      <c r="AA11" s="17">
        <v>0.18264209012551899</v>
      </c>
      <c r="AB11" s="17">
        <v>0.19264611844002499</v>
      </c>
      <c r="AC11" s="17">
        <v>0.20070320417644399</v>
      </c>
      <c r="AD11" s="17">
        <v>0.11189073114883399</v>
      </c>
      <c r="AE11" s="17">
        <v>6.2238066067426497E-2</v>
      </c>
      <c r="AF11" s="17">
        <v>0.108773399008951</v>
      </c>
      <c r="AG11" s="17"/>
      <c r="AH11" s="17">
        <v>7.8436398206227997E-2</v>
      </c>
      <c r="AI11" s="17">
        <v>0.21096261572000399</v>
      </c>
      <c r="AJ11" s="17">
        <v>0.14696846111526801</v>
      </c>
      <c r="AK11" s="17">
        <v>0.17659468470963299</v>
      </c>
      <c r="AL11" s="17">
        <v>7.8187208691918697E-2</v>
      </c>
      <c r="AM11" s="17">
        <v>8.35607496273294E-2</v>
      </c>
      <c r="AN11" s="17">
        <v>0.220796292298888</v>
      </c>
      <c r="AO11" s="17"/>
      <c r="AP11" s="17">
        <v>0.116581872172594</v>
      </c>
      <c r="AQ11" s="17" t="s">
        <v>104</v>
      </c>
      <c r="AR11" s="17"/>
      <c r="AS11" s="17">
        <v>8.7994654713816095E-2</v>
      </c>
      <c r="AT11" s="17">
        <v>0.16488953609531501</v>
      </c>
      <c r="AU11" s="17" t="s">
        <v>104</v>
      </c>
      <c r="AV11" s="17"/>
      <c r="AW11" s="17">
        <v>7.8542558518132993E-2</v>
      </c>
      <c r="AX11" s="17">
        <v>0.14559958641290999</v>
      </c>
      <c r="AY11" s="17"/>
      <c r="AZ11" s="17">
        <v>5.1033477120265201E-2</v>
      </c>
      <c r="BA11" s="17">
        <v>0.13217077367623001</v>
      </c>
      <c r="BB11" s="17"/>
      <c r="BC11" s="17">
        <v>0.156293944550118</v>
      </c>
      <c r="BD11" s="17">
        <v>0.10207452536589</v>
      </c>
      <c r="BE11" s="17"/>
      <c r="BF11" s="17">
        <v>0.121148495306239</v>
      </c>
      <c r="BG11" s="17">
        <v>0.112567620947884</v>
      </c>
      <c r="BH11" s="17"/>
      <c r="BI11" s="17">
        <v>0.36006434243580399</v>
      </c>
      <c r="BJ11" s="17">
        <v>0.112358019944562</v>
      </c>
      <c r="BK11" s="17">
        <v>0.12125081796800299</v>
      </c>
      <c r="BL11" s="17">
        <v>5.9149874470683303E-2</v>
      </c>
    </row>
    <row r="12" spans="2:64" ht="30" x14ac:dyDescent="0.25">
      <c r="B12" s="18" t="s">
        <v>506</v>
      </c>
      <c r="C12" s="17">
        <v>7.2022378931875602E-2</v>
      </c>
      <c r="D12" s="17">
        <v>6.4869002031957695E-2</v>
      </c>
      <c r="E12" s="17">
        <v>0.33333333333333298</v>
      </c>
      <c r="F12" s="17">
        <v>0</v>
      </c>
      <c r="G12" s="17">
        <v>0</v>
      </c>
      <c r="H12" s="17">
        <v>0</v>
      </c>
      <c r="I12" s="17">
        <v>0.152093137376974</v>
      </c>
      <c r="J12" s="17">
        <v>0</v>
      </c>
      <c r="K12" s="17" t="s">
        <v>104</v>
      </c>
      <c r="L12" s="17">
        <v>8.8776123601719797E-2</v>
      </c>
      <c r="M12" s="17">
        <v>0.22608399516158501</v>
      </c>
      <c r="N12" s="17">
        <v>4.4018118239263701E-2</v>
      </c>
      <c r="O12" s="17">
        <v>0</v>
      </c>
      <c r="P12" s="17" t="s">
        <v>104</v>
      </c>
      <c r="Q12" s="17"/>
      <c r="R12" s="17">
        <v>0</v>
      </c>
      <c r="S12" s="17">
        <v>7.9824352777096694E-2</v>
      </c>
      <c r="T12" s="17">
        <v>5.8111773327088397E-2</v>
      </c>
      <c r="U12" s="17">
        <v>7.7514323159460802E-2</v>
      </c>
      <c r="V12" s="17"/>
      <c r="W12" s="17">
        <v>0</v>
      </c>
      <c r="X12" s="17">
        <v>0</v>
      </c>
      <c r="Y12" s="17">
        <v>0</v>
      </c>
      <c r="Z12" s="17">
        <v>0</v>
      </c>
      <c r="AA12" s="17">
        <v>0</v>
      </c>
      <c r="AB12" s="17">
        <v>8.5080144199926905E-2</v>
      </c>
      <c r="AC12" s="17">
        <v>0</v>
      </c>
      <c r="AD12" s="17">
        <v>0.116057848230087</v>
      </c>
      <c r="AE12" s="17">
        <v>0.122908947493473</v>
      </c>
      <c r="AF12" s="17">
        <v>7.6508844631144005E-2</v>
      </c>
      <c r="AG12" s="17"/>
      <c r="AH12" s="17">
        <v>0</v>
      </c>
      <c r="AI12" s="17">
        <v>0</v>
      </c>
      <c r="AJ12" s="17">
        <v>0</v>
      </c>
      <c r="AK12" s="17">
        <v>0</v>
      </c>
      <c r="AL12" s="17">
        <v>0.16755741605862301</v>
      </c>
      <c r="AM12" s="17">
        <v>5.6277987914965702E-2</v>
      </c>
      <c r="AN12" s="17">
        <v>5.1456926767165401E-2</v>
      </c>
      <c r="AO12" s="17"/>
      <c r="AP12" s="17">
        <v>7.2022378931875602E-2</v>
      </c>
      <c r="AQ12" s="17" t="s">
        <v>104</v>
      </c>
      <c r="AR12" s="17"/>
      <c r="AS12" s="17">
        <v>7.9987566119544398E-2</v>
      </c>
      <c r="AT12" s="17">
        <v>5.85625314913788E-2</v>
      </c>
      <c r="AU12" s="17" t="s">
        <v>104</v>
      </c>
      <c r="AV12" s="17"/>
      <c r="AW12" s="17">
        <v>4.7899061793513803E-2</v>
      </c>
      <c r="AX12" s="17">
        <v>9.0424486015303507E-2</v>
      </c>
      <c r="AY12" s="17"/>
      <c r="AZ12" s="17">
        <v>3.8564731595348498E-2</v>
      </c>
      <c r="BA12" s="17">
        <v>7.99793696172479E-2</v>
      </c>
      <c r="BB12" s="17"/>
      <c r="BC12" s="17">
        <v>5.6988859049494599E-2</v>
      </c>
      <c r="BD12" s="17">
        <v>7.7514323159460802E-2</v>
      </c>
      <c r="BE12" s="17"/>
      <c r="BF12" s="17">
        <v>5.0791635792830199E-2</v>
      </c>
      <c r="BG12" s="17">
        <v>9.0685083112461595E-2</v>
      </c>
      <c r="BH12" s="17"/>
      <c r="BI12" s="17">
        <v>0.15511285189977</v>
      </c>
      <c r="BJ12" s="17">
        <v>0.13942944579043001</v>
      </c>
      <c r="BK12" s="17">
        <v>4.2419635886047399E-2</v>
      </c>
      <c r="BL12" s="17">
        <v>5.9149874470683303E-2</v>
      </c>
    </row>
    <row r="13" spans="2:64" x14ac:dyDescent="0.25">
      <c r="B13" s="18" t="s">
        <v>507</v>
      </c>
      <c r="C13" s="17">
        <v>2.0665932548223999E-2</v>
      </c>
      <c r="D13" s="17">
        <v>3.7900348487022402E-2</v>
      </c>
      <c r="E13" s="17">
        <v>0</v>
      </c>
      <c r="F13" s="17">
        <v>0</v>
      </c>
      <c r="G13" s="17">
        <v>0</v>
      </c>
      <c r="H13" s="17">
        <v>0</v>
      </c>
      <c r="I13" s="17">
        <v>0</v>
      </c>
      <c r="J13" s="17">
        <v>0</v>
      </c>
      <c r="K13" s="17" t="s">
        <v>104</v>
      </c>
      <c r="L13" s="17">
        <v>8.8776123601719797E-2</v>
      </c>
      <c r="M13" s="17">
        <v>0</v>
      </c>
      <c r="N13" s="17">
        <v>0</v>
      </c>
      <c r="O13" s="17">
        <v>0</v>
      </c>
      <c r="P13" s="17" t="s">
        <v>104</v>
      </c>
      <c r="Q13" s="17"/>
      <c r="R13" s="17">
        <v>0</v>
      </c>
      <c r="S13" s="17">
        <v>0</v>
      </c>
      <c r="T13" s="17">
        <v>0</v>
      </c>
      <c r="U13" s="17">
        <v>2.8215471834688598E-2</v>
      </c>
      <c r="V13" s="17"/>
      <c r="W13" s="17">
        <v>0</v>
      </c>
      <c r="X13" s="17">
        <v>0</v>
      </c>
      <c r="Y13" s="17">
        <v>0</v>
      </c>
      <c r="Z13" s="17">
        <v>0</v>
      </c>
      <c r="AA13" s="17">
        <v>0</v>
      </c>
      <c r="AB13" s="17">
        <v>0</v>
      </c>
      <c r="AC13" s="17">
        <v>0</v>
      </c>
      <c r="AD13" s="17">
        <v>0.124335703393411</v>
      </c>
      <c r="AE13" s="17">
        <v>0</v>
      </c>
      <c r="AF13" s="17">
        <v>3.0173833712632402E-2</v>
      </c>
      <c r="AG13" s="17"/>
      <c r="AH13" s="17">
        <v>0</v>
      </c>
      <c r="AI13" s="17">
        <v>0</v>
      </c>
      <c r="AJ13" s="17">
        <v>5.9353946447564102E-2</v>
      </c>
      <c r="AK13" s="17">
        <v>0</v>
      </c>
      <c r="AL13" s="17">
        <v>0</v>
      </c>
      <c r="AM13" s="17">
        <v>5.6032184566400203E-2</v>
      </c>
      <c r="AN13" s="17">
        <v>0</v>
      </c>
      <c r="AO13" s="17"/>
      <c r="AP13" s="17">
        <v>2.0665932548223999E-2</v>
      </c>
      <c r="AQ13" s="17" t="s">
        <v>104</v>
      </c>
      <c r="AR13" s="17"/>
      <c r="AS13" s="17">
        <v>3.2895493238420399E-2</v>
      </c>
      <c r="AT13" s="17">
        <v>0</v>
      </c>
      <c r="AU13" s="17" t="s">
        <v>104</v>
      </c>
      <c r="AV13" s="17"/>
      <c r="AW13" s="17">
        <v>1.53498728203215E-2</v>
      </c>
      <c r="AX13" s="17">
        <v>2.4721208189366801E-2</v>
      </c>
      <c r="AY13" s="17"/>
      <c r="AZ13" s="17">
        <v>7.29899529721348E-2</v>
      </c>
      <c r="BA13" s="17">
        <v>8.2220885759746905E-3</v>
      </c>
      <c r="BB13" s="17"/>
      <c r="BC13" s="17">
        <v>0</v>
      </c>
      <c r="BD13" s="17">
        <v>2.8215471834688598E-2</v>
      </c>
      <c r="BE13" s="17"/>
      <c r="BF13" s="17">
        <v>0</v>
      </c>
      <c r="BG13" s="17">
        <v>3.8832144782883903E-2</v>
      </c>
      <c r="BH13" s="17"/>
      <c r="BI13" s="17">
        <v>0</v>
      </c>
      <c r="BJ13" s="17">
        <v>3.5113884470753101E-2</v>
      </c>
      <c r="BK13" s="17">
        <v>1.29418487818881E-2</v>
      </c>
      <c r="BL13" s="17">
        <v>2.9034279221739699E-2</v>
      </c>
    </row>
    <row r="14" spans="2:64" x14ac:dyDescent="0.25">
      <c r="B14" s="18" t="s">
        <v>80</v>
      </c>
      <c r="C14" s="19">
        <v>5.20763218261973E-2</v>
      </c>
      <c r="D14" s="19">
        <v>2.69686535449353E-2</v>
      </c>
      <c r="E14" s="19">
        <v>0</v>
      </c>
      <c r="F14" s="19">
        <v>0</v>
      </c>
      <c r="G14" s="19">
        <v>0</v>
      </c>
      <c r="H14" s="19">
        <v>0</v>
      </c>
      <c r="I14" s="19">
        <v>0</v>
      </c>
      <c r="J14" s="19">
        <v>0</v>
      </c>
      <c r="K14" s="19" t="s">
        <v>104</v>
      </c>
      <c r="L14" s="19">
        <v>0.26632837080515898</v>
      </c>
      <c r="M14" s="19">
        <v>0.32174801451524399</v>
      </c>
      <c r="N14" s="19">
        <v>0</v>
      </c>
      <c r="O14" s="19">
        <v>0</v>
      </c>
      <c r="P14" s="19" t="s">
        <v>104</v>
      </c>
      <c r="Q14" s="19"/>
      <c r="R14" s="19">
        <v>0</v>
      </c>
      <c r="S14" s="19">
        <v>0.252762722484072</v>
      </c>
      <c r="T14" s="19">
        <v>0</v>
      </c>
      <c r="U14" s="19">
        <v>3.0232842987032001E-2</v>
      </c>
      <c r="V14" s="19"/>
      <c r="W14" s="19">
        <v>0</v>
      </c>
      <c r="X14" s="19">
        <v>0</v>
      </c>
      <c r="Y14" s="19">
        <v>0</v>
      </c>
      <c r="Z14" s="19">
        <v>0.180936405729894</v>
      </c>
      <c r="AA14" s="19">
        <v>0.23244230358736101</v>
      </c>
      <c r="AB14" s="19">
        <v>0.108416552199565</v>
      </c>
      <c r="AC14" s="19">
        <v>0</v>
      </c>
      <c r="AD14" s="19">
        <v>0.124335703393411</v>
      </c>
      <c r="AE14" s="19">
        <v>0</v>
      </c>
      <c r="AF14" s="19">
        <v>3.3529898323263203E-2</v>
      </c>
      <c r="AG14" s="19"/>
      <c r="AH14" s="19">
        <v>0.103124495349941</v>
      </c>
      <c r="AI14" s="19">
        <v>0</v>
      </c>
      <c r="AJ14" s="19">
        <v>0.13191109942639201</v>
      </c>
      <c r="AK14" s="19">
        <v>0.111548956800122</v>
      </c>
      <c r="AL14" s="19">
        <v>6.7413028367923802E-2</v>
      </c>
      <c r="AM14" s="19">
        <v>0</v>
      </c>
      <c r="AN14" s="19">
        <v>0</v>
      </c>
      <c r="AO14" s="19"/>
      <c r="AP14" s="19">
        <v>5.20763218261973E-2</v>
      </c>
      <c r="AQ14" s="19" t="s">
        <v>104</v>
      </c>
      <c r="AR14" s="19"/>
      <c r="AS14" s="19">
        <v>8.2893732887108204E-2</v>
      </c>
      <c r="AT14" s="19">
        <v>0</v>
      </c>
      <c r="AU14" s="19" t="s">
        <v>104</v>
      </c>
      <c r="AV14" s="19"/>
      <c r="AW14" s="19">
        <v>0</v>
      </c>
      <c r="AX14" s="19">
        <v>9.1801955131941504E-2</v>
      </c>
      <c r="AY14" s="19"/>
      <c r="AZ14" s="19">
        <v>0.14091546132822499</v>
      </c>
      <c r="BA14" s="19">
        <v>3.09483507407236E-2</v>
      </c>
      <c r="BB14" s="19"/>
      <c r="BC14" s="19">
        <v>0.111870150718257</v>
      </c>
      <c r="BD14" s="19">
        <v>3.0232842987032001E-2</v>
      </c>
      <c r="BE14" s="19"/>
      <c r="BF14" s="19">
        <v>3.1556033934085799E-2</v>
      </c>
      <c r="BG14" s="19">
        <v>7.0114506364666401E-2</v>
      </c>
      <c r="BH14" s="19"/>
      <c r="BI14" s="19">
        <v>0.21436712618009501</v>
      </c>
      <c r="BJ14" s="19">
        <v>0</v>
      </c>
      <c r="BK14" s="19">
        <v>4.3143891946692201E-2</v>
      </c>
      <c r="BL14" s="19">
        <v>8.6078972052925806E-2</v>
      </c>
    </row>
    <row r="15" spans="2:64" x14ac:dyDescent="0.25">
      <c r="B15" s="16" t="s">
        <v>721</v>
      </c>
    </row>
    <row r="16" spans="2:64" x14ac:dyDescent="0.25">
      <c r="B16" t="s">
        <v>83</v>
      </c>
    </row>
    <row r="17" spans="2:2" x14ac:dyDescent="0.25">
      <c r="B17" t="s">
        <v>84</v>
      </c>
    </row>
    <row r="19" spans="2:2" x14ac:dyDescent="0.2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L21"/>
  <sheetViews>
    <sheetView showGridLines="0" topLeftCell="A7" workbookViewId="0">
      <pane xSplit="2" topLeftCell="C1" activePane="topRight" state="frozen"/>
      <selection pane="topRight" activeCell="B17" sqref="B17"/>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524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342</v>
      </c>
      <c r="D7" s="10">
        <v>123</v>
      </c>
      <c r="E7" s="10">
        <v>9</v>
      </c>
      <c r="F7" s="10">
        <v>11</v>
      </c>
      <c r="G7" s="10">
        <v>5</v>
      </c>
      <c r="H7" s="10">
        <v>31</v>
      </c>
      <c r="I7" s="10">
        <v>28</v>
      </c>
      <c r="J7" s="10">
        <v>18</v>
      </c>
      <c r="K7" s="10">
        <v>8</v>
      </c>
      <c r="L7" s="10">
        <v>19</v>
      </c>
      <c r="M7" s="10">
        <v>19</v>
      </c>
      <c r="N7" s="10">
        <v>43</v>
      </c>
      <c r="O7" s="10">
        <v>27</v>
      </c>
      <c r="P7" s="10">
        <v>1</v>
      </c>
      <c r="Q7" s="10"/>
      <c r="R7" s="10">
        <v>19</v>
      </c>
      <c r="S7" s="10">
        <v>31</v>
      </c>
      <c r="T7" s="10">
        <v>51</v>
      </c>
      <c r="U7" s="10">
        <v>241</v>
      </c>
      <c r="V7" s="10"/>
      <c r="W7" s="10">
        <v>15</v>
      </c>
      <c r="X7" s="10">
        <v>10</v>
      </c>
      <c r="Y7" s="10">
        <v>11</v>
      </c>
      <c r="Z7" s="10">
        <v>22</v>
      </c>
      <c r="AA7" s="10">
        <v>20</v>
      </c>
      <c r="AB7" s="10">
        <v>22</v>
      </c>
      <c r="AC7" s="10">
        <v>26</v>
      </c>
      <c r="AD7" s="10">
        <v>33</v>
      </c>
      <c r="AE7" s="10">
        <v>43</v>
      </c>
      <c r="AF7" s="10">
        <v>126</v>
      </c>
      <c r="AG7" s="10"/>
      <c r="AH7" s="10">
        <v>20</v>
      </c>
      <c r="AI7" s="10">
        <v>11</v>
      </c>
      <c r="AJ7" s="10">
        <v>29</v>
      </c>
      <c r="AK7" s="10">
        <v>47</v>
      </c>
      <c r="AL7" s="10">
        <v>87</v>
      </c>
      <c r="AM7" s="10">
        <v>85</v>
      </c>
      <c r="AN7" s="10">
        <v>49</v>
      </c>
      <c r="AO7" s="10"/>
      <c r="AP7" s="10">
        <v>342</v>
      </c>
      <c r="AQ7" s="10" t="s">
        <v>103</v>
      </c>
      <c r="AR7" s="10"/>
      <c r="AS7" s="10">
        <v>193</v>
      </c>
      <c r="AT7" s="10">
        <v>149</v>
      </c>
      <c r="AU7" s="10" t="s">
        <v>103</v>
      </c>
      <c r="AV7" s="10"/>
      <c r="AW7" s="10">
        <v>147</v>
      </c>
      <c r="AX7" s="10">
        <v>195</v>
      </c>
      <c r="AY7" s="10"/>
      <c r="AZ7" s="10">
        <v>92</v>
      </c>
      <c r="BA7" s="10">
        <v>250</v>
      </c>
      <c r="BB7" s="10"/>
      <c r="BC7" s="10">
        <v>101</v>
      </c>
      <c r="BD7" s="10">
        <v>241</v>
      </c>
      <c r="BE7" s="10"/>
      <c r="BF7" s="10">
        <v>163</v>
      </c>
      <c r="BG7" s="10">
        <v>179</v>
      </c>
      <c r="BH7" s="10"/>
      <c r="BI7" s="10">
        <v>17</v>
      </c>
      <c r="BJ7" s="10">
        <v>78</v>
      </c>
      <c r="BK7" s="10">
        <v>164</v>
      </c>
      <c r="BL7" s="10">
        <v>81</v>
      </c>
    </row>
    <row r="8" spans="2:64" ht="30" customHeight="1" x14ac:dyDescent="0.25">
      <c r="B8" s="11" t="s">
        <v>31</v>
      </c>
      <c r="C8" s="11">
        <v>322</v>
      </c>
      <c r="D8" s="11">
        <v>110</v>
      </c>
      <c r="E8" s="11">
        <v>9</v>
      </c>
      <c r="F8" s="11">
        <v>11</v>
      </c>
      <c r="G8" s="11">
        <v>7</v>
      </c>
      <c r="H8" s="11">
        <v>25</v>
      </c>
      <c r="I8" s="11">
        <v>26</v>
      </c>
      <c r="J8" s="11">
        <v>17</v>
      </c>
      <c r="K8" s="11">
        <v>8</v>
      </c>
      <c r="L8" s="11">
        <v>20</v>
      </c>
      <c r="M8" s="11">
        <v>20</v>
      </c>
      <c r="N8" s="11">
        <v>42</v>
      </c>
      <c r="O8" s="11">
        <v>28</v>
      </c>
      <c r="P8" s="11">
        <v>1</v>
      </c>
      <c r="Q8" s="11"/>
      <c r="R8" s="11">
        <v>21</v>
      </c>
      <c r="S8" s="11">
        <v>39</v>
      </c>
      <c r="T8" s="11">
        <v>40</v>
      </c>
      <c r="U8" s="11">
        <v>222</v>
      </c>
      <c r="V8" s="11"/>
      <c r="W8" s="11">
        <v>15</v>
      </c>
      <c r="X8" s="11">
        <v>10</v>
      </c>
      <c r="Y8" s="11">
        <v>10</v>
      </c>
      <c r="Z8" s="11">
        <v>22</v>
      </c>
      <c r="AA8" s="11">
        <v>20</v>
      </c>
      <c r="AB8" s="11">
        <v>21</v>
      </c>
      <c r="AC8" s="11">
        <v>24</v>
      </c>
      <c r="AD8" s="11">
        <v>31</v>
      </c>
      <c r="AE8" s="11">
        <v>39</v>
      </c>
      <c r="AF8" s="11">
        <v>116</v>
      </c>
      <c r="AG8" s="11"/>
      <c r="AH8" s="11">
        <v>21</v>
      </c>
      <c r="AI8" s="11">
        <v>10</v>
      </c>
      <c r="AJ8" s="11">
        <v>27</v>
      </c>
      <c r="AK8" s="11">
        <v>46</v>
      </c>
      <c r="AL8" s="11">
        <v>81</v>
      </c>
      <c r="AM8" s="11">
        <v>79</v>
      </c>
      <c r="AN8" s="11">
        <v>45</v>
      </c>
      <c r="AO8" s="11"/>
      <c r="AP8" s="11">
        <v>322</v>
      </c>
      <c r="AQ8" s="11" t="s">
        <v>103</v>
      </c>
      <c r="AR8" s="11"/>
      <c r="AS8" s="11">
        <v>183</v>
      </c>
      <c r="AT8" s="11">
        <v>140</v>
      </c>
      <c r="AU8" s="11" t="s">
        <v>103</v>
      </c>
      <c r="AV8" s="11"/>
      <c r="AW8" s="11">
        <v>136</v>
      </c>
      <c r="AX8" s="11">
        <v>187</v>
      </c>
      <c r="AY8" s="11"/>
      <c r="AZ8" s="11">
        <v>88</v>
      </c>
      <c r="BA8" s="11">
        <v>235</v>
      </c>
      <c r="BB8" s="11"/>
      <c r="BC8" s="11">
        <v>100</v>
      </c>
      <c r="BD8" s="11">
        <v>222</v>
      </c>
      <c r="BE8" s="11"/>
      <c r="BF8" s="11">
        <v>153</v>
      </c>
      <c r="BG8" s="11">
        <v>169</v>
      </c>
      <c r="BH8" s="11"/>
      <c r="BI8" s="11">
        <v>17</v>
      </c>
      <c r="BJ8" s="11">
        <v>75</v>
      </c>
      <c r="BK8" s="11">
        <v>153</v>
      </c>
      <c r="BL8" s="11">
        <v>76</v>
      </c>
    </row>
    <row r="9" spans="2:64" ht="30" x14ac:dyDescent="0.25">
      <c r="B9" s="18" t="s">
        <v>517</v>
      </c>
      <c r="C9" s="17">
        <v>4.3246935067597199E-2</v>
      </c>
      <c r="D9" s="17">
        <v>5.37986157146252E-2</v>
      </c>
      <c r="E9" s="17">
        <v>0</v>
      </c>
      <c r="F9" s="17">
        <v>0</v>
      </c>
      <c r="G9" s="17">
        <v>0</v>
      </c>
      <c r="H9" s="17">
        <v>4.3350619918738197E-2</v>
      </c>
      <c r="I9" s="17">
        <v>7.1565055605539399E-2</v>
      </c>
      <c r="J9" s="17">
        <v>5.7101287128098199E-2</v>
      </c>
      <c r="K9" s="17">
        <v>0</v>
      </c>
      <c r="L9" s="17">
        <v>0.107923954960245</v>
      </c>
      <c r="M9" s="17">
        <v>0</v>
      </c>
      <c r="N9" s="17">
        <v>2.3383690797461099E-2</v>
      </c>
      <c r="O9" s="17">
        <v>3.7110432899778903E-2</v>
      </c>
      <c r="P9" s="17">
        <v>0</v>
      </c>
      <c r="Q9" s="17"/>
      <c r="R9" s="17">
        <v>0.102641301124634</v>
      </c>
      <c r="S9" s="17">
        <v>9.1456877691261901E-2</v>
      </c>
      <c r="T9" s="17">
        <v>1.8501047438740599E-2</v>
      </c>
      <c r="U9" s="17">
        <v>3.3692652626107003E-2</v>
      </c>
      <c r="V9" s="17"/>
      <c r="W9" s="17">
        <v>0.13748273919939699</v>
      </c>
      <c r="X9" s="17">
        <v>0</v>
      </c>
      <c r="Y9" s="17">
        <v>0</v>
      </c>
      <c r="Z9" s="17">
        <v>4.7459586526389902E-2</v>
      </c>
      <c r="AA9" s="17">
        <v>5.3267973313399199E-2</v>
      </c>
      <c r="AB9" s="17">
        <v>0.13695563098924399</v>
      </c>
      <c r="AC9" s="17">
        <v>0</v>
      </c>
      <c r="AD9" s="17">
        <v>4.0353668464601901E-2</v>
      </c>
      <c r="AE9" s="17">
        <v>2.5219397086520101E-2</v>
      </c>
      <c r="AF9" s="17">
        <v>3.9491358664972498E-2</v>
      </c>
      <c r="AG9" s="17"/>
      <c r="AH9" s="17">
        <v>9.3004200675167195E-2</v>
      </c>
      <c r="AI9" s="17">
        <v>0.102070346160471</v>
      </c>
      <c r="AJ9" s="17">
        <v>3.2792636260907497E-2</v>
      </c>
      <c r="AK9" s="17">
        <v>0</v>
      </c>
      <c r="AL9" s="17">
        <v>2.6761682946357199E-2</v>
      </c>
      <c r="AM9" s="17">
        <v>4.7939835955676101E-2</v>
      </c>
      <c r="AN9" s="17">
        <v>9.1674289561000197E-2</v>
      </c>
      <c r="AO9" s="17"/>
      <c r="AP9" s="17">
        <v>4.3246935067597199E-2</v>
      </c>
      <c r="AQ9" s="17" t="s">
        <v>104</v>
      </c>
      <c r="AR9" s="17"/>
      <c r="AS9" s="17">
        <v>5.5217328495045202E-2</v>
      </c>
      <c r="AT9" s="17">
        <v>2.7599031118299901E-2</v>
      </c>
      <c r="AU9" s="17" t="s">
        <v>104</v>
      </c>
      <c r="AV9" s="17"/>
      <c r="AW9" s="17">
        <v>6.2888520571814002E-2</v>
      </c>
      <c r="AX9" s="17">
        <v>2.8946538848798099E-2</v>
      </c>
      <c r="AY9" s="17"/>
      <c r="AZ9" s="17">
        <v>4.9646963462042698E-2</v>
      </c>
      <c r="BA9" s="17">
        <v>4.0861373689756703E-2</v>
      </c>
      <c r="BB9" s="17"/>
      <c r="BC9" s="17">
        <v>6.4472605589344506E-2</v>
      </c>
      <c r="BD9" s="17">
        <v>3.3692652626107003E-2</v>
      </c>
      <c r="BE9" s="17"/>
      <c r="BF9" s="17">
        <v>5.1668514927340099E-2</v>
      </c>
      <c r="BG9" s="17">
        <v>3.5630026744075699E-2</v>
      </c>
      <c r="BH9" s="17"/>
      <c r="BI9" s="17">
        <v>0</v>
      </c>
      <c r="BJ9" s="17">
        <v>4.0114673230990598E-2</v>
      </c>
      <c r="BK9" s="17">
        <v>5.1407136630167299E-2</v>
      </c>
      <c r="BL9" s="17">
        <v>4.0557012359903E-2</v>
      </c>
    </row>
    <row r="10" spans="2:64" ht="30" x14ac:dyDescent="0.25">
      <c r="B10" s="18" t="s">
        <v>518</v>
      </c>
      <c r="C10" s="17">
        <v>0.27551975709209903</v>
      </c>
      <c r="D10" s="17">
        <v>0.281381735039202</v>
      </c>
      <c r="E10" s="17">
        <v>0.11310739215749301</v>
      </c>
      <c r="F10" s="17">
        <v>0.27530949999948301</v>
      </c>
      <c r="G10" s="17">
        <v>0.19878766792681199</v>
      </c>
      <c r="H10" s="17">
        <v>0.38419304706886198</v>
      </c>
      <c r="I10" s="17">
        <v>0.28626022242215798</v>
      </c>
      <c r="J10" s="17">
        <v>0.27855064356404902</v>
      </c>
      <c r="K10" s="17">
        <v>0</v>
      </c>
      <c r="L10" s="17">
        <v>0.119449027796326</v>
      </c>
      <c r="M10" s="17">
        <v>0.36454925529105298</v>
      </c>
      <c r="N10" s="17">
        <v>0.32612298763522601</v>
      </c>
      <c r="O10" s="17">
        <v>0.27547574808088399</v>
      </c>
      <c r="P10" s="17">
        <v>0</v>
      </c>
      <c r="Q10" s="17"/>
      <c r="R10" s="17">
        <v>0.29881306368786298</v>
      </c>
      <c r="S10" s="17">
        <v>0.232324287951581</v>
      </c>
      <c r="T10" s="17">
        <v>0.15685556930897801</v>
      </c>
      <c r="U10" s="17">
        <v>0.30242037644535402</v>
      </c>
      <c r="V10" s="17"/>
      <c r="W10" s="17">
        <v>0.26092971691748301</v>
      </c>
      <c r="X10" s="17">
        <v>0.18343644123077801</v>
      </c>
      <c r="Y10" s="17">
        <v>0.57914452904181601</v>
      </c>
      <c r="Z10" s="17">
        <v>0.210974990237908</v>
      </c>
      <c r="AA10" s="17">
        <v>0.18880900413423099</v>
      </c>
      <c r="AB10" s="17">
        <v>8.1369303189069098E-2</v>
      </c>
      <c r="AC10" s="17">
        <v>0.23478228457302699</v>
      </c>
      <c r="AD10" s="17">
        <v>0.33402142051078798</v>
      </c>
      <c r="AE10" s="17">
        <v>0.386559176129394</v>
      </c>
      <c r="AF10" s="17">
        <v>0.308709786864375</v>
      </c>
      <c r="AG10" s="17"/>
      <c r="AH10" s="17">
        <v>0.17143150065923901</v>
      </c>
      <c r="AI10" s="17">
        <v>0.25587732680432301</v>
      </c>
      <c r="AJ10" s="17">
        <v>0.322710273764236</v>
      </c>
      <c r="AK10" s="17">
        <v>0.203139941724715</v>
      </c>
      <c r="AL10" s="17">
        <v>0.27414341569217698</v>
      </c>
      <c r="AM10" s="17">
        <v>0.273780712853815</v>
      </c>
      <c r="AN10" s="17">
        <v>0.422627256123004</v>
      </c>
      <c r="AO10" s="17"/>
      <c r="AP10" s="17">
        <v>0.27551975709209903</v>
      </c>
      <c r="AQ10" s="17" t="s">
        <v>104</v>
      </c>
      <c r="AR10" s="17"/>
      <c r="AS10" s="17">
        <v>0.246149733062587</v>
      </c>
      <c r="AT10" s="17">
        <v>0.31391275710399003</v>
      </c>
      <c r="AU10" s="17" t="s">
        <v>104</v>
      </c>
      <c r="AV10" s="17"/>
      <c r="AW10" s="17">
        <v>0.28536012652725301</v>
      </c>
      <c r="AX10" s="17">
        <v>0.26835530583983902</v>
      </c>
      <c r="AY10" s="17"/>
      <c r="AZ10" s="17">
        <v>0.25619250150057199</v>
      </c>
      <c r="BA10" s="17">
        <v>0.28272384301753301</v>
      </c>
      <c r="BB10" s="17"/>
      <c r="BC10" s="17">
        <v>0.21575768843652099</v>
      </c>
      <c r="BD10" s="17">
        <v>0.30242037644535402</v>
      </c>
      <c r="BE10" s="17"/>
      <c r="BF10" s="17">
        <v>0.33222742825113899</v>
      </c>
      <c r="BG10" s="17">
        <v>0.224230433752238</v>
      </c>
      <c r="BH10" s="17"/>
      <c r="BI10" s="17">
        <v>0.11658855400743399</v>
      </c>
      <c r="BJ10" s="17">
        <v>0.13879388617433999</v>
      </c>
      <c r="BK10" s="17">
        <v>0.32064226837082599</v>
      </c>
      <c r="BL10" s="17">
        <v>0.34771090353566397</v>
      </c>
    </row>
    <row r="11" spans="2:64" ht="30" x14ac:dyDescent="0.25">
      <c r="B11" s="18" t="s">
        <v>519</v>
      </c>
      <c r="C11" s="17">
        <v>0.29271452954345001</v>
      </c>
      <c r="D11" s="17">
        <v>0.31794523448858297</v>
      </c>
      <c r="E11" s="17">
        <v>0.54757043137003003</v>
      </c>
      <c r="F11" s="17">
        <v>0.48101217433687599</v>
      </c>
      <c r="G11" s="17">
        <v>0.16721126592952401</v>
      </c>
      <c r="H11" s="17">
        <v>0.15230678825984501</v>
      </c>
      <c r="I11" s="17">
        <v>0.35214140691957901</v>
      </c>
      <c r="J11" s="17">
        <v>0.116337086366661</v>
      </c>
      <c r="K11" s="17">
        <v>0.23169092080326201</v>
      </c>
      <c r="L11" s="17">
        <v>0.34656988552788198</v>
      </c>
      <c r="M11" s="17">
        <v>0.30759374363111802</v>
      </c>
      <c r="N11" s="17">
        <v>0.27317553074861101</v>
      </c>
      <c r="O11" s="17">
        <v>0.25387822827296502</v>
      </c>
      <c r="P11" s="17">
        <v>0</v>
      </c>
      <c r="Q11" s="17"/>
      <c r="R11" s="17">
        <v>0.113828994185173</v>
      </c>
      <c r="S11" s="17">
        <v>0.19627095005975001</v>
      </c>
      <c r="T11" s="17">
        <v>0.41736916538309099</v>
      </c>
      <c r="U11" s="17">
        <v>0.30383098055937902</v>
      </c>
      <c r="V11" s="17"/>
      <c r="W11" s="17">
        <v>0.12814415542937399</v>
      </c>
      <c r="X11" s="17">
        <v>0.488361911768116</v>
      </c>
      <c r="Y11" s="17">
        <v>8.3228058963523394E-2</v>
      </c>
      <c r="Z11" s="17">
        <v>0.22117975446438601</v>
      </c>
      <c r="AA11" s="17">
        <v>0.43401984397453902</v>
      </c>
      <c r="AB11" s="17">
        <v>0.37520126346676902</v>
      </c>
      <c r="AC11" s="17">
        <v>0.34922648464851402</v>
      </c>
      <c r="AD11" s="17">
        <v>0.26581638140847302</v>
      </c>
      <c r="AE11" s="17">
        <v>0.3787258916954</v>
      </c>
      <c r="AF11" s="17">
        <v>0.27050492611410198</v>
      </c>
      <c r="AG11" s="17"/>
      <c r="AH11" s="17">
        <v>0.18482161402765901</v>
      </c>
      <c r="AI11" s="17">
        <v>0.36285552899096701</v>
      </c>
      <c r="AJ11" s="17">
        <v>0.29184958782398301</v>
      </c>
      <c r="AK11" s="17">
        <v>0.19826968231620601</v>
      </c>
      <c r="AL11" s="17">
        <v>0.27494947254708302</v>
      </c>
      <c r="AM11" s="17">
        <v>0.452552463920394</v>
      </c>
      <c r="AN11" s="17">
        <v>0.19428343562589501</v>
      </c>
      <c r="AO11" s="17"/>
      <c r="AP11" s="17">
        <v>0.29271452954345001</v>
      </c>
      <c r="AQ11" s="17" t="s">
        <v>104</v>
      </c>
      <c r="AR11" s="17"/>
      <c r="AS11" s="17">
        <v>0.26298860128794299</v>
      </c>
      <c r="AT11" s="17">
        <v>0.33157277367428201</v>
      </c>
      <c r="AU11" s="17" t="s">
        <v>104</v>
      </c>
      <c r="AV11" s="17"/>
      <c r="AW11" s="17">
        <v>0.34718450392777001</v>
      </c>
      <c r="AX11" s="17">
        <v>0.25305672210441299</v>
      </c>
      <c r="AY11" s="17"/>
      <c r="AZ11" s="17">
        <v>0.29439963250503598</v>
      </c>
      <c r="BA11" s="17">
        <v>0.29208642037032101</v>
      </c>
      <c r="BB11" s="17"/>
      <c r="BC11" s="17">
        <v>0.26801836548505997</v>
      </c>
      <c r="BD11" s="17">
        <v>0.30383098055937902</v>
      </c>
      <c r="BE11" s="17"/>
      <c r="BF11" s="17">
        <v>0.28073159030466499</v>
      </c>
      <c r="BG11" s="17">
        <v>0.30355251376354497</v>
      </c>
      <c r="BH11" s="17"/>
      <c r="BI11" s="17">
        <v>0.277266766573528</v>
      </c>
      <c r="BJ11" s="17">
        <v>0.275168687236378</v>
      </c>
      <c r="BK11" s="17">
        <v>0.33285997533204897</v>
      </c>
      <c r="BL11" s="17">
        <v>0.22918255430377399</v>
      </c>
    </row>
    <row r="12" spans="2:64" ht="30" x14ac:dyDescent="0.25">
      <c r="B12" s="18" t="s">
        <v>520</v>
      </c>
      <c r="C12" s="17">
        <v>0.180015708319054</v>
      </c>
      <c r="D12" s="17">
        <v>0.10099337276834899</v>
      </c>
      <c r="E12" s="17">
        <v>0</v>
      </c>
      <c r="F12" s="17">
        <v>0.24367832566364001</v>
      </c>
      <c r="G12" s="17">
        <v>0.43521339821685201</v>
      </c>
      <c r="H12" s="17">
        <v>0.27752001750827598</v>
      </c>
      <c r="I12" s="17">
        <v>0.15258707494976401</v>
      </c>
      <c r="J12" s="17">
        <v>0.40397803411761601</v>
      </c>
      <c r="K12" s="17">
        <v>0.30492723759021501</v>
      </c>
      <c r="L12" s="17">
        <v>0.107923954960245</v>
      </c>
      <c r="M12" s="17">
        <v>0.163928500538915</v>
      </c>
      <c r="N12" s="17">
        <v>0.18582084285045899</v>
      </c>
      <c r="O12" s="17">
        <v>0.25387822827296502</v>
      </c>
      <c r="P12" s="17">
        <v>1</v>
      </c>
      <c r="Q12" s="17"/>
      <c r="R12" s="17">
        <v>0.32060588828192399</v>
      </c>
      <c r="S12" s="17">
        <v>0.28124753728587698</v>
      </c>
      <c r="T12" s="17">
        <v>0.234351242723326</v>
      </c>
      <c r="U12" s="17">
        <v>0.13926428984544401</v>
      </c>
      <c r="V12" s="17"/>
      <c r="W12" s="17">
        <v>0.36133853014360701</v>
      </c>
      <c r="X12" s="17">
        <v>0.11129591803178</v>
      </c>
      <c r="Y12" s="17">
        <v>0.1062745458742</v>
      </c>
      <c r="Z12" s="17">
        <v>0.36881342581234799</v>
      </c>
      <c r="AA12" s="17">
        <v>0.13144682404967301</v>
      </c>
      <c r="AB12" s="17">
        <v>0.19824429398610199</v>
      </c>
      <c r="AC12" s="17">
        <v>0.111379345037202</v>
      </c>
      <c r="AD12" s="17">
        <v>0.17104944056191601</v>
      </c>
      <c r="AE12" s="17">
        <v>0.115045952596707</v>
      </c>
      <c r="AF12" s="17">
        <v>0.14364185047189401</v>
      </c>
      <c r="AG12" s="17"/>
      <c r="AH12" s="17">
        <v>0.21138579322191001</v>
      </c>
      <c r="AI12" s="17">
        <v>0</v>
      </c>
      <c r="AJ12" s="17">
        <v>0.17572199676296901</v>
      </c>
      <c r="AK12" s="17">
        <v>0.46822805142388302</v>
      </c>
      <c r="AL12" s="17">
        <v>0.16630789922351399</v>
      </c>
      <c r="AM12" s="17">
        <v>9.3536011977203806E-2</v>
      </c>
      <c r="AN12" s="17">
        <v>7.9061106881825396E-2</v>
      </c>
      <c r="AO12" s="17"/>
      <c r="AP12" s="17">
        <v>0.180015708319054</v>
      </c>
      <c r="AQ12" s="17" t="s">
        <v>104</v>
      </c>
      <c r="AR12" s="17"/>
      <c r="AS12" s="17">
        <v>0.20120404534707201</v>
      </c>
      <c r="AT12" s="17">
        <v>0.15231795012344601</v>
      </c>
      <c r="AU12" s="17" t="s">
        <v>104</v>
      </c>
      <c r="AV12" s="17"/>
      <c r="AW12" s="17">
        <v>0.12451777160142</v>
      </c>
      <c r="AX12" s="17">
        <v>0.22042194152347799</v>
      </c>
      <c r="AY12" s="17"/>
      <c r="AZ12" s="17">
        <v>0.154943856043881</v>
      </c>
      <c r="BA12" s="17">
        <v>0.189361048491371</v>
      </c>
      <c r="BB12" s="17"/>
      <c r="BC12" s="17">
        <v>0.27054853348010099</v>
      </c>
      <c r="BD12" s="17">
        <v>0.13926428984544401</v>
      </c>
      <c r="BE12" s="17"/>
      <c r="BF12" s="17">
        <v>0.13335777775584901</v>
      </c>
      <c r="BG12" s="17">
        <v>0.22221553134323699</v>
      </c>
      <c r="BH12" s="17"/>
      <c r="BI12" s="17">
        <v>0.26098547363580998</v>
      </c>
      <c r="BJ12" s="17">
        <v>0.293826914573936</v>
      </c>
      <c r="BK12" s="17">
        <v>0.12743685039977801</v>
      </c>
      <c r="BL12" s="17">
        <v>0.16002442970543099</v>
      </c>
    </row>
    <row r="13" spans="2:64" ht="30" x14ac:dyDescent="0.25">
      <c r="B13" s="18" t="s">
        <v>521</v>
      </c>
      <c r="C13" s="17">
        <v>8.52905780467864E-2</v>
      </c>
      <c r="D13" s="17">
        <v>0.119679737236439</v>
      </c>
      <c r="E13" s="17">
        <v>0.11310739215749301</v>
      </c>
      <c r="F13" s="17">
        <v>0</v>
      </c>
      <c r="G13" s="17">
        <v>0.19878766792681199</v>
      </c>
      <c r="H13" s="17">
        <v>2.56227271441858E-2</v>
      </c>
      <c r="I13" s="17">
        <v>0.137446240102961</v>
      </c>
      <c r="J13" s="17">
        <v>4.8010982941191903E-2</v>
      </c>
      <c r="K13" s="17">
        <v>0</v>
      </c>
      <c r="L13" s="17">
        <v>0.107923954960245</v>
      </c>
      <c r="M13" s="17">
        <v>4.7888414364067801E-2</v>
      </c>
      <c r="N13" s="17">
        <v>7.0151072392383301E-2</v>
      </c>
      <c r="O13" s="17">
        <v>3.7110432899778903E-2</v>
      </c>
      <c r="P13" s="17">
        <v>0</v>
      </c>
      <c r="Q13" s="17"/>
      <c r="R13" s="17">
        <v>0.10733305405773701</v>
      </c>
      <c r="S13" s="17">
        <v>6.4154133302080293E-2</v>
      </c>
      <c r="T13" s="17">
        <v>5.3438492405553199E-2</v>
      </c>
      <c r="U13" s="17">
        <v>9.27257374176714E-2</v>
      </c>
      <c r="V13" s="17"/>
      <c r="W13" s="17">
        <v>0.112104858310138</v>
      </c>
      <c r="X13" s="17">
        <v>0.102468284952898</v>
      </c>
      <c r="Y13" s="17">
        <v>6.2814411798753897E-2</v>
      </c>
      <c r="Z13" s="17">
        <v>0.15157224295896901</v>
      </c>
      <c r="AA13" s="17">
        <v>8.7234012804256203E-2</v>
      </c>
      <c r="AB13" s="17">
        <v>5.9708645203594098E-2</v>
      </c>
      <c r="AC13" s="17">
        <v>0.122129023498421</v>
      </c>
      <c r="AD13" s="17">
        <v>6.2659456524162493E-2</v>
      </c>
      <c r="AE13" s="17">
        <v>2.26951446939982E-2</v>
      </c>
      <c r="AF13" s="17">
        <v>0.103237006457036</v>
      </c>
      <c r="AG13" s="17"/>
      <c r="AH13" s="17">
        <v>0.10485790591059301</v>
      </c>
      <c r="AI13" s="17">
        <v>0.19782955415063999</v>
      </c>
      <c r="AJ13" s="17">
        <v>6.5585272521814994E-2</v>
      </c>
      <c r="AK13" s="17">
        <v>2.1427970378051501E-2</v>
      </c>
      <c r="AL13" s="17">
        <v>0.112452503588181</v>
      </c>
      <c r="AM13" s="17">
        <v>7.7922977194552906E-2</v>
      </c>
      <c r="AN13" s="17">
        <v>0.116913033836681</v>
      </c>
      <c r="AO13" s="17"/>
      <c r="AP13" s="17">
        <v>8.52905780467864E-2</v>
      </c>
      <c r="AQ13" s="17" t="s">
        <v>104</v>
      </c>
      <c r="AR13" s="17"/>
      <c r="AS13" s="17">
        <v>7.7859197768424898E-2</v>
      </c>
      <c r="AT13" s="17">
        <v>9.5005006023720001E-2</v>
      </c>
      <c r="AU13" s="17" t="s">
        <v>104</v>
      </c>
      <c r="AV13" s="17"/>
      <c r="AW13" s="17">
        <v>9.0050341066404402E-2</v>
      </c>
      <c r="AX13" s="17">
        <v>8.18251502139105E-2</v>
      </c>
      <c r="AY13" s="17"/>
      <c r="AZ13" s="17">
        <v>0.106713206183101</v>
      </c>
      <c r="BA13" s="17">
        <v>7.7305458115414505E-2</v>
      </c>
      <c r="BB13" s="17"/>
      <c r="BC13" s="17">
        <v>6.8772723979822897E-2</v>
      </c>
      <c r="BD13" s="17">
        <v>9.27257374176714E-2</v>
      </c>
      <c r="BE13" s="17"/>
      <c r="BF13" s="17">
        <v>7.9181925257864702E-2</v>
      </c>
      <c r="BG13" s="17">
        <v>9.0815556619495794E-2</v>
      </c>
      <c r="BH13" s="17"/>
      <c r="BI13" s="17">
        <v>4.7891150463964201E-2</v>
      </c>
      <c r="BJ13" s="17">
        <v>7.5794597557252902E-2</v>
      </c>
      <c r="BK13" s="17">
        <v>7.0870478922834101E-2</v>
      </c>
      <c r="BL13" s="17">
        <v>0.13381521808614899</v>
      </c>
    </row>
    <row r="14" spans="2:64" ht="30" x14ac:dyDescent="0.25">
      <c r="B14" s="18" t="s">
        <v>522</v>
      </c>
      <c r="C14" s="17">
        <v>3.79892643108522E-2</v>
      </c>
      <c r="D14" s="17">
        <v>4.3627727420963998E-2</v>
      </c>
      <c r="E14" s="17">
        <v>0</v>
      </c>
      <c r="F14" s="17">
        <v>0</v>
      </c>
      <c r="G14" s="17">
        <v>0</v>
      </c>
      <c r="H14" s="17">
        <v>3.0461357651969001E-2</v>
      </c>
      <c r="I14" s="17">
        <v>0</v>
      </c>
      <c r="J14" s="17">
        <v>0</v>
      </c>
      <c r="K14" s="17">
        <v>0.21170188537815501</v>
      </c>
      <c r="L14" s="17">
        <v>9.8590491045937603E-2</v>
      </c>
      <c r="M14" s="17">
        <v>0</v>
      </c>
      <c r="N14" s="17">
        <v>4.6767381594922199E-2</v>
      </c>
      <c r="O14" s="17">
        <v>3.7110432899778903E-2</v>
      </c>
      <c r="P14" s="17">
        <v>0</v>
      </c>
      <c r="Q14" s="17"/>
      <c r="R14" s="17">
        <v>0</v>
      </c>
      <c r="S14" s="17">
        <v>3.2077066651040098E-2</v>
      </c>
      <c r="T14" s="17">
        <v>4.2984027376048298E-2</v>
      </c>
      <c r="U14" s="17">
        <v>4.16623834302354E-2</v>
      </c>
      <c r="V14" s="17"/>
      <c r="W14" s="17">
        <v>0</v>
      </c>
      <c r="X14" s="17">
        <v>0</v>
      </c>
      <c r="Y14" s="17">
        <v>0</v>
      </c>
      <c r="Z14" s="17">
        <v>0</v>
      </c>
      <c r="AA14" s="17">
        <v>0</v>
      </c>
      <c r="AB14" s="17">
        <v>0.14852086316522201</v>
      </c>
      <c r="AC14" s="17">
        <v>0.112919193798191</v>
      </c>
      <c r="AD14" s="17">
        <v>0</v>
      </c>
      <c r="AE14" s="17">
        <v>0</v>
      </c>
      <c r="AF14" s="17">
        <v>5.5165597697326103E-2</v>
      </c>
      <c r="AG14" s="17"/>
      <c r="AH14" s="17">
        <v>0.14120919111416699</v>
      </c>
      <c r="AI14" s="17">
        <v>0</v>
      </c>
      <c r="AJ14" s="17">
        <v>3.6623092481578197E-2</v>
      </c>
      <c r="AK14" s="17">
        <v>1.8748185559426402E-2</v>
      </c>
      <c r="AL14" s="17">
        <v>5.0591044804090803E-2</v>
      </c>
      <c r="AM14" s="17">
        <v>3.1788870561986697E-2</v>
      </c>
      <c r="AN14" s="17">
        <v>1.9447115058234599E-2</v>
      </c>
      <c r="AO14" s="17"/>
      <c r="AP14" s="17">
        <v>3.79892643108522E-2</v>
      </c>
      <c r="AQ14" s="17" t="s">
        <v>104</v>
      </c>
      <c r="AR14" s="17"/>
      <c r="AS14" s="17">
        <v>4.7082081347611097E-2</v>
      </c>
      <c r="AT14" s="17">
        <v>2.6102977658528599E-2</v>
      </c>
      <c r="AU14" s="17" t="s">
        <v>104</v>
      </c>
      <c r="AV14" s="17"/>
      <c r="AW14" s="17">
        <v>4.5006150264966301E-2</v>
      </c>
      <c r="AX14" s="17">
        <v>3.2880499066599699E-2</v>
      </c>
      <c r="AY14" s="17"/>
      <c r="AZ14" s="17">
        <v>2.55878886322135E-2</v>
      </c>
      <c r="BA14" s="17">
        <v>4.2611781747919797E-2</v>
      </c>
      <c r="BB14" s="17"/>
      <c r="BC14" s="17">
        <v>2.9829110296921101E-2</v>
      </c>
      <c r="BD14" s="17">
        <v>4.16623834302354E-2</v>
      </c>
      <c r="BE14" s="17"/>
      <c r="BF14" s="17">
        <v>5.9589416940130299E-2</v>
      </c>
      <c r="BG14" s="17">
        <v>1.84529795410837E-2</v>
      </c>
      <c r="BH14" s="17"/>
      <c r="BI14" s="17">
        <v>0</v>
      </c>
      <c r="BJ14" s="17">
        <v>2.4966210989715899E-2</v>
      </c>
      <c r="BK14" s="17">
        <v>3.0415856135857299E-2</v>
      </c>
      <c r="BL14" s="17">
        <v>7.5239680833363007E-2</v>
      </c>
    </row>
    <row r="15" spans="2:64" ht="30" x14ac:dyDescent="0.25">
      <c r="B15" s="18" t="s">
        <v>523</v>
      </c>
      <c r="C15" s="17">
        <v>1.14906152248949E-2</v>
      </c>
      <c r="D15" s="17">
        <v>0</v>
      </c>
      <c r="E15" s="17">
        <v>0</v>
      </c>
      <c r="F15" s="17">
        <v>0</v>
      </c>
      <c r="G15" s="17">
        <v>0</v>
      </c>
      <c r="H15" s="17">
        <v>2.56227271441858E-2</v>
      </c>
      <c r="I15" s="17">
        <v>0</v>
      </c>
      <c r="J15" s="17">
        <v>4.8010982941191903E-2</v>
      </c>
      <c r="K15" s="17">
        <v>0</v>
      </c>
      <c r="L15" s="17">
        <v>7.0153782273357404E-2</v>
      </c>
      <c r="M15" s="17">
        <v>0</v>
      </c>
      <c r="N15" s="17">
        <v>0</v>
      </c>
      <c r="O15" s="17">
        <v>3.12156308742918E-2</v>
      </c>
      <c r="P15" s="17">
        <v>0</v>
      </c>
      <c r="Q15" s="17"/>
      <c r="R15" s="17">
        <v>0</v>
      </c>
      <c r="S15" s="17">
        <v>3.5644817080954197E-2</v>
      </c>
      <c r="T15" s="17">
        <v>3.7440593775395402E-2</v>
      </c>
      <c r="U15" s="17">
        <v>3.60862293084062E-3</v>
      </c>
      <c r="V15" s="17"/>
      <c r="W15" s="17">
        <v>0</v>
      </c>
      <c r="X15" s="17">
        <v>0</v>
      </c>
      <c r="Y15" s="17">
        <v>8.6531745153616405E-2</v>
      </c>
      <c r="Z15" s="17">
        <v>0</v>
      </c>
      <c r="AA15" s="17">
        <v>0</v>
      </c>
      <c r="AB15" s="17">
        <v>0</v>
      </c>
      <c r="AC15" s="17">
        <v>2.6372635088600601E-2</v>
      </c>
      <c r="AD15" s="17">
        <v>7.0580641082685594E-2</v>
      </c>
      <c r="AE15" s="17">
        <v>0</v>
      </c>
      <c r="AF15" s="17">
        <v>0</v>
      </c>
      <c r="AG15" s="17"/>
      <c r="AH15" s="17">
        <v>0</v>
      </c>
      <c r="AI15" s="17">
        <v>0</v>
      </c>
      <c r="AJ15" s="17">
        <v>0</v>
      </c>
      <c r="AK15" s="17">
        <v>1.8923709537989601E-2</v>
      </c>
      <c r="AL15" s="17">
        <v>2.49887524333204E-2</v>
      </c>
      <c r="AM15" s="17">
        <v>0</v>
      </c>
      <c r="AN15" s="17">
        <v>1.76524177386558E-2</v>
      </c>
      <c r="AO15" s="17"/>
      <c r="AP15" s="17">
        <v>1.14906152248949E-2</v>
      </c>
      <c r="AQ15" s="17" t="s">
        <v>104</v>
      </c>
      <c r="AR15" s="17"/>
      <c r="AS15" s="17">
        <v>2.02807500193758E-2</v>
      </c>
      <c r="AT15" s="17">
        <v>0</v>
      </c>
      <c r="AU15" s="17" t="s">
        <v>104</v>
      </c>
      <c r="AV15" s="17"/>
      <c r="AW15" s="17">
        <v>6.4176939323214296E-3</v>
      </c>
      <c r="AX15" s="17">
        <v>1.51840433575173E-2</v>
      </c>
      <c r="AY15" s="17"/>
      <c r="AZ15" s="17">
        <v>9.9579559853713393E-3</v>
      </c>
      <c r="BA15" s="17">
        <v>1.20619021726795E-2</v>
      </c>
      <c r="BB15" s="17"/>
      <c r="BC15" s="17">
        <v>2.9001147545148501E-2</v>
      </c>
      <c r="BD15" s="17">
        <v>3.60862293084062E-3</v>
      </c>
      <c r="BE15" s="17"/>
      <c r="BF15" s="17">
        <v>1.89552713848192E-2</v>
      </c>
      <c r="BG15" s="17">
        <v>4.7391977256027703E-3</v>
      </c>
      <c r="BH15" s="17"/>
      <c r="BI15" s="17">
        <v>9.9927901755215001E-2</v>
      </c>
      <c r="BJ15" s="17">
        <v>0</v>
      </c>
      <c r="BK15" s="17">
        <v>1.33054704916288E-2</v>
      </c>
      <c r="BL15" s="17">
        <v>0</v>
      </c>
    </row>
    <row r="16" spans="2:64" x14ac:dyDescent="0.25">
      <c r="B16" s="18" t="s">
        <v>80</v>
      </c>
      <c r="C16" s="19">
        <v>7.3732612395265601E-2</v>
      </c>
      <c r="D16" s="19">
        <v>8.2573577331837997E-2</v>
      </c>
      <c r="E16" s="19">
        <v>0.22621478431498501</v>
      </c>
      <c r="F16" s="19">
        <v>0</v>
      </c>
      <c r="G16" s="19">
        <v>0</v>
      </c>
      <c r="H16" s="19">
        <v>6.0922715303937898E-2</v>
      </c>
      <c r="I16" s="19">
        <v>0</v>
      </c>
      <c r="J16" s="19">
        <v>4.8010982941191903E-2</v>
      </c>
      <c r="K16" s="19">
        <v>0.25167995622836897</v>
      </c>
      <c r="L16" s="19">
        <v>4.1464948475762702E-2</v>
      </c>
      <c r="M16" s="19">
        <v>0.116040086174847</v>
      </c>
      <c r="N16" s="19">
        <v>7.4578493980936397E-2</v>
      </c>
      <c r="O16" s="19">
        <v>7.4220865799557695E-2</v>
      </c>
      <c r="P16" s="19">
        <v>0</v>
      </c>
      <c r="Q16" s="19"/>
      <c r="R16" s="19">
        <v>5.6777698662669802E-2</v>
      </c>
      <c r="S16" s="19">
        <v>6.6824329977455299E-2</v>
      </c>
      <c r="T16" s="19">
        <v>3.9059861588867401E-2</v>
      </c>
      <c r="U16" s="19">
        <v>8.2794956744968201E-2</v>
      </c>
      <c r="V16" s="19"/>
      <c r="W16" s="19">
        <v>0</v>
      </c>
      <c r="X16" s="19">
        <v>0.114437444016428</v>
      </c>
      <c r="Y16" s="19">
        <v>8.20067091680899E-2</v>
      </c>
      <c r="Z16" s="19">
        <v>0</v>
      </c>
      <c r="AA16" s="19">
        <v>0.10522234172390101</v>
      </c>
      <c r="AB16" s="19">
        <v>0</v>
      </c>
      <c r="AC16" s="19">
        <v>4.3191033356044899E-2</v>
      </c>
      <c r="AD16" s="19">
        <v>5.5518991447373697E-2</v>
      </c>
      <c r="AE16" s="19">
        <v>7.1754437797979603E-2</v>
      </c>
      <c r="AF16" s="19">
        <v>7.9249473730294007E-2</v>
      </c>
      <c r="AG16" s="19"/>
      <c r="AH16" s="19">
        <v>9.3289794391265807E-2</v>
      </c>
      <c r="AI16" s="19">
        <v>8.1367243893599603E-2</v>
      </c>
      <c r="AJ16" s="19">
        <v>7.4717140384511202E-2</v>
      </c>
      <c r="AK16" s="19">
        <v>7.1262459059728098E-2</v>
      </c>
      <c r="AL16" s="19">
        <v>6.98052287652762E-2</v>
      </c>
      <c r="AM16" s="19">
        <v>2.24791275363708E-2</v>
      </c>
      <c r="AN16" s="19">
        <v>5.83413451747039E-2</v>
      </c>
      <c r="AO16" s="19"/>
      <c r="AP16" s="19">
        <v>7.3732612395265601E-2</v>
      </c>
      <c r="AQ16" s="19" t="s">
        <v>104</v>
      </c>
      <c r="AR16" s="19"/>
      <c r="AS16" s="19">
        <v>8.9218262671940704E-2</v>
      </c>
      <c r="AT16" s="19">
        <v>5.3489504297732901E-2</v>
      </c>
      <c r="AU16" s="19" t="s">
        <v>104</v>
      </c>
      <c r="AV16" s="19"/>
      <c r="AW16" s="19">
        <v>3.85748921080502E-2</v>
      </c>
      <c r="AX16" s="19">
        <v>9.9329799045444797E-2</v>
      </c>
      <c r="AY16" s="19"/>
      <c r="AZ16" s="19">
        <v>0.102557995687783</v>
      </c>
      <c r="BA16" s="19">
        <v>6.2988172395005496E-2</v>
      </c>
      <c r="BB16" s="19"/>
      <c r="BC16" s="19">
        <v>5.3599825187081999E-2</v>
      </c>
      <c r="BD16" s="19">
        <v>8.2794956744968201E-2</v>
      </c>
      <c r="BE16" s="19"/>
      <c r="BF16" s="19">
        <v>4.4288075178193102E-2</v>
      </c>
      <c r="BG16" s="19">
        <v>0.100363760510722</v>
      </c>
      <c r="BH16" s="19"/>
      <c r="BI16" s="19">
        <v>0.19734015356404899</v>
      </c>
      <c r="BJ16" s="19">
        <v>0.15133503023738601</v>
      </c>
      <c r="BK16" s="19">
        <v>5.3061963716859603E-2</v>
      </c>
      <c r="BL16" s="19">
        <v>1.3470201175715501E-2</v>
      </c>
    </row>
    <row r="17" spans="2:2" x14ac:dyDescent="0.25">
      <c r="B17" s="16" t="s">
        <v>661</v>
      </c>
    </row>
    <row r="18" spans="2:2" x14ac:dyDescent="0.25">
      <c r="B18" t="s">
        <v>83</v>
      </c>
    </row>
    <row r="19" spans="2:2" x14ac:dyDescent="0.25">
      <c r="B19" t="s">
        <v>84</v>
      </c>
    </row>
    <row r="21" spans="2:2" x14ac:dyDescent="0.25">
      <c r="B21"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L23"/>
  <sheetViews>
    <sheetView showGridLines="0" topLeftCell="A11" workbookViewId="0">
      <pane xSplit="2" topLeftCell="C1" activePane="topRight" state="frozen"/>
      <selection pane="topRight" activeCell="B19" sqref="B19"/>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527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342</v>
      </c>
      <c r="D7" s="10">
        <v>123</v>
      </c>
      <c r="E7" s="10">
        <v>9</v>
      </c>
      <c r="F7" s="10">
        <v>11</v>
      </c>
      <c r="G7" s="10">
        <v>5</v>
      </c>
      <c r="H7" s="10">
        <v>31</v>
      </c>
      <c r="I7" s="10">
        <v>28</v>
      </c>
      <c r="J7" s="10">
        <v>18</v>
      </c>
      <c r="K7" s="10">
        <v>8</v>
      </c>
      <c r="L7" s="10">
        <v>19</v>
      </c>
      <c r="M7" s="10">
        <v>19</v>
      </c>
      <c r="N7" s="10">
        <v>43</v>
      </c>
      <c r="O7" s="10">
        <v>27</v>
      </c>
      <c r="P7" s="10">
        <v>1</v>
      </c>
      <c r="Q7" s="10"/>
      <c r="R7" s="10">
        <v>19</v>
      </c>
      <c r="S7" s="10">
        <v>31</v>
      </c>
      <c r="T7" s="10">
        <v>51</v>
      </c>
      <c r="U7" s="10">
        <v>241</v>
      </c>
      <c r="V7" s="10"/>
      <c r="W7" s="10">
        <v>15</v>
      </c>
      <c r="X7" s="10">
        <v>10</v>
      </c>
      <c r="Y7" s="10">
        <v>11</v>
      </c>
      <c r="Z7" s="10">
        <v>22</v>
      </c>
      <c r="AA7" s="10">
        <v>20</v>
      </c>
      <c r="AB7" s="10">
        <v>22</v>
      </c>
      <c r="AC7" s="10">
        <v>26</v>
      </c>
      <c r="AD7" s="10">
        <v>33</v>
      </c>
      <c r="AE7" s="10">
        <v>43</v>
      </c>
      <c r="AF7" s="10">
        <v>126</v>
      </c>
      <c r="AG7" s="10"/>
      <c r="AH7" s="10">
        <v>20</v>
      </c>
      <c r="AI7" s="10">
        <v>11</v>
      </c>
      <c r="AJ7" s="10">
        <v>29</v>
      </c>
      <c r="AK7" s="10">
        <v>47</v>
      </c>
      <c r="AL7" s="10">
        <v>87</v>
      </c>
      <c r="AM7" s="10">
        <v>85</v>
      </c>
      <c r="AN7" s="10">
        <v>49</v>
      </c>
      <c r="AO7" s="10"/>
      <c r="AP7" s="10">
        <v>342</v>
      </c>
      <c r="AQ7" s="10" t="s">
        <v>103</v>
      </c>
      <c r="AR7" s="10"/>
      <c r="AS7" s="10">
        <v>193</v>
      </c>
      <c r="AT7" s="10">
        <v>149</v>
      </c>
      <c r="AU7" s="10" t="s">
        <v>103</v>
      </c>
      <c r="AV7" s="10"/>
      <c r="AW7" s="10">
        <v>147</v>
      </c>
      <c r="AX7" s="10">
        <v>195</v>
      </c>
      <c r="AY7" s="10"/>
      <c r="AZ7" s="10">
        <v>92</v>
      </c>
      <c r="BA7" s="10">
        <v>250</v>
      </c>
      <c r="BB7" s="10"/>
      <c r="BC7" s="10">
        <v>101</v>
      </c>
      <c r="BD7" s="10">
        <v>241</v>
      </c>
      <c r="BE7" s="10"/>
      <c r="BF7" s="10">
        <v>163</v>
      </c>
      <c r="BG7" s="10">
        <v>179</v>
      </c>
      <c r="BH7" s="10"/>
      <c r="BI7" s="10">
        <v>17</v>
      </c>
      <c r="BJ7" s="10">
        <v>78</v>
      </c>
      <c r="BK7" s="10">
        <v>164</v>
      </c>
      <c r="BL7" s="10">
        <v>81</v>
      </c>
    </row>
    <row r="8" spans="2:64" ht="30" customHeight="1" x14ac:dyDescent="0.25">
      <c r="B8" s="11" t="s">
        <v>31</v>
      </c>
      <c r="C8" s="11">
        <v>322</v>
      </c>
      <c r="D8" s="11">
        <v>110</v>
      </c>
      <c r="E8" s="11">
        <v>9</v>
      </c>
      <c r="F8" s="11">
        <v>11</v>
      </c>
      <c r="G8" s="11">
        <v>7</v>
      </c>
      <c r="H8" s="11">
        <v>25</v>
      </c>
      <c r="I8" s="11">
        <v>26</v>
      </c>
      <c r="J8" s="11">
        <v>17</v>
      </c>
      <c r="K8" s="11">
        <v>8</v>
      </c>
      <c r="L8" s="11">
        <v>20</v>
      </c>
      <c r="M8" s="11">
        <v>20</v>
      </c>
      <c r="N8" s="11">
        <v>42</v>
      </c>
      <c r="O8" s="11">
        <v>28</v>
      </c>
      <c r="P8" s="11">
        <v>1</v>
      </c>
      <c r="Q8" s="11"/>
      <c r="R8" s="11">
        <v>21</v>
      </c>
      <c r="S8" s="11">
        <v>39</v>
      </c>
      <c r="T8" s="11">
        <v>40</v>
      </c>
      <c r="U8" s="11">
        <v>222</v>
      </c>
      <c r="V8" s="11"/>
      <c r="W8" s="11">
        <v>15</v>
      </c>
      <c r="X8" s="11">
        <v>10</v>
      </c>
      <c r="Y8" s="11">
        <v>10</v>
      </c>
      <c r="Z8" s="11">
        <v>22</v>
      </c>
      <c r="AA8" s="11">
        <v>20</v>
      </c>
      <c r="AB8" s="11">
        <v>21</v>
      </c>
      <c r="AC8" s="11">
        <v>24</v>
      </c>
      <c r="AD8" s="11">
        <v>31</v>
      </c>
      <c r="AE8" s="11">
        <v>39</v>
      </c>
      <c r="AF8" s="11">
        <v>116</v>
      </c>
      <c r="AG8" s="11"/>
      <c r="AH8" s="11">
        <v>21</v>
      </c>
      <c r="AI8" s="11">
        <v>10</v>
      </c>
      <c r="AJ8" s="11">
        <v>27</v>
      </c>
      <c r="AK8" s="11">
        <v>46</v>
      </c>
      <c r="AL8" s="11">
        <v>81</v>
      </c>
      <c r="AM8" s="11">
        <v>79</v>
      </c>
      <c r="AN8" s="11">
        <v>45</v>
      </c>
      <c r="AO8" s="11"/>
      <c r="AP8" s="11">
        <v>322</v>
      </c>
      <c r="AQ8" s="11" t="s">
        <v>103</v>
      </c>
      <c r="AR8" s="11"/>
      <c r="AS8" s="11">
        <v>183</v>
      </c>
      <c r="AT8" s="11">
        <v>140</v>
      </c>
      <c r="AU8" s="11" t="s">
        <v>103</v>
      </c>
      <c r="AV8" s="11"/>
      <c r="AW8" s="11">
        <v>136</v>
      </c>
      <c r="AX8" s="11">
        <v>187</v>
      </c>
      <c r="AY8" s="11"/>
      <c r="AZ8" s="11">
        <v>88</v>
      </c>
      <c r="BA8" s="11">
        <v>235</v>
      </c>
      <c r="BB8" s="11"/>
      <c r="BC8" s="11">
        <v>100</v>
      </c>
      <c r="BD8" s="11">
        <v>222</v>
      </c>
      <c r="BE8" s="11"/>
      <c r="BF8" s="11">
        <v>153</v>
      </c>
      <c r="BG8" s="11">
        <v>169</v>
      </c>
      <c r="BH8" s="11"/>
      <c r="BI8" s="11">
        <v>17</v>
      </c>
      <c r="BJ8" s="11">
        <v>75</v>
      </c>
      <c r="BK8" s="11">
        <v>153</v>
      </c>
      <c r="BL8" s="11">
        <v>76</v>
      </c>
    </row>
    <row r="9" spans="2:64" ht="45" x14ac:dyDescent="0.25">
      <c r="B9" s="18" t="s">
        <v>525</v>
      </c>
      <c r="C9" s="17">
        <v>7.5807325952095897E-2</v>
      </c>
      <c r="D9" s="17">
        <v>5.8439347652445697E-2</v>
      </c>
      <c r="E9" s="17">
        <v>0</v>
      </c>
      <c r="F9" s="17">
        <v>0.12928672931202101</v>
      </c>
      <c r="G9" s="17">
        <v>0</v>
      </c>
      <c r="H9" s="17">
        <v>6.0922715303937898E-2</v>
      </c>
      <c r="I9" s="17">
        <v>7.1565055605539399E-2</v>
      </c>
      <c r="J9" s="17">
        <v>0.114202574256196</v>
      </c>
      <c r="K9" s="17">
        <v>0</v>
      </c>
      <c r="L9" s="17">
        <v>0.227372982756571</v>
      </c>
      <c r="M9" s="17">
        <v>0</v>
      </c>
      <c r="N9" s="17">
        <v>0.141015186962859</v>
      </c>
      <c r="O9" s="17">
        <v>3.12156308742918E-2</v>
      </c>
      <c r="P9" s="17">
        <v>0</v>
      </c>
      <c r="Q9" s="17"/>
      <c r="R9" s="17">
        <v>0.205566493182535</v>
      </c>
      <c r="S9" s="17">
        <v>0.10389756945152399</v>
      </c>
      <c r="T9" s="17">
        <v>6.0856398997817703E-2</v>
      </c>
      <c r="U9" s="17">
        <v>6.1487133396880903E-2</v>
      </c>
      <c r="V9" s="17"/>
      <c r="W9" s="17">
        <v>0.25655077640449597</v>
      </c>
      <c r="X9" s="17">
        <v>0.114437444016428</v>
      </c>
      <c r="Y9" s="17">
        <v>8.6531745153616405E-2</v>
      </c>
      <c r="Z9" s="17">
        <v>6.4009425419294094E-2</v>
      </c>
      <c r="AA9" s="17">
        <v>7.0579185521927101E-2</v>
      </c>
      <c r="AB9" s="17">
        <v>0.26674397964711999</v>
      </c>
      <c r="AC9" s="17">
        <v>4.1138121332365399E-2</v>
      </c>
      <c r="AD9" s="17">
        <v>2.4135073278609701E-2</v>
      </c>
      <c r="AE9" s="17">
        <v>9.9325296993584694E-2</v>
      </c>
      <c r="AF9" s="17">
        <v>3.7792477484303401E-2</v>
      </c>
      <c r="AG9" s="17"/>
      <c r="AH9" s="17">
        <v>0.26112934669224702</v>
      </c>
      <c r="AI9" s="17">
        <v>9.7218842859621193E-2</v>
      </c>
      <c r="AJ9" s="17">
        <v>9.4718369302547095E-2</v>
      </c>
      <c r="AK9" s="17">
        <v>7.7396377954273704E-2</v>
      </c>
      <c r="AL9" s="17">
        <v>7.8266468555763899E-2</v>
      </c>
      <c r="AM9" s="17">
        <v>3.7176110099720001E-2</v>
      </c>
      <c r="AN9" s="17">
        <v>5.9065608967676E-2</v>
      </c>
      <c r="AO9" s="17"/>
      <c r="AP9" s="17">
        <v>7.5807325952095897E-2</v>
      </c>
      <c r="AQ9" s="17" t="s">
        <v>104</v>
      </c>
      <c r="AR9" s="17"/>
      <c r="AS9" s="17">
        <v>5.7461255965251E-2</v>
      </c>
      <c r="AT9" s="17">
        <v>9.9789623839061703E-2</v>
      </c>
      <c r="AU9" s="17" t="s">
        <v>104</v>
      </c>
      <c r="AV9" s="17"/>
      <c r="AW9" s="17">
        <v>0.109098411367061</v>
      </c>
      <c r="AX9" s="17">
        <v>5.15691751222827E-2</v>
      </c>
      <c r="AY9" s="17"/>
      <c r="AZ9" s="17">
        <v>0.11210462476716</v>
      </c>
      <c r="BA9" s="17">
        <v>6.2277786888127802E-2</v>
      </c>
      <c r="BB9" s="17"/>
      <c r="BC9" s="17">
        <v>0.107620880852359</v>
      </c>
      <c r="BD9" s="17">
        <v>6.1487133396880903E-2</v>
      </c>
      <c r="BE9" s="17"/>
      <c r="BF9" s="17">
        <v>9.7578982213560594E-2</v>
      </c>
      <c r="BG9" s="17">
        <v>5.61159245100077E-2</v>
      </c>
      <c r="BH9" s="17"/>
      <c r="BI9" s="17">
        <v>5.20367512912508E-2</v>
      </c>
      <c r="BJ9" s="17">
        <v>6.2386862559855601E-2</v>
      </c>
      <c r="BK9" s="17">
        <v>9.4352108351954206E-2</v>
      </c>
      <c r="BL9" s="17">
        <v>5.8961208504116201E-2</v>
      </c>
    </row>
    <row r="10" spans="2:64" ht="30" x14ac:dyDescent="0.25">
      <c r="B10" s="18" t="s">
        <v>517</v>
      </c>
      <c r="C10" s="17">
        <v>0.15117114033357301</v>
      </c>
      <c r="D10" s="17">
        <v>0.21834280102120501</v>
      </c>
      <c r="E10" s="17">
        <v>0</v>
      </c>
      <c r="F10" s="17">
        <v>7.64159450253723E-2</v>
      </c>
      <c r="G10" s="17">
        <v>0.39757533585362398</v>
      </c>
      <c r="H10" s="17">
        <v>0.13473469287464501</v>
      </c>
      <c r="I10" s="17">
        <v>0.158270946057882</v>
      </c>
      <c r="J10" s="17">
        <v>0</v>
      </c>
      <c r="K10" s="17">
        <v>0.12583997811418399</v>
      </c>
      <c r="L10" s="17">
        <v>0</v>
      </c>
      <c r="M10" s="17">
        <v>0.22088401219884901</v>
      </c>
      <c r="N10" s="17">
        <v>0.11691845398730601</v>
      </c>
      <c r="O10" s="17">
        <v>0.12703401648176799</v>
      </c>
      <c r="P10" s="17">
        <v>0</v>
      </c>
      <c r="Q10" s="17"/>
      <c r="R10" s="17">
        <v>0.105910512622875</v>
      </c>
      <c r="S10" s="17">
        <v>0.22916456921046399</v>
      </c>
      <c r="T10" s="17">
        <v>5.7867097432329102E-2</v>
      </c>
      <c r="U10" s="17">
        <v>0.15848869389214401</v>
      </c>
      <c r="V10" s="17"/>
      <c r="W10" s="17">
        <v>0.131020971635465</v>
      </c>
      <c r="X10" s="17">
        <v>0.102468284952898</v>
      </c>
      <c r="Y10" s="17">
        <v>8.7734730150683393E-2</v>
      </c>
      <c r="Z10" s="17">
        <v>0.19622310883176899</v>
      </c>
      <c r="AA10" s="17">
        <v>0.24207697744763099</v>
      </c>
      <c r="AB10" s="17">
        <v>0.18557580003579199</v>
      </c>
      <c r="AC10" s="17">
        <v>3.09843128383754E-2</v>
      </c>
      <c r="AD10" s="17">
        <v>0.199212545747907</v>
      </c>
      <c r="AE10" s="17">
        <v>0.17492359512584099</v>
      </c>
      <c r="AF10" s="17">
        <v>0.15453521942805501</v>
      </c>
      <c r="AG10" s="17"/>
      <c r="AH10" s="17">
        <v>0.14661676087622899</v>
      </c>
      <c r="AI10" s="17">
        <v>0.10353258703017899</v>
      </c>
      <c r="AJ10" s="17">
        <v>0.216292507632697</v>
      </c>
      <c r="AK10" s="17">
        <v>6.0257739258925601E-2</v>
      </c>
      <c r="AL10" s="17">
        <v>0.117830896573644</v>
      </c>
      <c r="AM10" s="17">
        <v>0.15379986980666699</v>
      </c>
      <c r="AN10" s="17">
        <v>0.27790096728869002</v>
      </c>
      <c r="AO10" s="17"/>
      <c r="AP10" s="17">
        <v>0.15117114033357301</v>
      </c>
      <c r="AQ10" s="17" t="s">
        <v>104</v>
      </c>
      <c r="AR10" s="17"/>
      <c r="AS10" s="17">
        <v>0.164002422726298</v>
      </c>
      <c r="AT10" s="17">
        <v>0.13439786753810401</v>
      </c>
      <c r="AU10" s="17" t="s">
        <v>104</v>
      </c>
      <c r="AV10" s="17"/>
      <c r="AW10" s="17">
        <v>0.18152414223813301</v>
      </c>
      <c r="AX10" s="17">
        <v>0.12907211204626901</v>
      </c>
      <c r="AY10" s="17"/>
      <c r="AZ10" s="17">
        <v>0.19492701296842699</v>
      </c>
      <c r="BA10" s="17">
        <v>0.134861475223022</v>
      </c>
      <c r="BB10" s="17"/>
      <c r="BC10" s="17">
        <v>0.13491455782089801</v>
      </c>
      <c r="BD10" s="17">
        <v>0.15848869389214401</v>
      </c>
      <c r="BE10" s="17"/>
      <c r="BF10" s="17">
        <v>0.16151683652713</v>
      </c>
      <c r="BG10" s="17">
        <v>0.141813962611371</v>
      </c>
      <c r="BH10" s="17"/>
      <c r="BI10" s="17">
        <v>0</v>
      </c>
      <c r="BJ10" s="17">
        <v>9.7964149945675497E-2</v>
      </c>
      <c r="BK10" s="17">
        <v>0.16671766354788201</v>
      </c>
      <c r="BL10" s="17">
        <v>0.20929801384885199</v>
      </c>
    </row>
    <row r="11" spans="2:64" ht="30" x14ac:dyDescent="0.25">
      <c r="B11" s="18" t="s">
        <v>518</v>
      </c>
      <c r="C11" s="17">
        <v>0.29140217841708199</v>
      </c>
      <c r="D11" s="17">
        <v>0.31057538812647001</v>
      </c>
      <c r="E11" s="17">
        <v>0.22621478431498501</v>
      </c>
      <c r="F11" s="17">
        <v>0.36615593561237902</v>
      </c>
      <c r="G11" s="17">
        <v>0</v>
      </c>
      <c r="H11" s="17">
        <v>0.20839087305599999</v>
      </c>
      <c r="I11" s="17">
        <v>0.239109952403151</v>
      </c>
      <c r="J11" s="17">
        <v>0.27855064356404902</v>
      </c>
      <c r="K11" s="17">
        <v>0.41077818027929203</v>
      </c>
      <c r="L11" s="17">
        <v>0.28794117609060699</v>
      </c>
      <c r="M11" s="17">
        <v>0.38310731491254302</v>
      </c>
      <c r="N11" s="17">
        <v>0.25968629465330401</v>
      </c>
      <c r="O11" s="17">
        <v>0.36520952697230202</v>
      </c>
      <c r="P11" s="17">
        <v>0</v>
      </c>
      <c r="Q11" s="17"/>
      <c r="R11" s="17">
        <v>0.20046941957456901</v>
      </c>
      <c r="S11" s="17">
        <v>0.166357668622866</v>
      </c>
      <c r="T11" s="17">
        <v>0.34657025661804802</v>
      </c>
      <c r="U11" s="17">
        <v>0.31194281447140498</v>
      </c>
      <c r="V11" s="17"/>
      <c r="W11" s="17">
        <v>0.12990874528201801</v>
      </c>
      <c r="X11" s="17">
        <v>0.24385910691648599</v>
      </c>
      <c r="Y11" s="17">
        <v>0.55422421068988703</v>
      </c>
      <c r="Z11" s="17">
        <v>0.33117235562823599</v>
      </c>
      <c r="AA11" s="17">
        <v>0.174930398884655</v>
      </c>
      <c r="AB11" s="17">
        <v>0.20950949509103101</v>
      </c>
      <c r="AC11" s="17">
        <v>0.27673149464333702</v>
      </c>
      <c r="AD11" s="17">
        <v>0.184162646153918</v>
      </c>
      <c r="AE11" s="17">
        <v>0.47579974935595398</v>
      </c>
      <c r="AF11" s="17">
        <v>0.31831438775557702</v>
      </c>
      <c r="AG11" s="17"/>
      <c r="AH11" s="17">
        <v>0.13198190843867799</v>
      </c>
      <c r="AI11" s="17">
        <v>0.35226431748026799</v>
      </c>
      <c r="AJ11" s="17">
        <v>0.247690779283155</v>
      </c>
      <c r="AK11" s="17">
        <v>0.208638242258567</v>
      </c>
      <c r="AL11" s="17">
        <v>0.258210858275431</v>
      </c>
      <c r="AM11" s="17">
        <v>0.412191610527194</v>
      </c>
      <c r="AN11" s="17">
        <v>0.36131202102758098</v>
      </c>
      <c r="AO11" s="17"/>
      <c r="AP11" s="17">
        <v>0.29140217841708199</v>
      </c>
      <c r="AQ11" s="17" t="s">
        <v>104</v>
      </c>
      <c r="AR11" s="17"/>
      <c r="AS11" s="17">
        <v>0.23176936023873099</v>
      </c>
      <c r="AT11" s="17">
        <v>0.36935522287935602</v>
      </c>
      <c r="AU11" s="17" t="s">
        <v>104</v>
      </c>
      <c r="AV11" s="17"/>
      <c r="AW11" s="17">
        <v>0.29624699026562701</v>
      </c>
      <c r="AX11" s="17">
        <v>0.28787482931255898</v>
      </c>
      <c r="AY11" s="17"/>
      <c r="AZ11" s="17">
        <v>0.27877224628108899</v>
      </c>
      <c r="BA11" s="17">
        <v>0.29610988851638798</v>
      </c>
      <c r="BB11" s="17"/>
      <c r="BC11" s="17">
        <v>0.24576936654804399</v>
      </c>
      <c r="BD11" s="17">
        <v>0.31194281447140498</v>
      </c>
      <c r="BE11" s="17"/>
      <c r="BF11" s="17">
        <v>0.31112962988193898</v>
      </c>
      <c r="BG11" s="17">
        <v>0.27355966053242398</v>
      </c>
      <c r="BH11" s="17"/>
      <c r="BI11" s="17">
        <v>0.21821446418711499</v>
      </c>
      <c r="BJ11" s="17">
        <v>0.26897323319262101</v>
      </c>
      <c r="BK11" s="17">
        <v>0.29686068015101702</v>
      </c>
      <c r="BL11" s="17">
        <v>0.31218084815533098</v>
      </c>
    </row>
    <row r="12" spans="2:64" ht="30" x14ac:dyDescent="0.25">
      <c r="B12" s="18" t="s">
        <v>519</v>
      </c>
      <c r="C12" s="17">
        <v>0.17081454777111399</v>
      </c>
      <c r="D12" s="17">
        <v>0.15454667899431901</v>
      </c>
      <c r="E12" s="17">
        <v>0.43446303921253698</v>
      </c>
      <c r="F12" s="17">
        <v>7.64159450253723E-2</v>
      </c>
      <c r="G12" s="17">
        <v>0.16721126592952401</v>
      </c>
      <c r="H12" s="17">
        <v>0.203708039937569</v>
      </c>
      <c r="I12" s="17">
        <v>0.31635887911680899</v>
      </c>
      <c r="J12" s="17">
        <v>0.26037003519023599</v>
      </c>
      <c r="K12" s="17">
        <v>0.12583997811418399</v>
      </c>
      <c r="L12" s="17">
        <v>4.9295245522968802E-2</v>
      </c>
      <c r="M12" s="17">
        <v>0.163928500538915</v>
      </c>
      <c r="N12" s="17">
        <v>0.129159006553383</v>
      </c>
      <c r="O12" s="17">
        <v>0.148441731599115</v>
      </c>
      <c r="P12" s="17">
        <v>0</v>
      </c>
      <c r="Q12" s="17"/>
      <c r="R12" s="17">
        <v>0</v>
      </c>
      <c r="S12" s="17">
        <v>0.18262368646754301</v>
      </c>
      <c r="T12" s="17">
        <v>0.239662270575317</v>
      </c>
      <c r="U12" s="17">
        <v>0.17217395367834201</v>
      </c>
      <c r="V12" s="17"/>
      <c r="W12" s="17">
        <v>7.0888310096811694E-2</v>
      </c>
      <c r="X12" s="17">
        <v>0.11129591803178</v>
      </c>
      <c r="Y12" s="17">
        <v>0.18950260483772399</v>
      </c>
      <c r="Z12" s="17">
        <v>0.112950732551449</v>
      </c>
      <c r="AA12" s="17">
        <v>0.11524164823779499</v>
      </c>
      <c r="AB12" s="17">
        <v>0.12566603125445699</v>
      </c>
      <c r="AC12" s="17">
        <v>0.20705241438091801</v>
      </c>
      <c r="AD12" s="17">
        <v>0.25334572889757001</v>
      </c>
      <c r="AE12" s="17">
        <v>0.15989772090901699</v>
      </c>
      <c r="AF12" s="17">
        <v>0.163777451997381</v>
      </c>
      <c r="AG12" s="17"/>
      <c r="AH12" s="17">
        <v>0.105330255153288</v>
      </c>
      <c r="AI12" s="17">
        <v>0.184269442237746</v>
      </c>
      <c r="AJ12" s="17">
        <v>0.209152921560571</v>
      </c>
      <c r="AK12" s="17">
        <v>9.6273609695422799E-2</v>
      </c>
      <c r="AL12" s="17">
        <v>0.20466281290402</v>
      </c>
      <c r="AM12" s="17">
        <v>0.20814137417127601</v>
      </c>
      <c r="AN12" s="17">
        <v>9.6323596541749795E-2</v>
      </c>
      <c r="AO12" s="17"/>
      <c r="AP12" s="17">
        <v>0.17081454777111399</v>
      </c>
      <c r="AQ12" s="17" t="s">
        <v>104</v>
      </c>
      <c r="AR12" s="17"/>
      <c r="AS12" s="17">
        <v>0.17330825521269999</v>
      </c>
      <c r="AT12" s="17">
        <v>0.167554730559582</v>
      </c>
      <c r="AU12" s="17" t="s">
        <v>104</v>
      </c>
      <c r="AV12" s="17"/>
      <c r="AW12" s="17">
        <v>0.19393862563822201</v>
      </c>
      <c r="AX12" s="17">
        <v>0.15397866272389901</v>
      </c>
      <c r="AY12" s="17"/>
      <c r="AZ12" s="17">
        <v>0.127556604890354</v>
      </c>
      <c r="BA12" s="17">
        <v>0.18693861339412399</v>
      </c>
      <c r="BB12" s="17"/>
      <c r="BC12" s="17">
        <v>0.167794509158182</v>
      </c>
      <c r="BD12" s="17">
        <v>0.17217395367834201</v>
      </c>
      <c r="BE12" s="17"/>
      <c r="BF12" s="17">
        <v>0.20085477518974501</v>
      </c>
      <c r="BG12" s="17">
        <v>0.143644626915855</v>
      </c>
      <c r="BH12" s="17"/>
      <c r="BI12" s="17">
        <v>0.21515132294716399</v>
      </c>
      <c r="BJ12" s="17">
        <v>0.153734706807825</v>
      </c>
      <c r="BK12" s="17">
        <v>0.16638249673428601</v>
      </c>
      <c r="BL12" s="17">
        <v>0.17993742665049101</v>
      </c>
    </row>
    <row r="13" spans="2:64" ht="30" x14ac:dyDescent="0.25">
      <c r="B13" s="18" t="s">
        <v>520</v>
      </c>
      <c r="C13" s="17">
        <v>0.14782504012967701</v>
      </c>
      <c r="D13" s="17">
        <v>0.13189447945275801</v>
      </c>
      <c r="E13" s="17">
        <v>0</v>
      </c>
      <c r="F13" s="17">
        <v>0.24367832566364001</v>
      </c>
      <c r="G13" s="17">
        <v>0</v>
      </c>
      <c r="H13" s="17">
        <v>0.19565740817858299</v>
      </c>
      <c r="I13" s="17">
        <v>7.1565055605539399E-2</v>
      </c>
      <c r="J13" s="17">
        <v>0.250854781107134</v>
      </c>
      <c r="K13" s="17">
        <v>0.12583997811418399</v>
      </c>
      <c r="L13" s="17">
        <v>0.117257418874551</v>
      </c>
      <c r="M13" s="17">
        <v>4.7888414364067801E-2</v>
      </c>
      <c r="N13" s="17">
        <v>0.169865910873921</v>
      </c>
      <c r="O13" s="17">
        <v>0.25387822827296502</v>
      </c>
      <c r="P13" s="17">
        <v>1</v>
      </c>
      <c r="Q13" s="17"/>
      <c r="R13" s="17">
        <v>0.25612184857760201</v>
      </c>
      <c r="S13" s="17">
        <v>0.12136028482255699</v>
      </c>
      <c r="T13" s="17">
        <v>0.176590593862476</v>
      </c>
      <c r="U13" s="17">
        <v>0.137221565436735</v>
      </c>
      <c r="V13" s="17"/>
      <c r="W13" s="17">
        <v>0.247455978886265</v>
      </c>
      <c r="X13" s="17">
        <v>0.22516116991031199</v>
      </c>
      <c r="Y13" s="17">
        <v>0</v>
      </c>
      <c r="Z13" s="17">
        <v>0.179752974602883</v>
      </c>
      <c r="AA13" s="17">
        <v>0.13144682404967301</v>
      </c>
      <c r="AB13" s="17">
        <v>0.15279604876800501</v>
      </c>
      <c r="AC13" s="17">
        <v>0.14373551020143499</v>
      </c>
      <c r="AD13" s="17">
        <v>9.3394828129219704E-2</v>
      </c>
      <c r="AE13" s="17">
        <v>6.7358492921604896E-2</v>
      </c>
      <c r="AF13" s="17">
        <v>0.15730270734467899</v>
      </c>
      <c r="AG13" s="17"/>
      <c r="AH13" s="17">
        <v>5.6832658585741103E-2</v>
      </c>
      <c r="AI13" s="17">
        <v>0</v>
      </c>
      <c r="AJ13" s="17">
        <v>9.3497081772301205E-2</v>
      </c>
      <c r="AK13" s="17">
        <v>0.34922453133446402</v>
      </c>
      <c r="AL13" s="17">
        <v>0.14912426290581901</v>
      </c>
      <c r="AM13" s="17">
        <v>0.105456590664081</v>
      </c>
      <c r="AN13" s="17">
        <v>9.8508221940059995E-2</v>
      </c>
      <c r="AO13" s="17"/>
      <c r="AP13" s="17">
        <v>0.14782504012967701</v>
      </c>
      <c r="AQ13" s="17" t="s">
        <v>104</v>
      </c>
      <c r="AR13" s="17"/>
      <c r="AS13" s="17">
        <v>0.18817082190856299</v>
      </c>
      <c r="AT13" s="17">
        <v>9.5084341015503906E-2</v>
      </c>
      <c r="AU13" s="17" t="s">
        <v>104</v>
      </c>
      <c r="AV13" s="17"/>
      <c r="AW13" s="17">
        <v>9.2798295447574494E-2</v>
      </c>
      <c r="AX13" s="17">
        <v>0.18788821381877799</v>
      </c>
      <c r="AY13" s="17"/>
      <c r="AZ13" s="17">
        <v>0.112857853333687</v>
      </c>
      <c r="BA13" s="17">
        <v>0.160858790165013</v>
      </c>
      <c r="BB13" s="17"/>
      <c r="BC13" s="17">
        <v>0.17138158261168601</v>
      </c>
      <c r="BD13" s="17">
        <v>0.137221565436735</v>
      </c>
      <c r="BE13" s="17"/>
      <c r="BF13" s="17">
        <v>0.102910225007089</v>
      </c>
      <c r="BG13" s="17">
        <v>0.18844830023697001</v>
      </c>
      <c r="BH13" s="17"/>
      <c r="BI13" s="17">
        <v>0.32651826064693401</v>
      </c>
      <c r="BJ13" s="17">
        <v>0.218486918795747</v>
      </c>
      <c r="BK13" s="17">
        <v>0.120475239013719</v>
      </c>
      <c r="BL13" s="17">
        <v>9.7474602756316198E-2</v>
      </c>
    </row>
    <row r="14" spans="2:64" ht="30" x14ac:dyDescent="0.25">
      <c r="B14" s="18" t="s">
        <v>521</v>
      </c>
      <c r="C14" s="17">
        <v>2.2942082517626802E-2</v>
      </c>
      <c r="D14" s="17">
        <v>1.6089486452928198E-2</v>
      </c>
      <c r="E14" s="17">
        <v>0</v>
      </c>
      <c r="F14" s="17">
        <v>0</v>
      </c>
      <c r="G14" s="17">
        <v>0</v>
      </c>
      <c r="H14" s="17">
        <v>0</v>
      </c>
      <c r="I14" s="17">
        <v>7.1565055605539399E-2</v>
      </c>
      <c r="J14" s="17">
        <v>0</v>
      </c>
      <c r="K14" s="17">
        <v>0.10585094268907699</v>
      </c>
      <c r="L14" s="17">
        <v>0</v>
      </c>
      <c r="M14" s="17">
        <v>4.7888414364067801E-2</v>
      </c>
      <c r="N14" s="17">
        <v>4.6767381594922199E-2</v>
      </c>
      <c r="O14" s="17">
        <v>0</v>
      </c>
      <c r="P14" s="17">
        <v>0</v>
      </c>
      <c r="Q14" s="17"/>
      <c r="R14" s="17">
        <v>0</v>
      </c>
      <c r="S14" s="17">
        <v>0</v>
      </c>
      <c r="T14" s="17">
        <v>2.14920136880241E-2</v>
      </c>
      <c r="U14" s="17">
        <v>2.9384343681209901E-2</v>
      </c>
      <c r="V14" s="17"/>
      <c r="W14" s="17">
        <v>6.3943810495806205E-2</v>
      </c>
      <c r="X14" s="17">
        <v>0</v>
      </c>
      <c r="Y14" s="17">
        <v>0</v>
      </c>
      <c r="Z14" s="17">
        <v>0</v>
      </c>
      <c r="AA14" s="17">
        <v>0</v>
      </c>
      <c r="AB14" s="17">
        <v>0</v>
      </c>
      <c r="AC14" s="17">
        <v>7.5895112995974498E-2</v>
      </c>
      <c r="AD14" s="17">
        <v>2.94115130920162E-2</v>
      </c>
      <c r="AE14" s="17">
        <v>0</v>
      </c>
      <c r="AF14" s="17">
        <v>3.16008162026086E-2</v>
      </c>
      <c r="AG14" s="17"/>
      <c r="AH14" s="17">
        <v>4.8025247324852201E-2</v>
      </c>
      <c r="AI14" s="17">
        <v>9.42969671204614E-2</v>
      </c>
      <c r="AJ14" s="17">
        <v>3.2792636260907497E-2</v>
      </c>
      <c r="AK14" s="17">
        <v>0</v>
      </c>
      <c r="AL14" s="17">
        <v>1.1282154948631501E-2</v>
      </c>
      <c r="AM14" s="17">
        <v>3.5193225172754999E-2</v>
      </c>
      <c r="AN14" s="17">
        <v>1.9447115058234599E-2</v>
      </c>
      <c r="AO14" s="17"/>
      <c r="AP14" s="17">
        <v>2.2942082517626802E-2</v>
      </c>
      <c r="AQ14" s="17" t="s">
        <v>104</v>
      </c>
      <c r="AR14" s="17"/>
      <c r="AS14" s="17">
        <v>2.6086982819319E-2</v>
      </c>
      <c r="AT14" s="17">
        <v>1.8831014811351202E-2</v>
      </c>
      <c r="AU14" s="17" t="s">
        <v>104</v>
      </c>
      <c r="AV14" s="17"/>
      <c r="AW14" s="17">
        <v>3.2870495172284901E-2</v>
      </c>
      <c r="AX14" s="17">
        <v>1.5713529875841899E-2</v>
      </c>
      <c r="AY14" s="17"/>
      <c r="AZ14" s="17">
        <v>0</v>
      </c>
      <c r="BA14" s="17">
        <v>3.1493567387409702E-2</v>
      </c>
      <c r="BB14" s="17"/>
      <c r="BC14" s="17">
        <v>8.6300382892238008E-3</v>
      </c>
      <c r="BD14" s="17">
        <v>2.9384343681209901E-2</v>
      </c>
      <c r="BE14" s="17"/>
      <c r="BF14" s="17">
        <v>3.6282123724944902E-2</v>
      </c>
      <c r="BG14" s="17">
        <v>1.0876665743054599E-2</v>
      </c>
      <c r="BH14" s="17"/>
      <c r="BI14" s="17">
        <v>0</v>
      </c>
      <c r="BJ14" s="17">
        <v>1.3171940575354601E-2</v>
      </c>
      <c r="BK14" s="17">
        <v>1.8533365887954401E-2</v>
      </c>
      <c r="BL14" s="17">
        <v>4.6981037834533598E-2</v>
      </c>
    </row>
    <row r="15" spans="2:64" ht="30" x14ac:dyDescent="0.25">
      <c r="B15" s="18" t="s">
        <v>522</v>
      </c>
      <c r="C15" s="17">
        <v>2.48185352197553E-2</v>
      </c>
      <c r="D15" s="17">
        <v>2.4134229679392299E-2</v>
      </c>
      <c r="E15" s="17">
        <v>0</v>
      </c>
      <c r="F15" s="17">
        <v>0</v>
      </c>
      <c r="G15" s="17">
        <v>0.19878766792681199</v>
      </c>
      <c r="H15" s="17">
        <v>3.0461357651969001E-2</v>
      </c>
      <c r="I15" s="17">
        <v>3.5782527802769699E-2</v>
      </c>
      <c r="J15" s="17">
        <v>0</v>
      </c>
      <c r="K15" s="17">
        <v>0</v>
      </c>
      <c r="L15" s="17">
        <v>0.119449027796326</v>
      </c>
      <c r="M15" s="17">
        <v>0</v>
      </c>
      <c r="N15" s="17">
        <v>0</v>
      </c>
      <c r="O15" s="17">
        <v>0</v>
      </c>
      <c r="P15" s="17">
        <v>0</v>
      </c>
      <c r="Q15" s="17"/>
      <c r="R15" s="17">
        <v>0</v>
      </c>
      <c r="S15" s="17">
        <v>3.5644817080954197E-2</v>
      </c>
      <c r="T15" s="17">
        <v>0</v>
      </c>
      <c r="U15" s="17">
        <v>2.9703114863972299E-2</v>
      </c>
      <c r="V15" s="17"/>
      <c r="W15" s="17">
        <v>0</v>
      </c>
      <c r="X15" s="17">
        <v>0</v>
      </c>
      <c r="Y15" s="17">
        <v>0</v>
      </c>
      <c r="Z15" s="17">
        <v>0</v>
      </c>
      <c r="AA15" s="17">
        <v>0</v>
      </c>
      <c r="AB15" s="17">
        <v>0</v>
      </c>
      <c r="AC15" s="17">
        <v>4.0932428957841403E-2</v>
      </c>
      <c r="AD15" s="17">
        <v>4.4841978433198197E-2</v>
      </c>
      <c r="AE15" s="17">
        <v>0</v>
      </c>
      <c r="AF15" s="17">
        <v>4.8384292753587299E-2</v>
      </c>
      <c r="AG15" s="17"/>
      <c r="AH15" s="17">
        <v>9.0787344127486805E-2</v>
      </c>
      <c r="AI15" s="17">
        <v>0</v>
      </c>
      <c r="AJ15" s="17">
        <v>3.2792636260907497E-2</v>
      </c>
      <c r="AK15" s="17">
        <v>0</v>
      </c>
      <c r="AL15" s="17">
        <v>3.9360446503639797E-2</v>
      </c>
      <c r="AM15" s="17">
        <v>9.5666770265205106E-3</v>
      </c>
      <c r="AN15" s="17">
        <v>2.8624234423866999E-2</v>
      </c>
      <c r="AO15" s="17"/>
      <c r="AP15" s="17">
        <v>2.48185352197553E-2</v>
      </c>
      <c r="AQ15" s="17" t="s">
        <v>104</v>
      </c>
      <c r="AR15" s="17"/>
      <c r="AS15" s="17">
        <v>2.70049019789836E-2</v>
      </c>
      <c r="AT15" s="17">
        <v>2.19604790285617E-2</v>
      </c>
      <c r="AU15" s="17" t="s">
        <v>104</v>
      </c>
      <c r="AV15" s="17"/>
      <c r="AW15" s="17">
        <v>2.8853522289427599E-2</v>
      </c>
      <c r="AX15" s="17">
        <v>2.1880793059293899E-2</v>
      </c>
      <c r="AY15" s="17"/>
      <c r="AZ15" s="17">
        <v>1.0096393868839299E-2</v>
      </c>
      <c r="BA15" s="17">
        <v>3.0306100218112999E-2</v>
      </c>
      <c r="BB15" s="17"/>
      <c r="BC15" s="17">
        <v>1.39670161443769E-2</v>
      </c>
      <c r="BD15" s="17">
        <v>2.9703114863972299E-2</v>
      </c>
      <c r="BE15" s="17"/>
      <c r="BF15" s="17">
        <v>3.4726215168443403E-2</v>
      </c>
      <c r="BG15" s="17">
        <v>1.58575218321492E-2</v>
      </c>
      <c r="BH15" s="17"/>
      <c r="BI15" s="17">
        <v>0</v>
      </c>
      <c r="BJ15" s="17">
        <v>1.1794270414361201E-2</v>
      </c>
      <c r="BK15" s="17">
        <v>2.8404730133527401E-2</v>
      </c>
      <c r="BL15" s="17">
        <v>3.6508370215455901E-2</v>
      </c>
    </row>
    <row r="16" spans="2:64" ht="30" x14ac:dyDescent="0.25">
      <c r="B16" s="18" t="s">
        <v>523</v>
      </c>
      <c r="C16" s="17">
        <v>7.1300898789744497E-3</v>
      </c>
      <c r="D16" s="17">
        <v>0</v>
      </c>
      <c r="E16" s="17">
        <v>0</v>
      </c>
      <c r="F16" s="17">
        <v>0</v>
      </c>
      <c r="G16" s="17">
        <v>0</v>
      </c>
      <c r="H16" s="17">
        <v>2.56227271441858E-2</v>
      </c>
      <c r="I16" s="17">
        <v>0</v>
      </c>
      <c r="J16" s="17">
        <v>4.8010982941191903E-2</v>
      </c>
      <c r="K16" s="17">
        <v>0.10585094268907699</v>
      </c>
      <c r="L16" s="17">
        <v>0</v>
      </c>
      <c r="M16" s="17">
        <v>0</v>
      </c>
      <c r="N16" s="17">
        <v>0</v>
      </c>
      <c r="O16" s="17">
        <v>0</v>
      </c>
      <c r="P16" s="17">
        <v>0</v>
      </c>
      <c r="Q16" s="17"/>
      <c r="R16" s="17">
        <v>0</v>
      </c>
      <c r="S16" s="17">
        <v>0</v>
      </c>
      <c r="T16" s="17">
        <v>3.7239381570731603E-2</v>
      </c>
      <c r="U16" s="17">
        <v>3.60862293084062E-3</v>
      </c>
      <c r="V16" s="17"/>
      <c r="W16" s="17">
        <v>0</v>
      </c>
      <c r="X16" s="17">
        <v>0</v>
      </c>
      <c r="Y16" s="17">
        <v>0</v>
      </c>
      <c r="Z16" s="17">
        <v>0</v>
      </c>
      <c r="AA16" s="17">
        <v>0</v>
      </c>
      <c r="AB16" s="17">
        <v>0</v>
      </c>
      <c r="AC16" s="17">
        <v>6.23660175087754E-2</v>
      </c>
      <c r="AD16" s="17">
        <v>2.57386626494874E-2</v>
      </c>
      <c r="AE16" s="17">
        <v>0</v>
      </c>
      <c r="AF16" s="17">
        <v>0</v>
      </c>
      <c r="AG16" s="17"/>
      <c r="AH16" s="17">
        <v>0</v>
      </c>
      <c r="AI16" s="17">
        <v>0</v>
      </c>
      <c r="AJ16" s="17">
        <v>0</v>
      </c>
      <c r="AK16" s="17">
        <v>1.8748185559426402E-2</v>
      </c>
      <c r="AL16" s="17">
        <v>7.7875242168821404E-3</v>
      </c>
      <c r="AM16" s="17">
        <v>0</v>
      </c>
      <c r="AN16" s="17">
        <v>1.76524177386558E-2</v>
      </c>
      <c r="AO16" s="17"/>
      <c r="AP16" s="17">
        <v>7.1300898789744497E-3</v>
      </c>
      <c r="AQ16" s="17" t="s">
        <v>104</v>
      </c>
      <c r="AR16" s="17"/>
      <c r="AS16" s="17">
        <v>7.8564268119629393E-3</v>
      </c>
      <c r="AT16" s="17">
        <v>6.1806097611221897E-3</v>
      </c>
      <c r="AU16" s="17" t="s">
        <v>104</v>
      </c>
      <c r="AV16" s="17"/>
      <c r="AW16" s="17">
        <v>6.35816759210041E-3</v>
      </c>
      <c r="AX16" s="17">
        <v>7.6921012578445701E-3</v>
      </c>
      <c r="AY16" s="17"/>
      <c r="AZ16" s="17">
        <v>0</v>
      </c>
      <c r="BA16" s="17">
        <v>9.7877760621444092E-3</v>
      </c>
      <c r="BB16" s="17"/>
      <c r="BC16" s="17">
        <v>1.49533353871586E-2</v>
      </c>
      <c r="BD16" s="17">
        <v>3.60862293084062E-3</v>
      </c>
      <c r="BE16" s="17"/>
      <c r="BF16" s="17">
        <v>9.7735625781893692E-3</v>
      </c>
      <c r="BG16" s="17">
        <v>4.7391977256027703E-3</v>
      </c>
      <c r="BH16" s="17"/>
      <c r="BI16" s="17">
        <v>4.7891150463964201E-2</v>
      </c>
      <c r="BJ16" s="17">
        <v>0</v>
      </c>
      <c r="BK16" s="17">
        <v>4.1465324828463997E-3</v>
      </c>
      <c r="BL16" s="17">
        <v>1.13305287717647E-2</v>
      </c>
    </row>
    <row r="17" spans="2:64" x14ac:dyDescent="0.25">
      <c r="B17" s="18" t="s">
        <v>80</v>
      </c>
      <c r="C17" s="17">
        <v>4.5408024046772098E-2</v>
      </c>
      <c r="D17" s="17">
        <v>4.6990593137338103E-2</v>
      </c>
      <c r="E17" s="17">
        <v>0.33932217647247798</v>
      </c>
      <c r="F17" s="17">
        <v>0</v>
      </c>
      <c r="G17" s="17">
        <v>0</v>
      </c>
      <c r="H17" s="17">
        <v>6.0922715303937898E-2</v>
      </c>
      <c r="I17" s="17">
        <v>0</v>
      </c>
      <c r="J17" s="17">
        <v>4.8010982941191903E-2</v>
      </c>
      <c r="K17" s="17">
        <v>0</v>
      </c>
      <c r="L17" s="17">
        <v>4.1464948475762702E-2</v>
      </c>
      <c r="M17" s="17">
        <v>6.8151671810778899E-2</v>
      </c>
      <c r="N17" s="17">
        <v>2.3383690797461099E-2</v>
      </c>
      <c r="O17" s="17">
        <v>3.7110432899778903E-2</v>
      </c>
      <c r="P17" s="17">
        <v>0</v>
      </c>
      <c r="Q17" s="17"/>
      <c r="R17" s="17">
        <v>0</v>
      </c>
      <c r="S17" s="17">
        <v>3.4747263326415201E-2</v>
      </c>
      <c r="T17" s="17">
        <v>3.9059861588867401E-2</v>
      </c>
      <c r="U17" s="17">
        <v>5.2658859195099703E-2</v>
      </c>
      <c r="V17" s="17"/>
      <c r="W17" s="17">
        <v>0</v>
      </c>
      <c r="X17" s="17">
        <v>0</v>
      </c>
      <c r="Y17" s="17">
        <v>8.20067091680899E-2</v>
      </c>
      <c r="Z17" s="17">
        <v>0</v>
      </c>
      <c r="AA17" s="17">
        <v>0.15427584994730301</v>
      </c>
      <c r="AB17" s="17">
        <v>0</v>
      </c>
      <c r="AC17" s="17">
        <v>4.3191033356044899E-2</v>
      </c>
      <c r="AD17" s="17">
        <v>2.3851355257978601E-2</v>
      </c>
      <c r="AE17" s="17">
        <v>0</v>
      </c>
      <c r="AF17" s="17">
        <v>5.3885413703890099E-2</v>
      </c>
      <c r="AG17" s="17"/>
      <c r="AH17" s="17">
        <v>3.6171542089426099E-2</v>
      </c>
      <c r="AI17" s="17">
        <v>0.16841784327172499</v>
      </c>
      <c r="AJ17" s="17">
        <v>0</v>
      </c>
      <c r="AK17" s="17">
        <v>5.1006349483015301E-2</v>
      </c>
      <c r="AL17" s="17">
        <v>4.6278210652639797E-2</v>
      </c>
      <c r="AM17" s="17">
        <v>2.24791275363708E-2</v>
      </c>
      <c r="AN17" s="17">
        <v>1.9447115058234599E-2</v>
      </c>
      <c r="AO17" s="17"/>
      <c r="AP17" s="17">
        <v>4.5408024046772098E-2</v>
      </c>
      <c r="AQ17" s="17" t="s">
        <v>104</v>
      </c>
      <c r="AR17" s="17"/>
      <c r="AS17" s="17">
        <v>4.53111341812623E-2</v>
      </c>
      <c r="AT17" s="17">
        <v>4.5534680143611901E-2</v>
      </c>
      <c r="AU17" s="17" t="s">
        <v>104</v>
      </c>
      <c r="AV17" s="17"/>
      <c r="AW17" s="17">
        <v>4.4457306947325997E-2</v>
      </c>
      <c r="AX17" s="17">
        <v>4.6100210082932302E-2</v>
      </c>
      <c r="AY17" s="17"/>
      <c r="AZ17" s="17">
        <v>5.8295458399544697E-2</v>
      </c>
      <c r="BA17" s="17">
        <v>4.0604331975950599E-2</v>
      </c>
      <c r="BB17" s="17"/>
      <c r="BC17" s="17">
        <v>2.92996622929299E-2</v>
      </c>
      <c r="BD17" s="17">
        <v>5.2658859195099703E-2</v>
      </c>
      <c r="BE17" s="17"/>
      <c r="BF17" s="17">
        <v>1.6408157872975698E-2</v>
      </c>
      <c r="BG17" s="17">
        <v>7.1636988886980196E-2</v>
      </c>
      <c r="BH17" s="17"/>
      <c r="BI17" s="17">
        <v>0.14018805046357199</v>
      </c>
      <c r="BJ17" s="17">
        <v>7.1637135295029603E-2</v>
      </c>
      <c r="BK17" s="17">
        <v>3.8893433834110397E-2</v>
      </c>
      <c r="BL17" s="17">
        <v>1.2950065707396499E-2</v>
      </c>
    </row>
    <row r="18" spans="2:64" ht="45" x14ac:dyDescent="0.25">
      <c r="B18" s="18" t="s">
        <v>526</v>
      </c>
      <c r="C18" s="19">
        <v>6.2681035733329907E-2</v>
      </c>
      <c r="D18" s="19">
        <v>3.8986995483143501E-2</v>
      </c>
      <c r="E18" s="19">
        <v>0</v>
      </c>
      <c r="F18" s="19">
        <v>0.108047119361216</v>
      </c>
      <c r="G18" s="19">
        <v>0.23642573029003999</v>
      </c>
      <c r="H18" s="19">
        <v>7.9579470549172596E-2</v>
      </c>
      <c r="I18" s="19">
        <v>3.5782527802769699E-2</v>
      </c>
      <c r="J18" s="19">
        <v>0</v>
      </c>
      <c r="K18" s="19">
        <v>0</v>
      </c>
      <c r="L18" s="19">
        <v>0.157219200483213</v>
      </c>
      <c r="M18" s="19">
        <v>6.8151671810778899E-2</v>
      </c>
      <c r="N18" s="19">
        <v>0.113204074576844</v>
      </c>
      <c r="O18" s="19">
        <v>3.7110432899778903E-2</v>
      </c>
      <c r="P18" s="19">
        <v>0</v>
      </c>
      <c r="Q18" s="19"/>
      <c r="R18" s="19">
        <v>0.23193172604241899</v>
      </c>
      <c r="S18" s="19">
        <v>0.12620414101767699</v>
      </c>
      <c r="T18" s="19">
        <v>2.0662125666389201E-2</v>
      </c>
      <c r="U18" s="19">
        <v>4.3330898453369703E-2</v>
      </c>
      <c r="V18" s="19"/>
      <c r="W18" s="19">
        <v>0.10023140719913801</v>
      </c>
      <c r="X18" s="19">
        <v>0.20277807617209601</v>
      </c>
      <c r="Y18" s="19">
        <v>0</v>
      </c>
      <c r="Z18" s="19">
        <v>0.115891402966369</v>
      </c>
      <c r="AA18" s="19">
        <v>0.111449115911016</v>
      </c>
      <c r="AB18" s="19">
        <v>5.9708645203594098E-2</v>
      </c>
      <c r="AC18" s="19">
        <v>7.79735537849338E-2</v>
      </c>
      <c r="AD18" s="19">
        <v>0.121905668360095</v>
      </c>
      <c r="AE18" s="19">
        <v>2.26951446939982E-2</v>
      </c>
      <c r="AF18" s="19">
        <v>3.4407233329918997E-2</v>
      </c>
      <c r="AG18" s="19"/>
      <c r="AH18" s="19">
        <v>0.123124936712052</v>
      </c>
      <c r="AI18" s="19">
        <v>0</v>
      </c>
      <c r="AJ18" s="19">
        <v>7.3063067926914305E-2</v>
      </c>
      <c r="AK18" s="19">
        <v>0.13845496445590599</v>
      </c>
      <c r="AL18" s="19">
        <v>8.7196364463528395E-2</v>
      </c>
      <c r="AM18" s="19">
        <v>1.5995414995415701E-2</v>
      </c>
      <c r="AN18" s="19">
        <v>2.1718701955251399E-2</v>
      </c>
      <c r="AO18" s="19"/>
      <c r="AP18" s="19">
        <v>6.2681035733329907E-2</v>
      </c>
      <c r="AQ18" s="19" t="s">
        <v>104</v>
      </c>
      <c r="AR18" s="19"/>
      <c r="AS18" s="19">
        <v>7.9028438156930003E-2</v>
      </c>
      <c r="AT18" s="19">
        <v>4.1311430423745701E-2</v>
      </c>
      <c r="AU18" s="19" t="s">
        <v>104</v>
      </c>
      <c r="AV18" s="19"/>
      <c r="AW18" s="19">
        <v>1.38540430422437E-2</v>
      </c>
      <c r="AX18" s="19">
        <v>9.8230372700299204E-2</v>
      </c>
      <c r="AY18" s="19"/>
      <c r="AZ18" s="19">
        <v>0.10538980549089901</v>
      </c>
      <c r="BA18" s="19">
        <v>4.6761670169707399E-2</v>
      </c>
      <c r="BB18" s="19"/>
      <c r="BC18" s="19">
        <v>0.105669050895142</v>
      </c>
      <c r="BD18" s="19">
        <v>4.3330898453369703E-2</v>
      </c>
      <c r="BE18" s="19"/>
      <c r="BF18" s="19">
        <v>2.88194918359829E-2</v>
      </c>
      <c r="BG18" s="19">
        <v>9.3307151005585703E-2</v>
      </c>
      <c r="BH18" s="19"/>
      <c r="BI18" s="19">
        <v>0</v>
      </c>
      <c r="BJ18" s="19">
        <v>0.101850782413531</v>
      </c>
      <c r="BK18" s="19">
        <v>6.5233749862702306E-2</v>
      </c>
      <c r="BL18" s="19">
        <v>3.4377897555743601E-2</v>
      </c>
    </row>
    <row r="19" spans="2:64" x14ac:dyDescent="0.25">
      <c r="B19" s="16" t="s">
        <v>661</v>
      </c>
    </row>
    <row r="20" spans="2:64" x14ac:dyDescent="0.25">
      <c r="B20" t="s">
        <v>83</v>
      </c>
    </row>
    <row r="21" spans="2:64" x14ac:dyDescent="0.25">
      <c r="B21" t="s">
        <v>84</v>
      </c>
    </row>
    <row r="23" spans="2:64" x14ac:dyDescent="0.25">
      <c r="B23"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L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534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45" x14ac:dyDescent="0.25">
      <c r="B9" s="18" t="s">
        <v>528</v>
      </c>
      <c r="C9" s="17">
        <v>0.25453902038943399</v>
      </c>
      <c r="D9" s="17">
        <v>0.27035784396288998</v>
      </c>
      <c r="E9" s="17">
        <v>0.22180846032142201</v>
      </c>
      <c r="F9" s="17">
        <v>0.25378351898699703</v>
      </c>
      <c r="G9" s="17">
        <v>0.219689518427377</v>
      </c>
      <c r="H9" s="17">
        <v>0.20238312478880499</v>
      </c>
      <c r="I9" s="17">
        <v>0.251180383142942</v>
      </c>
      <c r="J9" s="17">
        <v>0.24347507123057099</v>
      </c>
      <c r="K9" s="17">
        <v>0.28371330922716298</v>
      </c>
      <c r="L9" s="17">
        <v>0.245249649443495</v>
      </c>
      <c r="M9" s="17">
        <v>0.22886271331753599</v>
      </c>
      <c r="N9" s="17">
        <v>0.310586539802367</v>
      </c>
      <c r="O9" s="17">
        <v>0.238924863550042</v>
      </c>
      <c r="P9" s="17">
        <v>0</v>
      </c>
      <c r="Q9" s="17"/>
      <c r="R9" s="17">
        <v>0.251097000151845</v>
      </c>
      <c r="S9" s="17">
        <v>0.208928130759789</v>
      </c>
      <c r="T9" s="17">
        <v>0.22121123424233799</v>
      </c>
      <c r="U9" s="17">
        <v>0.279819301161848</v>
      </c>
      <c r="V9" s="17"/>
      <c r="W9" s="17">
        <v>0.267950164414542</v>
      </c>
      <c r="X9" s="17">
        <v>0.19126189957974701</v>
      </c>
      <c r="Y9" s="17">
        <v>0.21561433661934801</v>
      </c>
      <c r="Z9" s="17">
        <v>0.196391213414112</v>
      </c>
      <c r="AA9" s="17">
        <v>0.17981324046146499</v>
      </c>
      <c r="AB9" s="17">
        <v>0.28970593305645898</v>
      </c>
      <c r="AC9" s="17">
        <v>0.32122270179214402</v>
      </c>
      <c r="AD9" s="17">
        <v>0.225921440860891</v>
      </c>
      <c r="AE9" s="17">
        <v>0.24652694510513001</v>
      </c>
      <c r="AF9" s="17">
        <v>0.34717173779886501</v>
      </c>
      <c r="AG9" s="17"/>
      <c r="AH9" s="17">
        <v>0.298715989380615</v>
      </c>
      <c r="AI9" s="17">
        <v>0.194243902806392</v>
      </c>
      <c r="AJ9" s="17">
        <v>0.25947897997228297</v>
      </c>
      <c r="AK9" s="17">
        <v>0.21488517233895399</v>
      </c>
      <c r="AL9" s="17">
        <v>0.30618693798416202</v>
      </c>
      <c r="AM9" s="17">
        <v>0.25311510395431902</v>
      </c>
      <c r="AN9" s="17">
        <v>0.27298319206941202</v>
      </c>
      <c r="AO9" s="17"/>
      <c r="AP9" s="17">
        <v>0.27175669115620499</v>
      </c>
      <c r="AQ9" s="17">
        <v>0.22660456182517899</v>
      </c>
      <c r="AR9" s="17"/>
      <c r="AS9" s="17">
        <v>0.23145585816425801</v>
      </c>
      <c r="AT9" s="17">
        <v>0.39278960072050301</v>
      </c>
      <c r="AU9" s="17">
        <v>0.23336449615813701</v>
      </c>
      <c r="AV9" s="17"/>
      <c r="AW9" s="17">
        <v>0.31426645562372402</v>
      </c>
      <c r="AX9" s="17">
        <v>0.245330426728468</v>
      </c>
      <c r="AY9" s="17"/>
      <c r="AZ9" s="17">
        <v>0.27765560291133801</v>
      </c>
      <c r="BA9" s="17">
        <v>0.24292363289194899</v>
      </c>
      <c r="BB9" s="17"/>
      <c r="BC9" s="17">
        <v>0.23187193042569301</v>
      </c>
      <c r="BD9" s="17">
        <v>0.279819301161848</v>
      </c>
      <c r="BE9" s="17"/>
      <c r="BF9" s="17">
        <v>0.354899256557826</v>
      </c>
      <c r="BG9" s="17">
        <v>0.203306048661264</v>
      </c>
      <c r="BH9" s="17"/>
      <c r="BI9" s="17">
        <v>0.155038604763958</v>
      </c>
      <c r="BJ9" s="17">
        <v>0.25558467394489198</v>
      </c>
      <c r="BK9" s="17">
        <v>0.28025057119958202</v>
      </c>
      <c r="BL9" s="17">
        <v>0.360539802574395</v>
      </c>
    </row>
    <row r="10" spans="2:64" x14ac:dyDescent="0.25">
      <c r="B10" s="18" t="s">
        <v>529</v>
      </c>
      <c r="C10" s="17">
        <v>0.26351720837655501</v>
      </c>
      <c r="D10" s="17">
        <v>0.29822895745699901</v>
      </c>
      <c r="E10" s="17">
        <v>0.25036069866941701</v>
      </c>
      <c r="F10" s="17">
        <v>0.27088396234574402</v>
      </c>
      <c r="G10" s="17">
        <v>0.19992928736592799</v>
      </c>
      <c r="H10" s="17">
        <v>0.308005168927029</v>
      </c>
      <c r="I10" s="17">
        <v>0.21822881978402101</v>
      </c>
      <c r="J10" s="17">
        <v>0.28531807030020201</v>
      </c>
      <c r="K10" s="17">
        <v>0.21240132952183899</v>
      </c>
      <c r="L10" s="17">
        <v>0.29847689052760701</v>
      </c>
      <c r="M10" s="17">
        <v>0.20315555923575301</v>
      </c>
      <c r="N10" s="17">
        <v>0.29098011988595501</v>
      </c>
      <c r="O10" s="17">
        <v>0.20594995172977101</v>
      </c>
      <c r="P10" s="17">
        <v>0.64803048213396297</v>
      </c>
      <c r="Q10" s="17"/>
      <c r="R10" s="17">
        <v>0.18889490124969599</v>
      </c>
      <c r="S10" s="17">
        <v>0.26957439884289702</v>
      </c>
      <c r="T10" s="17">
        <v>0.245676328419347</v>
      </c>
      <c r="U10" s="17">
        <v>0.30582625211535203</v>
      </c>
      <c r="V10" s="17"/>
      <c r="W10" s="17">
        <v>0.19730556629179999</v>
      </c>
      <c r="X10" s="17">
        <v>0.218755137754642</v>
      </c>
      <c r="Y10" s="17">
        <v>0.31942217406652601</v>
      </c>
      <c r="Z10" s="17">
        <v>0.33494408814846799</v>
      </c>
      <c r="AA10" s="17">
        <v>0.283035461374606</v>
      </c>
      <c r="AB10" s="17">
        <v>0.23776293089431799</v>
      </c>
      <c r="AC10" s="17">
        <v>0.228912767000328</v>
      </c>
      <c r="AD10" s="17">
        <v>0.31335508950387803</v>
      </c>
      <c r="AE10" s="17">
        <v>0.30728434224395501</v>
      </c>
      <c r="AF10" s="17">
        <v>0.30479027428536398</v>
      </c>
      <c r="AG10" s="17"/>
      <c r="AH10" s="17">
        <v>0.22997325636271501</v>
      </c>
      <c r="AI10" s="17">
        <v>0.40548616296330797</v>
      </c>
      <c r="AJ10" s="17">
        <v>0.262477090851094</v>
      </c>
      <c r="AK10" s="17">
        <v>0.18196145628760199</v>
      </c>
      <c r="AL10" s="17">
        <v>0.29064909747360101</v>
      </c>
      <c r="AM10" s="17">
        <v>0.32833301195526798</v>
      </c>
      <c r="AN10" s="17">
        <v>0.30095731285928901</v>
      </c>
      <c r="AO10" s="17"/>
      <c r="AP10" s="17">
        <v>0.298364772644091</v>
      </c>
      <c r="AQ10" s="17">
        <v>0.20697948888575399</v>
      </c>
      <c r="AR10" s="17"/>
      <c r="AS10" s="17">
        <v>0.30179188059278</v>
      </c>
      <c r="AT10" s="17">
        <v>0.27619303146156399</v>
      </c>
      <c r="AU10" s="17">
        <v>0.32229466262030398</v>
      </c>
      <c r="AV10" s="17"/>
      <c r="AW10" s="17">
        <v>0.29422685966094497</v>
      </c>
      <c r="AX10" s="17">
        <v>0.258782488075263</v>
      </c>
      <c r="AY10" s="17"/>
      <c r="AZ10" s="17">
        <v>0.220940846975439</v>
      </c>
      <c r="BA10" s="17">
        <v>0.284910549517633</v>
      </c>
      <c r="BB10" s="17"/>
      <c r="BC10" s="17">
        <v>0.225581597243878</v>
      </c>
      <c r="BD10" s="17">
        <v>0.30582625211535203</v>
      </c>
      <c r="BE10" s="17"/>
      <c r="BF10" s="17">
        <v>0.28938086927861001</v>
      </c>
      <c r="BG10" s="17">
        <v>0.25031404885470399</v>
      </c>
      <c r="BH10" s="17"/>
      <c r="BI10" s="17">
        <v>0.14344568098511201</v>
      </c>
      <c r="BJ10" s="17">
        <v>0.24423186530435401</v>
      </c>
      <c r="BK10" s="17">
        <v>0.34818024128834502</v>
      </c>
      <c r="BL10" s="17">
        <v>0.29915155234888202</v>
      </c>
    </row>
    <row r="11" spans="2:64" x14ac:dyDescent="0.25">
      <c r="B11" s="18" t="s">
        <v>530</v>
      </c>
      <c r="C11" s="17">
        <v>0.33931513468043201</v>
      </c>
      <c r="D11" s="17">
        <v>0.35338821634418599</v>
      </c>
      <c r="E11" s="17">
        <v>0.210987207604344</v>
      </c>
      <c r="F11" s="17">
        <v>0.17427843179606001</v>
      </c>
      <c r="G11" s="17">
        <v>0.46846908411502702</v>
      </c>
      <c r="H11" s="17">
        <v>0.31616678913465801</v>
      </c>
      <c r="I11" s="17">
        <v>0.40893696691512499</v>
      </c>
      <c r="J11" s="17">
        <v>0.35526061501668699</v>
      </c>
      <c r="K11" s="17">
        <v>0.29148403172915799</v>
      </c>
      <c r="L11" s="17">
        <v>0.33771187715323298</v>
      </c>
      <c r="M11" s="17">
        <v>0.43896888520465199</v>
      </c>
      <c r="N11" s="17">
        <v>0.262669704678754</v>
      </c>
      <c r="O11" s="17">
        <v>0.35243663770359301</v>
      </c>
      <c r="P11" s="17">
        <v>0</v>
      </c>
      <c r="Q11" s="17"/>
      <c r="R11" s="17">
        <v>0.321166695704308</v>
      </c>
      <c r="S11" s="17">
        <v>0.39035280084144702</v>
      </c>
      <c r="T11" s="17">
        <v>0.383703760892395</v>
      </c>
      <c r="U11" s="17">
        <v>0.320753450060838</v>
      </c>
      <c r="V11" s="17"/>
      <c r="W11" s="17">
        <v>0.30399207873617101</v>
      </c>
      <c r="X11" s="17">
        <v>0.43784206878395598</v>
      </c>
      <c r="Y11" s="17">
        <v>0.20715625676707999</v>
      </c>
      <c r="Z11" s="17">
        <v>0.29354383980500598</v>
      </c>
      <c r="AA11" s="17">
        <v>0.368498330351758</v>
      </c>
      <c r="AB11" s="17">
        <v>0.42691592124177802</v>
      </c>
      <c r="AC11" s="17">
        <v>0.32121999520349898</v>
      </c>
      <c r="AD11" s="17">
        <v>0.39574586256564798</v>
      </c>
      <c r="AE11" s="17">
        <v>0.34633691490208302</v>
      </c>
      <c r="AF11" s="17">
        <v>0.25966217763427302</v>
      </c>
      <c r="AG11" s="17"/>
      <c r="AH11" s="17">
        <v>0.29735741995232801</v>
      </c>
      <c r="AI11" s="17">
        <v>0.185154615417056</v>
      </c>
      <c r="AJ11" s="17">
        <v>0.36677651459993099</v>
      </c>
      <c r="AK11" s="17">
        <v>0.39947270032576498</v>
      </c>
      <c r="AL11" s="17">
        <v>0.28087622133319101</v>
      </c>
      <c r="AM11" s="17">
        <v>0.33441174737998502</v>
      </c>
      <c r="AN11" s="17">
        <v>0.35729651938344398</v>
      </c>
      <c r="AO11" s="17"/>
      <c r="AP11" s="17">
        <v>0.34002742890835203</v>
      </c>
      <c r="AQ11" s="17">
        <v>0.338159487446555</v>
      </c>
      <c r="AR11" s="17"/>
      <c r="AS11" s="17">
        <v>0.37521334123776401</v>
      </c>
      <c r="AT11" s="17">
        <v>0.28012184029715798</v>
      </c>
      <c r="AU11" s="17">
        <v>0.33835962984612</v>
      </c>
      <c r="AV11" s="17"/>
      <c r="AW11" s="17">
        <v>0.347984333861387</v>
      </c>
      <c r="AX11" s="17">
        <v>0.33797854401133198</v>
      </c>
      <c r="AY11" s="17"/>
      <c r="AZ11" s="17">
        <v>0.335521719055351</v>
      </c>
      <c r="BA11" s="17">
        <v>0.341221211946938</v>
      </c>
      <c r="BB11" s="17"/>
      <c r="BC11" s="17">
        <v>0.35595812132043902</v>
      </c>
      <c r="BD11" s="17">
        <v>0.320753450060838</v>
      </c>
      <c r="BE11" s="17"/>
      <c r="BF11" s="17">
        <v>0.28890062563450902</v>
      </c>
      <c r="BG11" s="17">
        <v>0.365051274961185</v>
      </c>
      <c r="BH11" s="17"/>
      <c r="BI11" s="17">
        <v>0.34752321907954198</v>
      </c>
      <c r="BJ11" s="17">
        <v>0.37856006704100797</v>
      </c>
      <c r="BK11" s="17">
        <v>0.30796796327228798</v>
      </c>
      <c r="BL11" s="17">
        <v>0.31274101397940102</v>
      </c>
    </row>
    <row r="12" spans="2:64" ht="30" x14ac:dyDescent="0.25">
      <c r="B12" s="18" t="s">
        <v>531</v>
      </c>
      <c r="C12" s="17">
        <v>9.0110423989992E-2</v>
      </c>
      <c r="D12" s="17">
        <v>5.5905300741530203E-2</v>
      </c>
      <c r="E12" s="17">
        <v>0.215886431063224</v>
      </c>
      <c r="F12" s="17">
        <v>0.24361673207609799</v>
      </c>
      <c r="G12" s="17">
        <v>3.0979363449151399E-2</v>
      </c>
      <c r="H12" s="17">
        <v>0.10146991726827401</v>
      </c>
      <c r="I12" s="17">
        <v>9.4526654180862896E-2</v>
      </c>
      <c r="J12" s="17">
        <v>7.4021165202252798E-2</v>
      </c>
      <c r="K12" s="17">
        <v>0.112979904718118</v>
      </c>
      <c r="L12" s="17">
        <v>8.5485381776851596E-2</v>
      </c>
      <c r="M12" s="17">
        <v>6.3671303426586306E-2</v>
      </c>
      <c r="N12" s="17">
        <v>7.9161898005838394E-2</v>
      </c>
      <c r="O12" s="17">
        <v>0.117856501816653</v>
      </c>
      <c r="P12" s="17">
        <v>0.35196951786603697</v>
      </c>
      <c r="Q12" s="17"/>
      <c r="R12" s="17">
        <v>0.14001332967301799</v>
      </c>
      <c r="S12" s="17">
        <v>8.4222233858722406E-2</v>
      </c>
      <c r="T12" s="17">
        <v>0.1256398798942</v>
      </c>
      <c r="U12" s="17">
        <v>5.6069128873723603E-2</v>
      </c>
      <c r="V12" s="17"/>
      <c r="W12" s="17">
        <v>0.114817998764585</v>
      </c>
      <c r="X12" s="17">
        <v>0.13967917156637799</v>
      </c>
      <c r="Y12" s="17">
        <v>0.174859193584676</v>
      </c>
      <c r="Z12" s="17">
        <v>0.138032394219822</v>
      </c>
      <c r="AA12" s="17">
        <v>0.13161452641032201</v>
      </c>
      <c r="AB12" s="17">
        <v>2.92218347158818E-2</v>
      </c>
      <c r="AC12" s="17">
        <v>7.8285838515286005E-2</v>
      </c>
      <c r="AD12" s="17">
        <v>6.4977607069582693E-2</v>
      </c>
      <c r="AE12" s="17">
        <v>7.7038071545190795E-2</v>
      </c>
      <c r="AF12" s="17">
        <v>5.3517521362119E-2</v>
      </c>
      <c r="AG12" s="17"/>
      <c r="AH12" s="17">
        <v>0.11874907222481799</v>
      </c>
      <c r="AI12" s="17">
        <v>0.19417874404656199</v>
      </c>
      <c r="AJ12" s="17">
        <v>6.9325078081762803E-2</v>
      </c>
      <c r="AK12" s="17">
        <v>0.14678337105460801</v>
      </c>
      <c r="AL12" s="17">
        <v>6.6166406738204203E-2</v>
      </c>
      <c r="AM12" s="17">
        <v>3.7961399714234498E-2</v>
      </c>
      <c r="AN12" s="17">
        <v>5.7914170380946699E-2</v>
      </c>
      <c r="AO12" s="17"/>
      <c r="AP12" s="17">
        <v>5.85348171748903E-2</v>
      </c>
      <c r="AQ12" s="17">
        <v>0.141339622884882</v>
      </c>
      <c r="AR12" s="17"/>
      <c r="AS12" s="17">
        <v>7.5622821351475605E-2</v>
      </c>
      <c r="AT12" s="17">
        <v>3.1102861318565801E-2</v>
      </c>
      <c r="AU12" s="17">
        <v>5.6492576865500001E-2</v>
      </c>
      <c r="AV12" s="17"/>
      <c r="AW12" s="17">
        <v>3.0419406629344899E-2</v>
      </c>
      <c r="AX12" s="17">
        <v>9.9313402854356705E-2</v>
      </c>
      <c r="AY12" s="17"/>
      <c r="AZ12" s="17">
        <v>0.11550062765586799</v>
      </c>
      <c r="BA12" s="17">
        <v>7.7352610245690206E-2</v>
      </c>
      <c r="BB12" s="17"/>
      <c r="BC12" s="17">
        <v>0.120632913270441</v>
      </c>
      <c r="BD12" s="17">
        <v>5.6069128873723603E-2</v>
      </c>
      <c r="BE12" s="17"/>
      <c r="BF12" s="17">
        <v>4.8003638446857497E-2</v>
      </c>
      <c r="BG12" s="17">
        <v>0.111605548310703</v>
      </c>
      <c r="BH12" s="17"/>
      <c r="BI12" s="17">
        <v>0.226126985054903</v>
      </c>
      <c r="BJ12" s="17">
        <v>6.23095338762788E-2</v>
      </c>
      <c r="BK12" s="17">
        <v>5.29435934672743E-2</v>
      </c>
      <c r="BL12" s="17">
        <v>1.49754955124371E-2</v>
      </c>
    </row>
    <row r="13" spans="2:64" x14ac:dyDescent="0.25">
      <c r="B13" s="18" t="s">
        <v>532</v>
      </c>
      <c r="C13" s="17">
        <v>2.01068670777555E-2</v>
      </c>
      <c r="D13" s="17">
        <v>1.4089250411217001E-2</v>
      </c>
      <c r="E13" s="17">
        <v>0</v>
      </c>
      <c r="F13" s="17">
        <v>3.1202321916094799E-2</v>
      </c>
      <c r="G13" s="17">
        <v>4.4087812025732399E-2</v>
      </c>
      <c r="H13" s="17">
        <v>0</v>
      </c>
      <c r="I13" s="17">
        <v>0</v>
      </c>
      <c r="J13" s="17">
        <v>0</v>
      </c>
      <c r="K13" s="17">
        <v>4.8874110007038299E-2</v>
      </c>
      <c r="L13" s="17">
        <v>3.3076201098813901E-2</v>
      </c>
      <c r="M13" s="17">
        <v>2.423128721363E-2</v>
      </c>
      <c r="N13" s="17">
        <v>1.4958148148382901E-2</v>
      </c>
      <c r="O13" s="17">
        <v>4.2416022599970703E-2</v>
      </c>
      <c r="P13" s="17">
        <v>0</v>
      </c>
      <c r="Q13" s="17"/>
      <c r="R13" s="17">
        <v>3.2728165698182501E-2</v>
      </c>
      <c r="S13" s="17">
        <v>1.2100214242741899E-2</v>
      </c>
      <c r="T13" s="17">
        <v>1.2167956915406E-2</v>
      </c>
      <c r="U13" s="17">
        <v>1.8113290166589E-2</v>
      </c>
      <c r="V13" s="17"/>
      <c r="W13" s="17">
        <v>5.2689843530638998E-2</v>
      </c>
      <c r="X13" s="17">
        <v>1.2461722315277099E-2</v>
      </c>
      <c r="Y13" s="17">
        <v>1.89756578073654E-2</v>
      </c>
      <c r="Z13" s="17">
        <v>0</v>
      </c>
      <c r="AA13" s="17">
        <v>1.7591702885276402E-2</v>
      </c>
      <c r="AB13" s="17">
        <v>1.6393380091562899E-2</v>
      </c>
      <c r="AC13" s="17">
        <v>2.7409061560402501E-2</v>
      </c>
      <c r="AD13" s="17">
        <v>0</v>
      </c>
      <c r="AE13" s="17">
        <v>1.41146011840488E-2</v>
      </c>
      <c r="AF13" s="17">
        <v>2.14694536453932E-2</v>
      </c>
      <c r="AG13" s="17"/>
      <c r="AH13" s="17">
        <v>2.95608814811519E-2</v>
      </c>
      <c r="AI13" s="17">
        <v>0</v>
      </c>
      <c r="AJ13" s="17">
        <v>3.1772673427546201E-2</v>
      </c>
      <c r="AK13" s="17">
        <v>1.51840077452235E-2</v>
      </c>
      <c r="AL13" s="17">
        <v>2.92438405353618E-2</v>
      </c>
      <c r="AM13" s="17">
        <v>1.9588160824135E-2</v>
      </c>
      <c r="AN13" s="17">
        <v>1.0848805306908E-2</v>
      </c>
      <c r="AO13" s="17"/>
      <c r="AP13" s="17">
        <v>1.8253456191122602E-2</v>
      </c>
      <c r="AQ13" s="17">
        <v>2.3113895747109699E-2</v>
      </c>
      <c r="AR13" s="17"/>
      <c r="AS13" s="17">
        <v>1.5916098653721698E-2</v>
      </c>
      <c r="AT13" s="17">
        <v>1.2737032140299301E-2</v>
      </c>
      <c r="AU13" s="17">
        <v>2.3975656531966202E-2</v>
      </c>
      <c r="AV13" s="17"/>
      <c r="AW13" s="17">
        <v>1.3102944224598401E-2</v>
      </c>
      <c r="AX13" s="17">
        <v>2.1186710525485701E-2</v>
      </c>
      <c r="AY13" s="17"/>
      <c r="AZ13" s="17">
        <v>1.86020755735983E-2</v>
      </c>
      <c r="BA13" s="17">
        <v>2.0862979552735202E-2</v>
      </c>
      <c r="BB13" s="17"/>
      <c r="BC13" s="17">
        <v>2.1894370452494798E-2</v>
      </c>
      <c r="BD13" s="17">
        <v>1.8113290166589E-2</v>
      </c>
      <c r="BE13" s="17"/>
      <c r="BF13" s="17">
        <v>1.6626518235636399E-2</v>
      </c>
      <c r="BG13" s="17">
        <v>2.1883552950966001E-2</v>
      </c>
      <c r="BH13" s="17"/>
      <c r="BI13" s="17">
        <v>2.45037519310576E-2</v>
      </c>
      <c r="BJ13" s="17">
        <v>3.6378807206404497E-2</v>
      </c>
      <c r="BK13" s="17">
        <v>8.0481523924207793E-3</v>
      </c>
      <c r="BL13" s="17">
        <v>6.2960677924425402E-3</v>
      </c>
    </row>
    <row r="14" spans="2:64" x14ac:dyDescent="0.25">
      <c r="B14" s="18" t="s">
        <v>533</v>
      </c>
      <c r="C14" s="17">
        <v>1.9689596665382E-2</v>
      </c>
      <c r="D14" s="17">
        <v>8.0304310831781599E-3</v>
      </c>
      <c r="E14" s="17">
        <v>6.5418950803578901E-2</v>
      </c>
      <c r="F14" s="17">
        <v>2.6235032879005801E-2</v>
      </c>
      <c r="G14" s="17">
        <v>0</v>
      </c>
      <c r="H14" s="17">
        <v>4.9514990487785203E-2</v>
      </c>
      <c r="I14" s="17">
        <v>1.4736592249589901E-2</v>
      </c>
      <c r="J14" s="17">
        <v>4.1925078250287601E-2</v>
      </c>
      <c r="K14" s="17">
        <v>3.1769625876858401E-2</v>
      </c>
      <c r="L14" s="17">
        <v>0</v>
      </c>
      <c r="M14" s="17">
        <v>1.4497303997513899E-2</v>
      </c>
      <c r="N14" s="17">
        <v>2.5269368294404699E-2</v>
      </c>
      <c r="O14" s="17">
        <v>2.12080112999854E-2</v>
      </c>
      <c r="P14" s="17">
        <v>0</v>
      </c>
      <c r="Q14" s="17"/>
      <c r="R14" s="17">
        <v>4.1447063501216297E-2</v>
      </c>
      <c r="S14" s="17">
        <v>2.5917090250022399E-2</v>
      </c>
      <c r="T14" s="17">
        <v>4.9056316672265099E-3</v>
      </c>
      <c r="U14" s="17">
        <v>1.01723344258527E-2</v>
      </c>
      <c r="V14" s="17"/>
      <c r="W14" s="17">
        <v>3.7904857917459303E-2</v>
      </c>
      <c r="X14" s="17">
        <v>0</v>
      </c>
      <c r="Y14" s="17">
        <v>4.1317488481502899E-2</v>
      </c>
      <c r="Z14" s="17">
        <v>2.6848207225049801E-2</v>
      </c>
      <c r="AA14" s="17">
        <v>0</v>
      </c>
      <c r="AB14" s="17">
        <v>0</v>
      </c>
      <c r="AC14" s="17">
        <v>2.2949635928340501E-2</v>
      </c>
      <c r="AD14" s="17">
        <v>0</v>
      </c>
      <c r="AE14" s="17">
        <v>8.6991250195916203E-3</v>
      </c>
      <c r="AF14" s="17">
        <v>4.3899217984860704E-3</v>
      </c>
      <c r="AG14" s="17"/>
      <c r="AH14" s="17">
        <v>2.5643380598373299E-2</v>
      </c>
      <c r="AI14" s="17">
        <v>2.09365747666817E-2</v>
      </c>
      <c r="AJ14" s="17">
        <v>1.01696630673828E-2</v>
      </c>
      <c r="AK14" s="17">
        <v>2.45363351260596E-2</v>
      </c>
      <c r="AL14" s="17">
        <v>1.3299341532490299E-2</v>
      </c>
      <c r="AM14" s="17">
        <v>1.9980035449979699E-2</v>
      </c>
      <c r="AN14" s="17">
        <v>0</v>
      </c>
      <c r="AO14" s="17"/>
      <c r="AP14" s="17">
        <v>9.4396935947177307E-3</v>
      </c>
      <c r="AQ14" s="17">
        <v>3.6319342726486098E-2</v>
      </c>
      <c r="AR14" s="17"/>
      <c r="AS14" s="17">
        <v>0</v>
      </c>
      <c r="AT14" s="17">
        <v>7.0556340619105304E-3</v>
      </c>
      <c r="AU14" s="17">
        <v>1.7471923289172801E-2</v>
      </c>
      <c r="AV14" s="17"/>
      <c r="AW14" s="17">
        <v>0</v>
      </c>
      <c r="AX14" s="17">
        <v>2.27252785815499E-2</v>
      </c>
      <c r="AY14" s="17"/>
      <c r="AZ14" s="17">
        <v>1.8043987210551098E-2</v>
      </c>
      <c r="BA14" s="17">
        <v>2.0516465925545201E-2</v>
      </c>
      <c r="BB14" s="17"/>
      <c r="BC14" s="17">
        <v>2.82230714845122E-2</v>
      </c>
      <c r="BD14" s="17">
        <v>1.01723344258527E-2</v>
      </c>
      <c r="BE14" s="17"/>
      <c r="BF14" s="17">
        <v>0</v>
      </c>
      <c r="BG14" s="17">
        <v>2.97409535354877E-2</v>
      </c>
      <c r="BH14" s="17"/>
      <c r="BI14" s="17">
        <v>5.1731874867603798E-2</v>
      </c>
      <c r="BJ14" s="17">
        <v>2.2935052627062798E-2</v>
      </c>
      <c r="BK14" s="17">
        <v>0</v>
      </c>
      <c r="BL14" s="17">
        <v>6.2960677924425402E-3</v>
      </c>
    </row>
    <row r="15" spans="2:64" x14ac:dyDescent="0.25">
      <c r="B15" s="18" t="s">
        <v>80</v>
      </c>
      <c r="C15" s="19">
        <v>1.2721748820449401E-2</v>
      </c>
      <c r="D15" s="19">
        <v>0</v>
      </c>
      <c r="E15" s="19">
        <v>3.5538251538014001E-2</v>
      </c>
      <c r="F15" s="19">
        <v>0</v>
      </c>
      <c r="G15" s="19">
        <v>3.68449346167831E-2</v>
      </c>
      <c r="H15" s="19">
        <v>2.2460009393449699E-2</v>
      </c>
      <c r="I15" s="19">
        <v>1.2390583727458699E-2</v>
      </c>
      <c r="J15" s="19">
        <v>0</v>
      </c>
      <c r="K15" s="19">
        <v>1.8777688919824301E-2</v>
      </c>
      <c r="L15" s="19">
        <v>0</v>
      </c>
      <c r="M15" s="19">
        <v>2.6612947604328901E-2</v>
      </c>
      <c r="N15" s="19">
        <v>1.6374221184298099E-2</v>
      </c>
      <c r="O15" s="19">
        <v>2.12080112999854E-2</v>
      </c>
      <c r="P15" s="19">
        <v>0</v>
      </c>
      <c r="Q15" s="19"/>
      <c r="R15" s="19">
        <v>2.4652844021734201E-2</v>
      </c>
      <c r="S15" s="19">
        <v>8.9051312043806896E-3</v>
      </c>
      <c r="T15" s="19">
        <v>6.6952079690863102E-3</v>
      </c>
      <c r="U15" s="19">
        <v>9.2462431957959206E-3</v>
      </c>
      <c r="V15" s="19"/>
      <c r="W15" s="19">
        <v>2.53394903448028E-2</v>
      </c>
      <c r="X15" s="19">
        <v>0</v>
      </c>
      <c r="Y15" s="19">
        <v>2.2654892673502101E-2</v>
      </c>
      <c r="Z15" s="19">
        <v>1.0240257187542E-2</v>
      </c>
      <c r="AA15" s="19">
        <v>1.9446738516572099E-2</v>
      </c>
      <c r="AB15" s="19">
        <v>0</v>
      </c>
      <c r="AC15" s="19">
        <v>0</v>
      </c>
      <c r="AD15" s="19">
        <v>0</v>
      </c>
      <c r="AE15" s="19">
        <v>0</v>
      </c>
      <c r="AF15" s="19">
        <v>8.9989134754994895E-3</v>
      </c>
      <c r="AG15" s="19"/>
      <c r="AH15" s="19">
        <v>0</v>
      </c>
      <c r="AI15" s="19">
        <v>0</v>
      </c>
      <c r="AJ15" s="19">
        <v>0</v>
      </c>
      <c r="AK15" s="19">
        <v>1.7176957121788499E-2</v>
      </c>
      <c r="AL15" s="19">
        <v>1.3578154402988599E-2</v>
      </c>
      <c r="AM15" s="19">
        <v>6.6105407220794898E-3</v>
      </c>
      <c r="AN15" s="19">
        <v>0</v>
      </c>
      <c r="AO15" s="19"/>
      <c r="AP15" s="19">
        <v>3.6231403306204901E-3</v>
      </c>
      <c r="AQ15" s="19">
        <v>2.7483600484033401E-2</v>
      </c>
      <c r="AR15" s="19"/>
      <c r="AS15" s="19">
        <v>0</v>
      </c>
      <c r="AT15" s="19">
        <v>0</v>
      </c>
      <c r="AU15" s="19">
        <v>8.0410546888001998E-3</v>
      </c>
      <c r="AV15" s="19"/>
      <c r="AW15" s="19">
        <v>0</v>
      </c>
      <c r="AX15" s="19">
        <v>1.4683149223544901E-2</v>
      </c>
      <c r="AY15" s="19"/>
      <c r="AZ15" s="19">
        <v>1.3735140617854099E-2</v>
      </c>
      <c r="BA15" s="19">
        <v>1.22125499195099E-2</v>
      </c>
      <c r="BB15" s="19"/>
      <c r="BC15" s="19">
        <v>1.5837995802542901E-2</v>
      </c>
      <c r="BD15" s="19">
        <v>9.2462431957959206E-3</v>
      </c>
      <c r="BE15" s="19"/>
      <c r="BF15" s="19">
        <v>2.1890918465612302E-3</v>
      </c>
      <c r="BG15" s="19">
        <v>1.8098572725689301E-2</v>
      </c>
      <c r="BH15" s="19"/>
      <c r="BI15" s="19">
        <v>5.1629883317823901E-2</v>
      </c>
      <c r="BJ15" s="19">
        <v>0</v>
      </c>
      <c r="BK15" s="19">
        <v>2.6094783800897502E-3</v>
      </c>
      <c r="BL15" s="19">
        <v>0</v>
      </c>
    </row>
    <row r="16" spans="2:64" x14ac:dyDescent="0.25">
      <c r="B16" s="16"/>
    </row>
    <row r="17" spans="2:2" x14ac:dyDescent="0.25">
      <c r="B17" t="s">
        <v>83</v>
      </c>
    </row>
    <row r="18" spans="2:2" x14ac:dyDescent="0.25">
      <c r="B18" t="s">
        <v>84</v>
      </c>
    </row>
    <row r="20" spans="2:2" x14ac:dyDescent="0.25">
      <c r="B20"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L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546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535</v>
      </c>
      <c r="C9" s="17">
        <v>0.64948107545556399</v>
      </c>
      <c r="D9" s="17">
        <v>0.66223432080854405</v>
      </c>
      <c r="E9" s="17">
        <v>0.67632318096429</v>
      </c>
      <c r="F9" s="17">
        <v>0.53066696776047095</v>
      </c>
      <c r="G9" s="17">
        <v>0.64422923729387505</v>
      </c>
      <c r="H9" s="17">
        <v>0.60863299174501895</v>
      </c>
      <c r="I9" s="17">
        <v>0.58730082781523796</v>
      </c>
      <c r="J9" s="17">
        <v>0.69592202010049198</v>
      </c>
      <c r="K9" s="17">
        <v>0.66871883723457304</v>
      </c>
      <c r="L9" s="17">
        <v>0.71883034851379102</v>
      </c>
      <c r="M9" s="17">
        <v>0.61922767243872401</v>
      </c>
      <c r="N9" s="17">
        <v>0.69331068068970403</v>
      </c>
      <c r="O9" s="17">
        <v>0.61786219165614598</v>
      </c>
      <c r="P9" s="17">
        <v>0.35196951786603697</v>
      </c>
      <c r="Q9" s="17"/>
      <c r="R9" s="17">
        <v>0.66138630287833899</v>
      </c>
      <c r="S9" s="17">
        <v>0.55239361822827404</v>
      </c>
      <c r="T9" s="17">
        <v>0.62841448692898405</v>
      </c>
      <c r="U9" s="17">
        <v>0.67974224388035998</v>
      </c>
      <c r="V9" s="17"/>
      <c r="W9" s="17">
        <v>0.60757675516338505</v>
      </c>
      <c r="X9" s="17">
        <v>0.74115873067617399</v>
      </c>
      <c r="Y9" s="17">
        <v>0.54693100505016601</v>
      </c>
      <c r="Z9" s="17">
        <v>0.55682109256544299</v>
      </c>
      <c r="AA9" s="17">
        <v>0.59116005688164996</v>
      </c>
      <c r="AB9" s="17">
        <v>0.61783568140442002</v>
      </c>
      <c r="AC9" s="17">
        <v>0.57841182844094097</v>
      </c>
      <c r="AD9" s="17">
        <v>0.56771859747659204</v>
      </c>
      <c r="AE9" s="17">
        <v>0.68136303007343502</v>
      </c>
      <c r="AF9" s="17">
        <v>0.74298528939366104</v>
      </c>
      <c r="AG9" s="17"/>
      <c r="AH9" s="17">
        <v>0.66025585159981004</v>
      </c>
      <c r="AI9" s="17">
        <v>0.51890016650890303</v>
      </c>
      <c r="AJ9" s="17">
        <v>0.67060073358762395</v>
      </c>
      <c r="AK9" s="17">
        <v>0.68101090685596699</v>
      </c>
      <c r="AL9" s="17">
        <v>0.62583574080152904</v>
      </c>
      <c r="AM9" s="17">
        <v>0.65169173287234905</v>
      </c>
      <c r="AN9" s="17">
        <v>0.61725336362391203</v>
      </c>
      <c r="AO9" s="17"/>
      <c r="AP9" s="17">
        <v>0.652108859896394</v>
      </c>
      <c r="AQ9" s="17">
        <v>0.64521768021630499</v>
      </c>
      <c r="AR9" s="17"/>
      <c r="AS9" s="17">
        <v>0.630374160110035</v>
      </c>
      <c r="AT9" s="17">
        <v>0.68411491567818195</v>
      </c>
      <c r="AU9" s="17">
        <v>0.649322987182814</v>
      </c>
      <c r="AV9" s="17"/>
      <c r="AW9" s="17">
        <v>0.55293223650887502</v>
      </c>
      <c r="AX9" s="17">
        <v>0.66436668075253602</v>
      </c>
      <c r="AY9" s="17"/>
      <c r="AZ9" s="17">
        <v>0.61850984910821405</v>
      </c>
      <c r="BA9" s="17">
        <v>0.66504318525081296</v>
      </c>
      <c r="BB9" s="17"/>
      <c r="BC9" s="17">
        <v>0.62234796592771002</v>
      </c>
      <c r="BD9" s="17">
        <v>0.67974224388035998</v>
      </c>
      <c r="BE9" s="17"/>
      <c r="BF9" s="17">
        <v>0.66973215182500601</v>
      </c>
      <c r="BG9" s="17">
        <v>0.63914308839304002</v>
      </c>
      <c r="BH9" s="17"/>
      <c r="BI9" s="17">
        <v>0.56009634064931701</v>
      </c>
      <c r="BJ9" s="17">
        <v>0.69911229490783999</v>
      </c>
      <c r="BK9" s="17">
        <v>0.64309062491707802</v>
      </c>
      <c r="BL9" s="17">
        <v>0.69852566154710105</v>
      </c>
    </row>
    <row r="10" spans="2:64" x14ac:dyDescent="0.25">
      <c r="B10" s="18" t="s">
        <v>536</v>
      </c>
      <c r="C10" s="17">
        <v>0.64378960215208603</v>
      </c>
      <c r="D10" s="17">
        <v>0.62179386775501899</v>
      </c>
      <c r="E10" s="17">
        <v>0.54415681843956198</v>
      </c>
      <c r="F10" s="17">
        <v>0.56317220682453495</v>
      </c>
      <c r="G10" s="17">
        <v>0.59919676717370396</v>
      </c>
      <c r="H10" s="17">
        <v>0.61075925853773705</v>
      </c>
      <c r="I10" s="17">
        <v>0.64445205914229597</v>
      </c>
      <c r="J10" s="17">
        <v>0.71013439136864898</v>
      </c>
      <c r="K10" s="17">
        <v>0.64117593509353898</v>
      </c>
      <c r="L10" s="17">
        <v>0.75479113251317198</v>
      </c>
      <c r="M10" s="17">
        <v>0.65262286952286197</v>
      </c>
      <c r="N10" s="17">
        <v>0.64843623624455604</v>
      </c>
      <c r="O10" s="17">
        <v>0.65199470034086504</v>
      </c>
      <c r="P10" s="17">
        <v>0.70393903573207395</v>
      </c>
      <c r="Q10" s="17"/>
      <c r="R10" s="17">
        <v>0.71101498898678805</v>
      </c>
      <c r="S10" s="17">
        <v>0.58163197794752197</v>
      </c>
      <c r="T10" s="17">
        <v>0.58315498577080105</v>
      </c>
      <c r="U10" s="17">
        <v>0.64430523577622301</v>
      </c>
      <c r="V10" s="17"/>
      <c r="W10" s="17">
        <v>0.669811114687202</v>
      </c>
      <c r="X10" s="17">
        <v>0.74769867924267996</v>
      </c>
      <c r="Y10" s="17">
        <v>0.634974943908301</v>
      </c>
      <c r="Z10" s="17">
        <v>0.56462861099251704</v>
      </c>
      <c r="AA10" s="17">
        <v>0.56612597867815395</v>
      </c>
      <c r="AB10" s="17">
        <v>0.63315292015701496</v>
      </c>
      <c r="AC10" s="17">
        <v>0.48790583369979201</v>
      </c>
      <c r="AD10" s="17">
        <v>0.59169516876071604</v>
      </c>
      <c r="AE10" s="17">
        <v>0.69183259049058399</v>
      </c>
      <c r="AF10" s="17">
        <v>0.67138111006092105</v>
      </c>
      <c r="AG10" s="17"/>
      <c r="AH10" s="17">
        <v>0.71636857210988403</v>
      </c>
      <c r="AI10" s="17">
        <v>0.57391830767665197</v>
      </c>
      <c r="AJ10" s="17">
        <v>0.61147260159163297</v>
      </c>
      <c r="AK10" s="17">
        <v>0.66381577908274403</v>
      </c>
      <c r="AL10" s="17">
        <v>0.631076174281752</v>
      </c>
      <c r="AM10" s="17">
        <v>0.60921409933896797</v>
      </c>
      <c r="AN10" s="17">
        <v>0.60740769276155504</v>
      </c>
      <c r="AO10" s="17"/>
      <c r="AP10" s="17">
        <v>0.625469730268428</v>
      </c>
      <c r="AQ10" s="17">
        <v>0.67351230442515597</v>
      </c>
      <c r="AR10" s="17"/>
      <c r="AS10" s="17">
        <v>0.52916230970043099</v>
      </c>
      <c r="AT10" s="17">
        <v>0.66608572460218696</v>
      </c>
      <c r="AU10" s="17">
        <v>0.64523929673598102</v>
      </c>
      <c r="AV10" s="17"/>
      <c r="AW10" s="17">
        <v>0.54792581084064296</v>
      </c>
      <c r="AX10" s="17">
        <v>0.65856958889559702</v>
      </c>
      <c r="AY10" s="17"/>
      <c r="AZ10" s="17">
        <v>0.65290085397170605</v>
      </c>
      <c r="BA10" s="17">
        <v>0.639211472129113</v>
      </c>
      <c r="BB10" s="17"/>
      <c r="BC10" s="17">
        <v>0.64332726892675995</v>
      </c>
      <c r="BD10" s="17">
        <v>0.64430523577622301</v>
      </c>
      <c r="BE10" s="17"/>
      <c r="BF10" s="17">
        <v>0.63250208693704602</v>
      </c>
      <c r="BG10" s="17">
        <v>0.64955177420320698</v>
      </c>
      <c r="BH10" s="17"/>
      <c r="BI10" s="17">
        <v>0.60799298304875204</v>
      </c>
      <c r="BJ10" s="17">
        <v>0.69304832456320298</v>
      </c>
      <c r="BK10" s="17">
        <v>0.62754798103131304</v>
      </c>
      <c r="BL10" s="17">
        <v>0.62742539253535101</v>
      </c>
    </row>
    <row r="11" spans="2:64" x14ac:dyDescent="0.25">
      <c r="B11" s="18" t="s">
        <v>537</v>
      </c>
      <c r="C11" s="17">
        <v>0.55220932222678698</v>
      </c>
      <c r="D11" s="17">
        <v>0.53213110442186196</v>
      </c>
      <c r="E11" s="17">
        <v>0.47308031536353401</v>
      </c>
      <c r="F11" s="17">
        <v>0.50560067056323599</v>
      </c>
      <c r="G11" s="17">
        <v>0.53231712720220903</v>
      </c>
      <c r="H11" s="17">
        <v>0.51720893007712998</v>
      </c>
      <c r="I11" s="17">
        <v>0.540635372278364</v>
      </c>
      <c r="J11" s="17">
        <v>0.65144779241174799</v>
      </c>
      <c r="K11" s="17">
        <v>0.63153040771579405</v>
      </c>
      <c r="L11" s="17">
        <v>0.61282032857879098</v>
      </c>
      <c r="M11" s="17">
        <v>0.549485544534141</v>
      </c>
      <c r="N11" s="17">
        <v>0.54702692406979203</v>
      </c>
      <c r="O11" s="17">
        <v>0.55906310074476595</v>
      </c>
      <c r="P11" s="17">
        <v>0.35196951786603697</v>
      </c>
      <c r="Q11" s="17"/>
      <c r="R11" s="17">
        <v>0.61507715275568897</v>
      </c>
      <c r="S11" s="17">
        <v>0.48608166689625698</v>
      </c>
      <c r="T11" s="17">
        <v>0.55807437475458199</v>
      </c>
      <c r="U11" s="17">
        <v>0.53844776585358001</v>
      </c>
      <c r="V11" s="17"/>
      <c r="W11" s="17">
        <v>0.65302984788088003</v>
      </c>
      <c r="X11" s="17">
        <v>0.550487644930169</v>
      </c>
      <c r="Y11" s="17">
        <v>0.476275134537613</v>
      </c>
      <c r="Z11" s="17">
        <v>0.49040514467103202</v>
      </c>
      <c r="AA11" s="17">
        <v>0.42106590671745198</v>
      </c>
      <c r="AB11" s="17">
        <v>0.54236534236205103</v>
      </c>
      <c r="AC11" s="17">
        <v>0.48953177741756099</v>
      </c>
      <c r="AD11" s="17">
        <v>0.55845592776013298</v>
      </c>
      <c r="AE11" s="17">
        <v>0.58542581398256999</v>
      </c>
      <c r="AF11" s="17">
        <v>0.52709571468701899</v>
      </c>
      <c r="AG11" s="17"/>
      <c r="AH11" s="17">
        <v>0.64491795757345904</v>
      </c>
      <c r="AI11" s="17">
        <v>0.41778899175970102</v>
      </c>
      <c r="AJ11" s="17">
        <v>0.57570519419509703</v>
      </c>
      <c r="AK11" s="17">
        <v>0.56550967843219202</v>
      </c>
      <c r="AL11" s="17">
        <v>0.51625786336239798</v>
      </c>
      <c r="AM11" s="17">
        <v>0.508222118959199</v>
      </c>
      <c r="AN11" s="17">
        <v>0.51731122226126602</v>
      </c>
      <c r="AO11" s="17"/>
      <c r="AP11" s="17">
        <v>0.52302410808352595</v>
      </c>
      <c r="AQ11" s="17">
        <v>0.59956027731342199</v>
      </c>
      <c r="AR11" s="17"/>
      <c r="AS11" s="17">
        <v>0.43581019526623799</v>
      </c>
      <c r="AT11" s="17">
        <v>0.54396377441318799</v>
      </c>
      <c r="AU11" s="17">
        <v>0.55759669760059005</v>
      </c>
      <c r="AV11" s="17"/>
      <c r="AW11" s="17">
        <v>0.43072760659021803</v>
      </c>
      <c r="AX11" s="17">
        <v>0.57093900235026895</v>
      </c>
      <c r="AY11" s="17"/>
      <c r="AZ11" s="17">
        <v>0.57637538072077199</v>
      </c>
      <c r="BA11" s="17">
        <v>0.54006660461580103</v>
      </c>
      <c r="BB11" s="17"/>
      <c r="BC11" s="17">
        <v>0.56454836383636298</v>
      </c>
      <c r="BD11" s="17">
        <v>0.53844776585358001</v>
      </c>
      <c r="BE11" s="17"/>
      <c r="BF11" s="17">
        <v>0.52666370036611099</v>
      </c>
      <c r="BG11" s="17">
        <v>0.56525012576147204</v>
      </c>
      <c r="BH11" s="17"/>
      <c r="BI11" s="17">
        <v>0.54848567110421897</v>
      </c>
      <c r="BJ11" s="17">
        <v>0.59314130118111397</v>
      </c>
      <c r="BK11" s="17">
        <v>0.50835762308800703</v>
      </c>
      <c r="BL11" s="17">
        <v>0.56965265779085095</v>
      </c>
    </row>
    <row r="12" spans="2:64" ht="30" x14ac:dyDescent="0.25">
      <c r="B12" s="18" t="s">
        <v>538</v>
      </c>
      <c r="C12" s="17">
        <v>0.51464275273914595</v>
      </c>
      <c r="D12" s="17">
        <v>0.52129026142528101</v>
      </c>
      <c r="E12" s="17">
        <v>0.36396146647347799</v>
      </c>
      <c r="F12" s="17">
        <v>0.47219741557473</v>
      </c>
      <c r="G12" s="17">
        <v>0.50669132497312797</v>
      </c>
      <c r="H12" s="17">
        <v>0.53700042997923303</v>
      </c>
      <c r="I12" s="17">
        <v>0.51492550615726596</v>
      </c>
      <c r="J12" s="17">
        <v>0.574470201700922</v>
      </c>
      <c r="K12" s="17">
        <v>0.53752778655399303</v>
      </c>
      <c r="L12" s="17">
        <v>0.54532187882658401</v>
      </c>
      <c r="M12" s="17">
        <v>0.51251735378086904</v>
      </c>
      <c r="N12" s="17">
        <v>0.50255118851925895</v>
      </c>
      <c r="O12" s="17">
        <v>0.51775513021280295</v>
      </c>
      <c r="P12" s="17">
        <v>0</v>
      </c>
      <c r="Q12" s="17"/>
      <c r="R12" s="17">
        <v>0.50400349566000202</v>
      </c>
      <c r="S12" s="17">
        <v>0.53426736245716899</v>
      </c>
      <c r="T12" s="17">
        <v>0.51306402471653201</v>
      </c>
      <c r="U12" s="17">
        <v>0.51444458644215496</v>
      </c>
      <c r="V12" s="17"/>
      <c r="W12" s="17">
        <v>0.47228651170600799</v>
      </c>
      <c r="X12" s="17">
        <v>0.50995267407290401</v>
      </c>
      <c r="Y12" s="17">
        <v>0.53074801373428604</v>
      </c>
      <c r="Z12" s="17">
        <v>0.47375264236916897</v>
      </c>
      <c r="AA12" s="17">
        <v>0.33058375656966899</v>
      </c>
      <c r="AB12" s="17">
        <v>0.60034403210407605</v>
      </c>
      <c r="AC12" s="17">
        <v>0.54782838870102502</v>
      </c>
      <c r="AD12" s="17">
        <v>0.61555712860065104</v>
      </c>
      <c r="AE12" s="17">
        <v>0.52136547397306199</v>
      </c>
      <c r="AF12" s="17">
        <v>0.53112762098323996</v>
      </c>
      <c r="AG12" s="17"/>
      <c r="AH12" s="17">
        <v>0.55275847503717201</v>
      </c>
      <c r="AI12" s="17">
        <v>0.48530777753684601</v>
      </c>
      <c r="AJ12" s="17">
        <v>0.57557118161842302</v>
      </c>
      <c r="AK12" s="17">
        <v>0.50302320573640302</v>
      </c>
      <c r="AL12" s="17">
        <v>0.52839469976520503</v>
      </c>
      <c r="AM12" s="17">
        <v>0.47983184289803699</v>
      </c>
      <c r="AN12" s="17">
        <v>0.46371846732087102</v>
      </c>
      <c r="AO12" s="17"/>
      <c r="AP12" s="17">
        <v>0.51916565065204201</v>
      </c>
      <c r="AQ12" s="17">
        <v>0.50730466932184703</v>
      </c>
      <c r="AR12" s="17"/>
      <c r="AS12" s="17">
        <v>0.47848192716726301</v>
      </c>
      <c r="AT12" s="17">
        <v>0.54051223089172495</v>
      </c>
      <c r="AU12" s="17">
        <v>0.53181452744220004</v>
      </c>
      <c r="AV12" s="17"/>
      <c r="AW12" s="17">
        <v>0.47548578721398099</v>
      </c>
      <c r="AX12" s="17">
        <v>0.52067985416671003</v>
      </c>
      <c r="AY12" s="17"/>
      <c r="AZ12" s="17">
        <v>0.49587344223563301</v>
      </c>
      <c r="BA12" s="17">
        <v>0.52407376678944295</v>
      </c>
      <c r="BB12" s="17"/>
      <c r="BC12" s="17">
        <v>0.51482043483540496</v>
      </c>
      <c r="BD12" s="17">
        <v>0.51444458644215496</v>
      </c>
      <c r="BE12" s="17"/>
      <c r="BF12" s="17">
        <v>0.51493613540690297</v>
      </c>
      <c r="BG12" s="17">
        <v>0.51449298360251705</v>
      </c>
      <c r="BH12" s="17"/>
      <c r="BI12" s="17">
        <v>0.46311310035794501</v>
      </c>
      <c r="BJ12" s="17">
        <v>0.53959618073988203</v>
      </c>
      <c r="BK12" s="17">
        <v>0.522886729985931</v>
      </c>
      <c r="BL12" s="17">
        <v>0.52788333301934098</v>
      </c>
    </row>
    <row r="13" spans="2:64" ht="30" x14ac:dyDescent="0.25">
      <c r="B13" s="18" t="s">
        <v>539</v>
      </c>
      <c r="C13" s="17">
        <v>0.50346959289849302</v>
      </c>
      <c r="D13" s="17">
        <v>0.51297985381798605</v>
      </c>
      <c r="E13" s="17">
        <v>0.28130538186680298</v>
      </c>
      <c r="F13" s="17">
        <v>0.49463389509841699</v>
      </c>
      <c r="G13" s="17">
        <v>0.45551908231565003</v>
      </c>
      <c r="H13" s="17">
        <v>0.502696269259016</v>
      </c>
      <c r="I13" s="17">
        <v>0.635887053453979</v>
      </c>
      <c r="J13" s="17">
        <v>0.56464121040259896</v>
      </c>
      <c r="K13" s="17">
        <v>0.55985147968960003</v>
      </c>
      <c r="L13" s="17">
        <v>0.53602947746030805</v>
      </c>
      <c r="M13" s="17">
        <v>0.47060459696957302</v>
      </c>
      <c r="N13" s="17">
        <v>0.50917543277984401</v>
      </c>
      <c r="O13" s="17">
        <v>0.41900196161983499</v>
      </c>
      <c r="P13" s="17">
        <v>0.64803048213396297</v>
      </c>
      <c r="Q13" s="17"/>
      <c r="R13" s="17">
        <v>0.50144196093452997</v>
      </c>
      <c r="S13" s="17">
        <v>0.43033134575728699</v>
      </c>
      <c r="T13" s="17">
        <v>0.52602873514367099</v>
      </c>
      <c r="U13" s="17">
        <v>0.52176717899217595</v>
      </c>
      <c r="V13" s="17"/>
      <c r="W13" s="17">
        <v>0.468020891240299</v>
      </c>
      <c r="X13" s="17">
        <v>0.463552779862481</v>
      </c>
      <c r="Y13" s="17">
        <v>0.51486752232837096</v>
      </c>
      <c r="Z13" s="17">
        <v>0.51145215749433004</v>
      </c>
      <c r="AA13" s="17">
        <v>0.44534037214640498</v>
      </c>
      <c r="AB13" s="17">
        <v>0.39427616371150598</v>
      </c>
      <c r="AC13" s="17">
        <v>0.45835593447087097</v>
      </c>
      <c r="AD13" s="17">
        <v>0.55662949186059396</v>
      </c>
      <c r="AE13" s="17">
        <v>0.50076451927436105</v>
      </c>
      <c r="AF13" s="17">
        <v>0.57241101992327603</v>
      </c>
      <c r="AG13" s="17"/>
      <c r="AH13" s="17">
        <v>0.49070454320930901</v>
      </c>
      <c r="AI13" s="17">
        <v>0.41407544043226902</v>
      </c>
      <c r="AJ13" s="17">
        <v>0.58288238574956697</v>
      </c>
      <c r="AK13" s="17">
        <v>0.49781588141434202</v>
      </c>
      <c r="AL13" s="17">
        <v>0.49444122192684697</v>
      </c>
      <c r="AM13" s="17">
        <v>0.50199838388670104</v>
      </c>
      <c r="AN13" s="17">
        <v>0.47742779799032498</v>
      </c>
      <c r="AO13" s="17"/>
      <c r="AP13" s="17">
        <v>0.48904326125518499</v>
      </c>
      <c r="AQ13" s="17">
        <v>0.52687530026641105</v>
      </c>
      <c r="AR13" s="17"/>
      <c r="AS13" s="17">
        <v>0.41837648650286302</v>
      </c>
      <c r="AT13" s="17">
        <v>0.52349270522506997</v>
      </c>
      <c r="AU13" s="17">
        <v>0.51509490852254802</v>
      </c>
      <c r="AV13" s="17"/>
      <c r="AW13" s="17">
        <v>0.47432098094737501</v>
      </c>
      <c r="AX13" s="17">
        <v>0.50796363692007396</v>
      </c>
      <c r="AY13" s="17"/>
      <c r="AZ13" s="17">
        <v>0.50853456646414696</v>
      </c>
      <c r="BA13" s="17">
        <v>0.50092459600832395</v>
      </c>
      <c r="BB13" s="17"/>
      <c r="BC13" s="17">
        <v>0.48706340525213698</v>
      </c>
      <c r="BD13" s="17">
        <v>0.52176717899217595</v>
      </c>
      <c r="BE13" s="17"/>
      <c r="BF13" s="17">
        <v>0.49123537672987899</v>
      </c>
      <c r="BG13" s="17">
        <v>0.50971504702467996</v>
      </c>
      <c r="BH13" s="17"/>
      <c r="BI13" s="17">
        <v>0.43424163144266897</v>
      </c>
      <c r="BJ13" s="17">
        <v>0.53350220429964701</v>
      </c>
      <c r="BK13" s="17">
        <v>0.49021257028413701</v>
      </c>
      <c r="BL13" s="17">
        <v>0.58648723149540605</v>
      </c>
    </row>
    <row r="14" spans="2:64" x14ac:dyDescent="0.25">
      <c r="B14" s="18" t="s">
        <v>540</v>
      </c>
      <c r="C14" s="17">
        <v>0.39123815662244998</v>
      </c>
      <c r="D14" s="17">
        <v>0.425890101006906</v>
      </c>
      <c r="E14" s="17">
        <v>0.27431936867678403</v>
      </c>
      <c r="F14" s="17">
        <v>0.33942227407186198</v>
      </c>
      <c r="G14" s="17">
        <v>0.43654506257143699</v>
      </c>
      <c r="H14" s="17">
        <v>0.49972829148540698</v>
      </c>
      <c r="I14" s="17">
        <v>0.40690541343884001</v>
      </c>
      <c r="J14" s="17">
        <v>0.46531444485747298</v>
      </c>
      <c r="K14" s="17">
        <v>0.47988846332574597</v>
      </c>
      <c r="L14" s="17">
        <v>0.42800875803933702</v>
      </c>
      <c r="M14" s="17">
        <v>0.26856125777103201</v>
      </c>
      <c r="N14" s="17">
        <v>0.35597317342521501</v>
      </c>
      <c r="O14" s="17">
        <v>0.32968990380656599</v>
      </c>
      <c r="P14" s="17">
        <v>0</v>
      </c>
      <c r="Q14" s="17"/>
      <c r="R14" s="17">
        <v>0.41426382325565098</v>
      </c>
      <c r="S14" s="17">
        <v>0.30553755698961099</v>
      </c>
      <c r="T14" s="17">
        <v>0.44146150799819001</v>
      </c>
      <c r="U14" s="17">
        <v>0.39286622990485398</v>
      </c>
      <c r="V14" s="17"/>
      <c r="W14" s="17">
        <v>0.42612857243889202</v>
      </c>
      <c r="X14" s="17">
        <v>0.52283064391533096</v>
      </c>
      <c r="Y14" s="17">
        <v>0.34532573740945999</v>
      </c>
      <c r="Z14" s="17">
        <v>0.33248617615401199</v>
      </c>
      <c r="AA14" s="17">
        <v>0.29319917320878203</v>
      </c>
      <c r="AB14" s="17">
        <v>0.37883307350457701</v>
      </c>
      <c r="AC14" s="17">
        <v>0.38716403328404703</v>
      </c>
      <c r="AD14" s="17">
        <v>0.35245458360002302</v>
      </c>
      <c r="AE14" s="17">
        <v>0.36753400919974799</v>
      </c>
      <c r="AF14" s="17">
        <v>0.42609071085544298</v>
      </c>
      <c r="AG14" s="17"/>
      <c r="AH14" s="17">
        <v>0.48755676891196698</v>
      </c>
      <c r="AI14" s="17">
        <v>0.32053064801311798</v>
      </c>
      <c r="AJ14" s="17">
        <v>0.39889482048525499</v>
      </c>
      <c r="AK14" s="17">
        <v>0.40450600899956402</v>
      </c>
      <c r="AL14" s="17">
        <v>0.35552125676914997</v>
      </c>
      <c r="AM14" s="17">
        <v>0.30752756851541002</v>
      </c>
      <c r="AN14" s="17">
        <v>0.45218963515647898</v>
      </c>
      <c r="AO14" s="17"/>
      <c r="AP14" s="17">
        <v>0.37989800680436903</v>
      </c>
      <c r="AQ14" s="17">
        <v>0.40963675126958399</v>
      </c>
      <c r="AR14" s="17"/>
      <c r="AS14" s="17">
        <v>0.34989217794463401</v>
      </c>
      <c r="AT14" s="17">
        <v>0.45335397597731902</v>
      </c>
      <c r="AU14" s="17">
        <v>0.36026997366068497</v>
      </c>
      <c r="AV14" s="17"/>
      <c r="AW14" s="17">
        <v>0.40592483540742202</v>
      </c>
      <c r="AX14" s="17">
        <v>0.388973809314895</v>
      </c>
      <c r="AY14" s="17"/>
      <c r="AZ14" s="17">
        <v>0.391945258802885</v>
      </c>
      <c r="BA14" s="17">
        <v>0.39088285904252901</v>
      </c>
      <c r="BB14" s="17"/>
      <c r="BC14" s="17">
        <v>0.38977837522634801</v>
      </c>
      <c r="BD14" s="17">
        <v>0.39286622990485398</v>
      </c>
      <c r="BE14" s="17"/>
      <c r="BF14" s="17">
        <v>0.39048458163370697</v>
      </c>
      <c r="BG14" s="17">
        <v>0.391622849679853</v>
      </c>
      <c r="BH14" s="17"/>
      <c r="BI14" s="17">
        <v>0.31938750985252801</v>
      </c>
      <c r="BJ14" s="17">
        <v>0.40919325995022798</v>
      </c>
      <c r="BK14" s="17">
        <v>0.38697818899526198</v>
      </c>
      <c r="BL14" s="17">
        <v>0.47479583501771699</v>
      </c>
    </row>
    <row r="15" spans="2:64" ht="30" x14ac:dyDescent="0.25">
      <c r="B15" s="18" t="s">
        <v>541</v>
      </c>
      <c r="C15" s="17">
        <v>0.336868432544634</v>
      </c>
      <c r="D15" s="17">
        <v>0.34043177752984499</v>
      </c>
      <c r="E15" s="17">
        <v>0.23312356486632099</v>
      </c>
      <c r="F15" s="17">
        <v>0.27285268658143402</v>
      </c>
      <c r="G15" s="17">
        <v>0.499606894341382</v>
      </c>
      <c r="H15" s="17">
        <v>0.42020581802658502</v>
      </c>
      <c r="I15" s="17">
        <v>0.34871470007118299</v>
      </c>
      <c r="J15" s="17">
        <v>0.338907812056637</v>
      </c>
      <c r="K15" s="17">
        <v>0.41646338813470801</v>
      </c>
      <c r="L15" s="17">
        <v>0.35420105578855599</v>
      </c>
      <c r="M15" s="17">
        <v>0.29993844129541403</v>
      </c>
      <c r="N15" s="17">
        <v>0.29693934238658198</v>
      </c>
      <c r="O15" s="17">
        <v>0.30071478927414802</v>
      </c>
      <c r="P15" s="17">
        <v>0</v>
      </c>
      <c r="Q15" s="17"/>
      <c r="R15" s="17">
        <v>0.418462926013067</v>
      </c>
      <c r="S15" s="17">
        <v>0.312376446663089</v>
      </c>
      <c r="T15" s="17">
        <v>0.316513877117516</v>
      </c>
      <c r="U15" s="17">
        <v>0.30699043426415401</v>
      </c>
      <c r="V15" s="17"/>
      <c r="W15" s="17">
        <v>0.44665693450989702</v>
      </c>
      <c r="X15" s="17">
        <v>0.30383222503185903</v>
      </c>
      <c r="Y15" s="17">
        <v>0.32869687295421302</v>
      </c>
      <c r="Z15" s="17">
        <v>0.40215465459599897</v>
      </c>
      <c r="AA15" s="17">
        <v>0.32498352039505501</v>
      </c>
      <c r="AB15" s="17">
        <v>0.27006897023054099</v>
      </c>
      <c r="AC15" s="17">
        <v>0.19697336516094999</v>
      </c>
      <c r="AD15" s="17">
        <v>0.255252412599069</v>
      </c>
      <c r="AE15" s="17">
        <v>0.28595793806988801</v>
      </c>
      <c r="AF15" s="17">
        <v>0.38378343554056399</v>
      </c>
      <c r="AG15" s="17"/>
      <c r="AH15" s="17">
        <v>0.44208568088719502</v>
      </c>
      <c r="AI15" s="17">
        <v>0.38533401970219899</v>
      </c>
      <c r="AJ15" s="17">
        <v>0.32702623206596898</v>
      </c>
      <c r="AK15" s="17">
        <v>0.334328882582346</v>
      </c>
      <c r="AL15" s="17">
        <v>0.29134582914680901</v>
      </c>
      <c r="AM15" s="17">
        <v>0.33700581206086699</v>
      </c>
      <c r="AN15" s="17">
        <v>0.38241978187247799</v>
      </c>
      <c r="AO15" s="17"/>
      <c r="AP15" s="17">
        <v>0.357455907058364</v>
      </c>
      <c r="AQ15" s="17">
        <v>0.30346670466072301</v>
      </c>
      <c r="AR15" s="17"/>
      <c r="AS15" s="17">
        <v>0.31283290641873601</v>
      </c>
      <c r="AT15" s="17">
        <v>0.42391456382074999</v>
      </c>
      <c r="AU15" s="17">
        <v>0.361957627860999</v>
      </c>
      <c r="AV15" s="17"/>
      <c r="AW15" s="17">
        <v>0.37093101026075098</v>
      </c>
      <c r="AX15" s="17">
        <v>0.33161676828009001</v>
      </c>
      <c r="AY15" s="17"/>
      <c r="AZ15" s="17">
        <v>0.40250991223141602</v>
      </c>
      <c r="BA15" s="17">
        <v>0.30388556313701898</v>
      </c>
      <c r="BB15" s="17"/>
      <c r="BC15" s="17">
        <v>0.36365797974377601</v>
      </c>
      <c r="BD15" s="17">
        <v>0.30699043426415401</v>
      </c>
      <c r="BE15" s="17"/>
      <c r="BF15" s="17">
        <v>0.37196190429021803</v>
      </c>
      <c r="BG15" s="17">
        <v>0.31895354000922599</v>
      </c>
      <c r="BH15" s="17"/>
      <c r="BI15" s="17">
        <v>0.27495159653205298</v>
      </c>
      <c r="BJ15" s="17">
        <v>0.33462700721372302</v>
      </c>
      <c r="BK15" s="17">
        <v>0.341417414211726</v>
      </c>
      <c r="BL15" s="17">
        <v>0.43311592192793402</v>
      </c>
    </row>
    <row r="16" spans="2:64" ht="30" x14ac:dyDescent="0.25">
      <c r="B16" s="18" t="s">
        <v>542</v>
      </c>
      <c r="C16" s="17">
        <v>0.33235948617698902</v>
      </c>
      <c r="D16" s="17">
        <v>0.30622692295977499</v>
      </c>
      <c r="E16" s="17">
        <v>0.27682346295279803</v>
      </c>
      <c r="F16" s="17">
        <v>0.35155778521845099</v>
      </c>
      <c r="G16" s="17">
        <v>0.49468598126818902</v>
      </c>
      <c r="H16" s="17">
        <v>0.38555921919091801</v>
      </c>
      <c r="I16" s="17">
        <v>0.31547931030236698</v>
      </c>
      <c r="J16" s="17">
        <v>0.240925921792115</v>
      </c>
      <c r="K16" s="17">
        <v>0.38736145776670899</v>
      </c>
      <c r="L16" s="17">
        <v>0.37636279525982602</v>
      </c>
      <c r="M16" s="17">
        <v>0.28481987736507303</v>
      </c>
      <c r="N16" s="17">
        <v>0.32464080409253399</v>
      </c>
      <c r="O16" s="17">
        <v>0.34897806677691701</v>
      </c>
      <c r="P16" s="17">
        <v>0.35196951786603697</v>
      </c>
      <c r="Q16" s="17"/>
      <c r="R16" s="17">
        <v>0.41543563184811799</v>
      </c>
      <c r="S16" s="17">
        <v>0.29790495285052299</v>
      </c>
      <c r="T16" s="17">
        <v>0.33146446166579202</v>
      </c>
      <c r="U16" s="17">
        <v>0.29964742755372198</v>
      </c>
      <c r="V16" s="17"/>
      <c r="W16" s="17">
        <v>0.46270979247180899</v>
      </c>
      <c r="X16" s="17">
        <v>0.37842445578357897</v>
      </c>
      <c r="Y16" s="17">
        <v>0.31472549684371698</v>
      </c>
      <c r="Z16" s="17">
        <v>0.41421034166326898</v>
      </c>
      <c r="AA16" s="17">
        <v>0.241541993731859</v>
      </c>
      <c r="AB16" s="17">
        <v>0.29358023434056402</v>
      </c>
      <c r="AC16" s="17">
        <v>0.31634751473759698</v>
      </c>
      <c r="AD16" s="17">
        <v>0.23018706108459799</v>
      </c>
      <c r="AE16" s="17">
        <v>0.333053176075577</v>
      </c>
      <c r="AF16" s="17">
        <v>0.330663019647081</v>
      </c>
      <c r="AG16" s="17"/>
      <c r="AH16" s="17">
        <v>0.42274896693054298</v>
      </c>
      <c r="AI16" s="17">
        <v>0.408983974660523</v>
      </c>
      <c r="AJ16" s="17">
        <v>0.28400253840952899</v>
      </c>
      <c r="AK16" s="17">
        <v>0.304882648002824</v>
      </c>
      <c r="AL16" s="17">
        <v>0.30241070038787898</v>
      </c>
      <c r="AM16" s="17">
        <v>0.407118281604818</v>
      </c>
      <c r="AN16" s="17">
        <v>0.34119935078365499</v>
      </c>
      <c r="AO16" s="17"/>
      <c r="AP16" s="17">
        <v>0.36920002274198799</v>
      </c>
      <c r="AQ16" s="17">
        <v>0.27258830945394502</v>
      </c>
      <c r="AR16" s="17"/>
      <c r="AS16" s="17">
        <v>0.32811510752018203</v>
      </c>
      <c r="AT16" s="17">
        <v>0.40250043546450398</v>
      </c>
      <c r="AU16" s="17">
        <v>0.38767047440056002</v>
      </c>
      <c r="AV16" s="17"/>
      <c r="AW16" s="17">
        <v>0.374384357130296</v>
      </c>
      <c r="AX16" s="17">
        <v>0.32588021984409699</v>
      </c>
      <c r="AY16" s="17"/>
      <c r="AZ16" s="17">
        <v>0.358936411865106</v>
      </c>
      <c r="BA16" s="17">
        <v>0.31900538030658898</v>
      </c>
      <c r="BB16" s="17"/>
      <c r="BC16" s="17">
        <v>0.36169014046789799</v>
      </c>
      <c r="BD16" s="17">
        <v>0.29964742755372198</v>
      </c>
      <c r="BE16" s="17"/>
      <c r="BF16" s="17">
        <v>0.40723195203894202</v>
      </c>
      <c r="BG16" s="17">
        <v>0.29413778530048301</v>
      </c>
      <c r="BH16" s="17"/>
      <c r="BI16" s="17">
        <v>0.22226828477186</v>
      </c>
      <c r="BJ16" s="17">
        <v>0.313232916091988</v>
      </c>
      <c r="BK16" s="17">
        <v>0.34947529591334903</v>
      </c>
      <c r="BL16" s="17">
        <v>0.52826671745518095</v>
      </c>
    </row>
    <row r="17" spans="2:64" ht="45" x14ac:dyDescent="0.25">
      <c r="B17" s="18" t="s">
        <v>543</v>
      </c>
      <c r="C17" s="17">
        <v>0.32946342117905197</v>
      </c>
      <c r="D17" s="17">
        <v>0.35429766146423303</v>
      </c>
      <c r="E17" s="17">
        <v>0.203242865600756</v>
      </c>
      <c r="F17" s="17">
        <v>0.34542411732452299</v>
      </c>
      <c r="G17" s="17">
        <v>0.36750190504138802</v>
      </c>
      <c r="H17" s="17">
        <v>0.31576792298470202</v>
      </c>
      <c r="I17" s="17">
        <v>0.26374512301432401</v>
      </c>
      <c r="J17" s="17">
        <v>0.30497605289684698</v>
      </c>
      <c r="K17" s="17">
        <v>0.32226117233641399</v>
      </c>
      <c r="L17" s="17">
        <v>0.38189574980996599</v>
      </c>
      <c r="M17" s="17">
        <v>0.32121799477273699</v>
      </c>
      <c r="N17" s="17">
        <v>0.29898218477660898</v>
      </c>
      <c r="O17" s="17">
        <v>0.36053532187218001</v>
      </c>
      <c r="P17" s="17">
        <v>0.35196951786603697</v>
      </c>
      <c r="Q17" s="17"/>
      <c r="R17" s="17">
        <v>0.393016564000022</v>
      </c>
      <c r="S17" s="17">
        <v>0.28656086638710199</v>
      </c>
      <c r="T17" s="17">
        <v>0.26874244878004899</v>
      </c>
      <c r="U17" s="17">
        <v>0.32581488974717998</v>
      </c>
      <c r="V17" s="17"/>
      <c r="W17" s="17">
        <v>0.439602378263521</v>
      </c>
      <c r="X17" s="17">
        <v>0.28858106002702799</v>
      </c>
      <c r="Y17" s="17">
        <v>0.33435707067572301</v>
      </c>
      <c r="Z17" s="17">
        <v>0.38970375760657699</v>
      </c>
      <c r="AA17" s="17">
        <v>0.248665128802915</v>
      </c>
      <c r="AB17" s="17">
        <v>0.28154410217328302</v>
      </c>
      <c r="AC17" s="17">
        <v>0.324660792177138</v>
      </c>
      <c r="AD17" s="17">
        <v>0.24887194605489599</v>
      </c>
      <c r="AE17" s="17">
        <v>0.30075501252189202</v>
      </c>
      <c r="AF17" s="17">
        <v>0.363439389172375</v>
      </c>
      <c r="AG17" s="17"/>
      <c r="AH17" s="17">
        <v>0.422127487786575</v>
      </c>
      <c r="AI17" s="17">
        <v>0.38791813653732599</v>
      </c>
      <c r="AJ17" s="17">
        <v>0.38957337703172401</v>
      </c>
      <c r="AK17" s="17">
        <v>0.26812047597101302</v>
      </c>
      <c r="AL17" s="17">
        <v>0.29582793763842202</v>
      </c>
      <c r="AM17" s="17">
        <v>0.33904858690175099</v>
      </c>
      <c r="AN17" s="17">
        <v>0.40465958242698802</v>
      </c>
      <c r="AO17" s="17"/>
      <c r="AP17" s="17">
        <v>0.357905310523568</v>
      </c>
      <c r="AQ17" s="17">
        <v>0.28331845824266699</v>
      </c>
      <c r="AR17" s="17"/>
      <c r="AS17" s="17">
        <v>0.31208423449353301</v>
      </c>
      <c r="AT17" s="17">
        <v>0.43110086119060997</v>
      </c>
      <c r="AU17" s="17">
        <v>0.35323973137957299</v>
      </c>
      <c r="AV17" s="17"/>
      <c r="AW17" s="17">
        <v>0.35187485975953497</v>
      </c>
      <c r="AX17" s="17">
        <v>0.32600809398417302</v>
      </c>
      <c r="AY17" s="17"/>
      <c r="AZ17" s="17">
        <v>0.366283283644114</v>
      </c>
      <c r="BA17" s="17">
        <v>0.310962547629486</v>
      </c>
      <c r="BB17" s="17"/>
      <c r="BC17" s="17">
        <v>0.33273480850842102</v>
      </c>
      <c r="BD17" s="17">
        <v>0.32581488974717998</v>
      </c>
      <c r="BE17" s="17"/>
      <c r="BF17" s="17">
        <v>0.37118033707731302</v>
      </c>
      <c r="BG17" s="17">
        <v>0.30816732170379701</v>
      </c>
      <c r="BH17" s="17"/>
      <c r="BI17" s="17">
        <v>0.28324835799027698</v>
      </c>
      <c r="BJ17" s="17">
        <v>0.32683071805765701</v>
      </c>
      <c r="BK17" s="17">
        <v>0.32551141054948601</v>
      </c>
      <c r="BL17" s="17">
        <v>0.425094904332739</v>
      </c>
    </row>
    <row r="18" spans="2:64" x14ac:dyDescent="0.25">
      <c r="B18" s="18" t="s">
        <v>544</v>
      </c>
      <c r="C18" s="17">
        <v>0.26748774535148501</v>
      </c>
      <c r="D18" s="17">
        <v>0.30618000612596902</v>
      </c>
      <c r="E18" s="17">
        <v>0.26300426413188499</v>
      </c>
      <c r="F18" s="17">
        <v>0.17194331725745099</v>
      </c>
      <c r="G18" s="17">
        <v>0.15092056226700401</v>
      </c>
      <c r="H18" s="17">
        <v>0.27916635915542398</v>
      </c>
      <c r="I18" s="17">
        <v>0.30337255298480398</v>
      </c>
      <c r="J18" s="17">
        <v>0.29210855690929399</v>
      </c>
      <c r="K18" s="17">
        <v>0.319595482277168</v>
      </c>
      <c r="L18" s="17">
        <v>0.25284912648812702</v>
      </c>
      <c r="M18" s="17">
        <v>0.20877348695247699</v>
      </c>
      <c r="N18" s="17">
        <v>0.21813790086951301</v>
      </c>
      <c r="O18" s="17">
        <v>0.32764615020569299</v>
      </c>
      <c r="P18" s="17">
        <v>0</v>
      </c>
      <c r="Q18" s="17"/>
      <c r="R18" s="17">
        <v>0.166842898554591</v>
      </c>
      <c r="S18" s="17">
        <v>0.20993152770547799</v>
      </c>
      <c r="T18" s="17">
        <v>0.21561914994867901</v>
      </c>
      <c r="U18" s="17">
        <v>0.35293225022193903</v>
      </c>
      <c r="V18" s="17"/>
      <c r="W18" s="17">
        <v>0.18647227034243799</v>
      </c>
      <c r="X18" s="17">
        <v>0.165022503423225</v>
      </c>
      <c r="Y18" s="17">
        <v>0.20612491333491201</v>
      </c>
      <c r="Z18" s="17">
        <v>0.24012568849434099</v>
      </c>
      <c r="AA18" s="17">
        <v>0.185715736917799</v>
      </c>
      <c r="AB18" s="17">
        <v>0.217908180434813</v>
      </c>
      <c r="AC18" s="17">
        <v>0.39479200208377302</v>
      </c>
      <c r="AD18" s="17">
        <v>0.203559253720175</v>
      </c>
      <c r="AE18" s="17">
        <v>0.32233430974817601</v>
      </c>
      <c r="AF18" s="17">
        <v>0.42147326075228397</v>
      </c>
      <c r="AG18" s="17"/>
      <c r="AH18" s="17">
        <v>0.229772797498944</v>
      </c>
      <c r="AI18" s="17">
        <v>0.248972219616101</v>
      </c>
      <c r="AJ18" s="17">
        <v>0.32789377194316099</v>
      </c>
      <c r="AK18" s="17">
        <v>0.197652639305128</v>
      </c>
      <c r="AL18" s="17">
        <v>0.31945909146037299</v>
      </c>
      <c r="AM18" s="17">
        <v>0.33591114601429101</v>
      </c>
      <c r="AN18" s="17">
        <v>0.29404984530778799</v>
      </c>
      <c r="AO18" s="17"/>
      <c r="AP18" s="17">
        <v>0.33649993650077198</v>
      </c>
      <c r="AQ18" s="17">
        <v>0.15552032419433701</v>
      </c>
      <c r="AR18" s="17"/>
      <c r="AS18" s="17">
        <v>0.33629258974498</v>
      </c>
      <c r="AT18" s="17">
        <v>0.45649579216187802</v>
      </c>
      <c r="AU18" s="17">
        <v>0.29506136499754398</v>
      </c>
      <c r="AV18" s="17"/>
      <c r="AW18" s="17">
        <v>0.43142806268332701</v>
      </c>
      <c r="AX18" s="17">
        <v>0.24221192761317201</v>
      </c>
      <c r="AY18" s="17"/>
      <c r="AZ18" s="17">
        <v>0.25374828299336399</v>
      </c>
      <c r="BA18" s="17">
        <v>0.27439141197891498</v>
      </c>
      <c r="BB18" s="17"/>
      <c r="BC18" s="17">
        <v>0.19087553141913999</v>
      </c>
      <c r="BD18" s="17">
        <v>0.35293225022193903</v>
      </c>
      <c r="BE18" s="17"/>
      <c r="BF18" s="17">
        <v>0.36878154124420998</v>
      </c>
      <c r="BG18" s="17">
        <v>0.21577820002415499</v>
      </c>
      <c r="BH18" s="17"/>
      <c r="BI18" s="17">
        <v>0.107836353115584</v>
      </c>
      <c r="BJ18" s="17">
        <v>0.199656483144205</v>
      </c>
      <c r="BK18" s="17">
        <v>0.36018244990284198</v>
      </c>
      <c r="BL18" s="17">
        <v>0.45843713595020302</v>
      </c>
    </row>
    <row r="19" spans="2:64" ht="30" x14ac:dyDescent="0.25">
      <c r="B19" s="18" t="s">
        <v>545</v>
      </c>
      <c r="C19" s="17">
        <v>0.23235774334991999</v>
      </c>
      <c r="D19" s="17">
        <v>0.23325888614031401</v>
      </c>
      <c r="E19" s="17">
        <v>0.25168915958698701</v>
      </c>
      <c r="F19" s="17">
        <v>0.198312531602655</v>
      </c>
      <c r="G19" s="17">
        <v>0.18587618069490799</v>
      </c>
      <c r="H19" s="17">
        <v>0.21736538135773001</v>
      </c>
      <c r="I19" s="17">
        <v>0.25511674455650202</v>
      </c>
      <c r="J19" s="17">
        <v>0.20650480738155</v>
      </c>
      <c r="K19" s="17">
        <v>0.305922825800091</v>
      </c>
      <c r="L19" s="17">
        <v>0.15173438893966701</v>
      </c>
      <c r="M19" s="17">
        <v>0.24704918140234799</v>
      </c>
      <c r="N19" s="17">
        <v>0.26596742954267</v>
      </c>
      <c r="O19" s="17">
        <v>0.24046358614708299</v>
      </c>
      <c r="P19" s="17">
        <v>0.296060964267926</v>
      </c>
      <c r="Q19" s="17"/>
      <c r="R19" s="17">
        <v>0.166038620841643</v>
      </c>
      <c r="S19" s="17">
        <v>0.20600997644209801</v>
      </c>
      <c r="T19" s="17">
        <v>0.225245387016829</v>
      </c>
      <c r="U19" s="17">
        <v>0.27771254119098199</v>
      </c>
      <c r="V19" s="17"/>
      <c r="W19" s="17">
        <v>0.16430902359069899</v>
      </c>
      <c r="X19" s="17">
        <v>0.217238873532557</v>
      </c>
      <c r="Y19" s="17">
        <v>0.15185403548597701</v>
      </c>
      <c r="Z19" s="17">
        <v>0.199729861086055</v>
      </c>
      <c r="AA19" s="17">
        <v>0.172289947873359</v>
      </c>
      <c r="AB19" s="17">
        <v>0.26746818707267001</v>
      </c>
      <c r="AC19" s="17">
        <v>0.30854881727924399</v>
      </c>
      <c r="AD19" s="17">
        <v>0.23051614506748</v>
      </c>
      <c r="AE19" s="17">
        <v>0.374826810510619</v>
      </c>
      <c r="AF19" s="17">
        <v>0.30856866555881801</v>
      </c>
      <c r="AG19" s="17"/>
      <c r="AH19" s="17">
        <v>0.243240812577803</v>
      </c>
      <c r="AI19" s="17">
        <v>0.27258972798777598</v>
      </c>
      <c r="AJ19" s="17">
        <v>0.27875645549766698</v>
      </c>
      <c r="AK19" s="17">
        <v>0.159007303448996</v>
      </c>
      <c r="AL19" s="17">
        <v>0.26137050865413602</v>
      </c>
      <c r="AM19" s="17">
        <v>0.28491122889063603</v>
      </c>
      <c r="AN19" s="17">
        <v>0.26021352456629898</v>
      </c>
      <c r="AO19" s="17"/>
      <c r="AP19" s="17">
        <v>0.28427361226762998</v>
      </c>
      <c r="AQ19" s="17">
        <v>0.148127901302534</v>
      </c>
      <c r="AR19" s="17"/>
      <c r="AS19" s="17">
        <v>0.27748811573733101</v>
      </c>
      <c r="AT19" s="17">
        <v>0.365543437710874</v>
      </c>
      <c r="AU19" s="17">
        <v>0.27189086750608699</v>
      </c>
      <c r="AV19" s="17"/>
      <c r="AW19" s="17">
        <v>0.34387856023656199</v>
      </c>
      <c r="AX19" s="17">
        <v>0.21516380419248399</v>
      </c>
      <c r="AY19" s="17"/>
      <c r="AZ19" s="17">
        <v>0.231217241115103</v>
      </c>
      <c r="BA19" s="17">
        <v>0.232930811422876</v>
      </c>
      <c r="BB19" s="17"/>
      <c r="BC19" s="17">
        <v>0.19169121388350299</v>
      </c>
      <c r="BD19" s="17">
        <v>0.27771254119098199</v>
      </c>
      <c r="BE19" s="17"/>
      <c r="BF19" s="17">
        <v>0.31458576980131298</v>
      </c>
      <c r="BG19" s="17">
        <v>0.19038109686835</v>
      </c>
      <c r="BH19" s="17"/>
      <c r="BI19" s="17">
        <v>8.8923082517108606E-2</v>
      </c>
      <c r="BJ19" s="17">
        <v>0.15726871013156199</v>
      </c>
      <c r="BK19" s="17">
        <v>0.29327849487909102</v>
      </c>
      <c r="BL19" s="17">
        <v>0.499588429795494</v>
      </c>
    </row>
    <row r="20" spans="2:64" x14ac:dyDescent="0.25">
      <c r="B20" s="18" t="s">
        <v>102</v>
      </c>
      <c r="C20" s="17">
        <v>5.3541138569693798E-3</v>
      </c>
      <c r="D20" s="17">
        <v>0</v>
      </c>
      <c r="E20" s="17">
        <v>0</v>
      </c>
      <c r="F20" s="17">
        <v>3.1202321916094799E-2</v>
      </c>
      <c r="G20" s="17">
        <v>2.6058450375958799E-2</v>
      </c>
      <c r="H20" s="17">
        <v>0</v>
      </c>
      <c r="I20" s="17">
        <v>0</v>
      </c>
      <c r="J20" s="17">
        <v>1.9086548165213098E-2</v>
      </c>
      <c r="K20" s="17">
        <v>0</v>
      </c>
      <c r="L20" s="17">
        <v>0</v>
      </c>
      <c r="M20" s="17">
        <v>0</v>
      </c>
      <c r="N20" s="17">
        <v>8.8951471101066104E-3</v>
      </c>
      <c r="O20" s="17">
        <v>9.6869515620677908E-3</v>
      </c>
      <c r="P20" s="17">
        <v>0</v>
      </c>
      <c r="Q20" s="17"/>
      <c r="R20" s="17">
        <v>1.30391657011749E-2</v>
      </c>
      <c r="S20" s="17">
        <v>0</v>
      </c>
      <c r="T20" s="17">
        <v>8.4832443453546503E-3</v>
      </c>
      <c r="U20" s="17">
        <v>2.1558521911489098E-3</v>
      </c>
      <c r="V20" s="17"/>
      <c r="W20" s="17">
        <v>1.2616208206444801E-2</v>
      </c>
      <c r="X20" s="17">
        <v>0</v>
      </c>
      <c r="Y20" s="17">
        <v>4.3824067527258398E-2</v>
      </c>
      <c r="Z20" s="17">
        <v>0</v>
      </c>
      <c r="AA20" s="17">
        <v>0</v>
      </c>
      <c r="AB20" s="17">
        <v>0</v>
      </c>
      <c r="AC20" s="17">
        <v>0</v>
      </c>
      <c r="AD20" s="17">
        <v>0</v>
      </c>
      <c r="AE20" s="17">
        <v>1.42467446892325E-2</v>
      </c>
      <c r="AF20" s="17">
        <v>0</v>
      </c>
      <c r="AG20" s="17"/>
      <c r="AH20" s="17">
        <v>1.03805881700865E-2</v>
      </c>
      <c r="AI20" s="17">
        <v>0</v>
      </c>
      <c r="AJ20" s="17">
        <v>0</v>
      </c>
      <c r="AK20" s="17">
        <v>5.39341183698871E-3</v>
      </c>
      <c r="AL20" s="17">
        <v>6.19388367201687E-3</v>
      </c>
      <c r="AM20" s="17">
        <v>5.8355369668264996E-3</v>
      </c>
      <c r="AN20" s="17">
        <v>8.7319009877624802E-3</v>
      </c>
      <c r="AO20" s="17"/>
      <c r="AP20" s="17">
        <v>5.2529590383725202E-3</v>
      </c>
      <c r="AQ20" s="17">
        <v>5.5182304280750397E-3</v>
      </c>
      <c r="AR20" s="17"/>
      <c r="AS20" s="17">
        <v>0</v>
      </c>
      <c r="AT20" s="17">
        <v>0</v>
      </c>
      <c r="AU20" s="17">
        <v>1.1658210019799799E-2</v>
      </c>
      <c r="AV20" s="17"/>
      <c r="AW20" s="17">
        <v>0</v>
      </c>
      <c r="AX20" s="17">
        <v>6.1795947893077199E-3</v>
      </c>
      <c r="AY20" s="17"/>
      <c r="AZ20" s="17">
        <v>2.8058998040226902E-3</v>
      </c>
      <c r="BA20" s="17">
        <v>6.6345147822994303E-3</v>
      </c>
      <c r="BB20" s="17"/>
      <c r="BC20" s="17">
        <v>8.2217752393479292E-3</v>
      </c>
      <c r="BD20" s="17">
        <v>2.1558521911489098E-3</v>
      </c>
      <c r="BE20" s="17"/>
      <c r="BF20" s="17">
        <v>0</v>
      </c>
      <c r="BG20" s="17">
        <v>8.0873394285320404E-3</v>
      </c>
      <c r="BH20" s="17"/>
      <c r="BI20" s="17">
        <v>0</v>
      </c>
      <c r="BJ20" s="17">
        <v>3.8239823446182802E-3</v>
      </c>
      <c r="BK20" s="17">
        <v>1.2902702890679201E-2</v>
      </c>
      <c r="BL20" s="17">
        <v>0</v>
      </c>
    </row>
    <row r="21" spans="2:64" x14ac:dyDescent="0.25">
      <c r="B21" s="18" t="s">
        <v>109</v>
      </c>
      <c r="C21" s="19">
        <v>3.5346647762127897E-2</v>
      </c>
      <c r="D21" s="19">
        <v>7.3359444999281098E-3</v>
      </c>
      <c r="E21" s="19">
        <v>0.113600767804061</v>
      </c>
      <c r="F21" s="19">
        <v>9.9740633642212695E-2</v>
      </c>
      <c r="G21" s="19">
        <v>3.68449346167831E-2</v>
      </c>
      <c r="H21" s="19">
        <v>2.4586276186167901E-2</v>
      </c>
      <c r="I21" s="19">
        <v>2.7127175977048602E-2</v>
      </c>
      <c r="J21" s="19">
        <v>1.6048043475982599E-2</v>
      </c>
      <c r="K21" s="19">
        <v>6.4105794711080202E-2</v>
      </c>
      <c r="L21" s="19">
        <v>3.8942952366109597E-2</v>
      </c>
      <c r="M21" s="19">
        <v>3.5181693918705098E-2</v>
      </c>
      <c r="N21" s="19">
        <v>4.65185779405594E-2</v>
      </c>
      <c r="O21" s="19">
        <v>4.4250130775820497E-2</v>
      </c>
      <c r="P21" s="19">
        <v>0</v>
      </c>
      <c r="Q21" s="19"/>
      <c r="R21" s="19">
        <v>7.9322256750646705E-2</v>
      </c>
      <c r="S21" s="19">
        <v>2.7346482927987401E-2</v>
      </c>
      <c r="T21" s="19">
        <v>2.6070325203588499E-2</v>
      </c>
      <c r="U21" s="19">
        <v>1.7134220523570401E-2</v>
      </c>
      <c r="V21" s="19"/>
      <c r="W21" s="19">
        <v>5.7800911694327703E-2</v>
      </c>
      <c r="X21" s="19">
        <v>1.8419859867189099E-2</v>
      </c>
      <c r="Y21" s="19">
        <v>6.9037137344905297E-2</v>
      </c>
      <c r="Z21" s="19">
        <v>4.0796704054772398E-2</v>
      </c>
      <c r="AA21" s="19">
        <v>2.87703763933836E-2</v>
      </c>
      <c r="AB21" s="19">
        <v>0</v>
      </c>
      <c r="AC21" s="19">
        <v>0</v>
      </c>
      <c r="AD21" s="19">
        <v>0</v>
      </c>
      <c r="AE21" s="19">
        <v>6.0332006526392E-2</v>
      </c>
      <c r="AF21" s="19">
        <v>2.5640305565351899E-2</v>
      </c>
      <c r="AG21" s="19"/>
      <c r="AH21" s="19">
        <v>2.2845383642957E-2</v>
      </c>
      <c r="AI21" s="19">
        <v>5.4006002748598597E-2</v>
      </c>
      <c r="AJ21" s="19">
        <v>1.01696630673828E-2</v>
      </c>
      <c r="AK21" s="19">
        <v>5.1038071398669102E-2</v>
      </c>
      <c r="AL21" s="19">
        <v>2.20387733862423E-2</v>
      </c>
      <c r="AM21" s="19">
        <v>3.8213160936147302E-2</v>
      </c>
      <c r="AN21" s="19">
        <v>2.15384072597153E-2</v>
      </c>
      <c r="AO21" s="19"/>
      <c r="AP21" s="19">
        <v>7.3539246990853603E-3</v>
      </c>
      <c r="AQ21" s="19">
        <v>8.0762870031538994E-2</v>
      </c>
      <c r="AR21" s="19"/>
      <c r="AS21" s="19">
        <v>5.6735450850102396E-3</v>
      </c>
      <c r="AT21" s="19">
        <v>6.3252025251144999E-3</v>
      </c>
      <c r="AU21" s="19">
        <v>6.0645405606575596E-3</v>
      </c>
      <c r="AV21" s="19"/>
      <c r="AW21" s="19">
        <v>7.6296199492439602E-3</v>
      </c>
      <c r="AX21" s="19">
        <v>3.96199745108382E-2</v>
      </c>
      <c r="AY21" s="19"/>
      <c r="AZ21" s="19">
        <v>3.79888866579196E-2</v>
      </c>
      <c r="BA21" s="19">
        <v>3.4019002181018901E-2</v>
      </c>
      <c r="BB21" s="19"/>
      <c r="BC21" s="19">
        <v>5.1676479317043097E-2</v>
      </c>
      <c r="BD21" s="19">
        <v>1.7134220523570401E-2</v>
      </c>
      <c r="BE21" s="19"/>
      <c r="BF21" s="19">
        <v>2.4980448878674601E-2</v>
      </c>
      <c r="BG21" s="19">
        <v>4.0638496352773397E-2</v>
      </c>
      <c r="BH21" s="19"/>
      <c r="BI21" s="19">
        <v>0.117063700902514</v>
      </c>
      <c r="BJ21" s="19">
        <v>1.4024628609245599E-2</v>
      </c>
      <c r="BK21" s="19">
        <v>1.2883320722290099E-2</v>
      </c>
      <c r="BL21" s="19">
        <v>0</v>
      </c>
    </row>
    <row r="22" spans="2:64" x14ac:dyDescent="0.25">
      <c r="B22" s="16"/>
    </row>
    <row r="23" spans="2:64" x14ac:dyDescent="0.25">
      <c r="B23" t="s">
        <v>83</v>
      </c>
    </row>
    <row r="24" spans="2:64" x14ac:dyDescent="0.25">
      <c r="B24" t="s">
        <v>84</v>
      </c>
    </row>
    <row r="26" spans="2:64" x14ac:dyDescent="0.25">
      <c r="B2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L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547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545</v>
      </c>
      <c r="C9" s="17">
        <v>0.28140033572262502</v>
      </c>
      <c r="D9" s="17">
        <v>0.300004700366032</v>
      </c>
      <c r="E9" s="17">
        <v>0.29246765885257497</v>
      </c>
      <c r="F9" s="17">
        <v>0.34659049618136201</v>
      </c>
      <c r="G9" s="17">
        <v>0.24358445124478201</v>
      </c>
      <c r="H9" s="17">
        <v>0.22211718780860801</v>
      </c>
      <c r="I9" s="17">
        <v>0.260737460266945</v>
      </c>
      <c r="J9" s="17">
        <v>0.41659887999809397</v>
      </c>
      <c r="K9" s="17">
        <v>0.28459161793408599</v>
      </c>
      <c r="L9" s="17">
        <v>0.23082699330266501</v>
      </c>
      <c r="M9" s="17">
        <v>0.28225697169774799</v>
      </c>
      <c r="N9" s="17">
        <v>0.250715694802989</v>
      </c>
      <c r="O9" s="17">
        <v>0.302167771717404</v>
      </c>
      <c r="P9" s="17">
        <v>0</v>
      </c>
      <c r="Q9" s="17"/>
      <c r="R9" s="17">
        <v>0.38926111632565003</v>
      </c>
      <c r="S9" s="17">
        <v>0.25364109451004602</v>
      </c>
      <c r="T9" s="17">
        <v>0.26918282461222298</v>
      </c>
      <c r="U9" s="17">
        <v>0.236492936674398</v>
      </c>
      <c r="V9" s="17"/>
      <c r="W9" s="17">
        <v>0.42067912528975199</v>
      </c>
      <c r="X9" s="17">
        <v>0.31957960202004398</v>
      </c>
      <c r="Y9" s="17">
        <v>0.29703653222327198</v>
      </c>
      <c r="Z9" s="17">
        <v>0.23469733957969399</v>
      </c>
      <c r="AA9" s="17">
        <v>0.27967538436466599</v>
      </c>
      <c r="AB9" s="17">
        <v>0.20608461497309699</v>
      </c>
      <c r="AC9" s="17">
        <v>0.25873222025271497</v>
      </c>
      <c r="AD9" s="17">
        <v>0.32436608538208</v>
      </c>
      <c r="AE9" s="17">
        <v>0.214544307065231</v>
      </c>
      <c r="AF9" s="17">
        <v>0.23878099905432101</v>
      </c>
      <c r="AG9" s="17"/>
      <c r="AH9" s="17">
        <v>0.33454506519768401</v>
      </c>
      <c r="AI9" s="17">
        <v>0.26582484675958001</v>
      </c>
      <c r="AJ9" s="17">
        <v>0.36372118020329702</v>
      </c>
      <c r="AK9" s="17">
        <v>0.28288400928839502</v>
      </c>
      <c r="AL9" s="17">
        <v>0.22819260443498299</v>
      </c>
      <c r="AM9" s="17">
        <v>0.28555979968607398</v>
      </c>
      <c r="AN9" s="17">
        <v>0.27730194539736203</v>
      </c>
      <c r="AO9" s="17"/>
      <c r="AP9" s="17">
        <v>0.25932376011368202</v>
      </c>
      <c r="AQ9" s="17">
        <v>0.317218025289488</v>
      </c>
      <c r="AR9" s="17"/>
      <c r="AS9" s="17">
        <v>0.240980514867143</v>
      </c>
      <c r="AT9" s="17">
        <v>0.27095659060308802</v>
      </c>
      <c r="AU9" s="17">
        <v>0.27203005221864202</v>
      </c>
      <c r="AV9" s="17"/>
      <c r="AW9" s="17">
        <v>0.244255205997995</v>
      </c>
      <c r="AX9" s="17">
        <v>0.28712725844710202</v>
      </c>
      <c r="AY9" s="17"/>
      <c r="AZ9" s="17">
        <v>0.27170560698124402</v>
      </c>
      <c r="BA9" s="17">
        <v>0.28627164535100302</v>
      </c>
      <c r="BB9" s="17"/>
      <c r="BC9" s="17">
        <v>0.32166571344637901</v>
      </c>
      <c r="BD9" s="17">
        <v>0.236492936674398</v>
      </c>
      <c r="BE9" s="17"/>
      <c r="BF9" s="17">
        <v>0.25022250254928902</v>
      </c>
      <c r="BG9" s="17">
        <v>0.29731633100620503</v>
      </c>
      <c r="BH9" s="17"/>
      <c r="BI9" s="17">
        <v>0.30395663986867899</v>
      </c>
      <c r="BJ9" s="17">
        <v>0.33412735077755001</v>
      </c>
      <c r="BK9" s="17">
        <v>0.26438137125782202</v>
      </c>
      <c r="BL9" s="17">
        <v>0.156328045786778</v>
      </c>
    </row>
    <row r="10" spans="2:64" x14ac:dyDescent="0.25">
      <c r="B10" s="18" t="s">
        <v>544</v>
      </c>
      <c r="C10" s="17">
        <v>0.229191524069213</v>
      </c>
      <c r="D10" s="17">
        <v>0.20320186137905299</v>
      </c>
      <c r="E10" s="17">
        <v>0.214822447131403</v>
      </c>
      <c r="F10" s="17">
        <v>0.19437979678113801</v>
      </c>
      <c r="G10" s="17">
        <v>0.27102020786205899</v>
      </c>
      <c r="H10" s="17">
        <v>0.19155299508983001</v>
      </c>
      <c r="I10" s="17">
        <v>0.20506691156534201</v>
      </c>
      <c r="J10" s="17">
        <v>0.27302200874408</v>
      </c>
      <c r="K10" s="17">
        <v>0.29415172723801702</v>
      </c>
      <c r="L10" s="17">
        <v>0.24852385206973901</v>
      </c>
      <c r="M10" s="17">
        <v>0.26852319442792</v>
      </c>
      <c r="N10" s="17">
        <v>0.208444664087341</v>
      </c>
      <c r="O10" s="17">
        <v>0.26115518676424998</v>
      </c>
      <c r="P10" s="17">
        <v>0</v>
      </c>
      <c r="Q10" s="17"/>
      <c r="R10" s="17">
        <v>0.32099171239345198</v>
      </c>
      <c r="S10" s="17">
        <v>0.25786104640505603</v>
      </c>
      <c r="T10" s="17">
        <v>0.214717989519535</v>
      </c>
      <c r="U10" s="17">
        <v>0.175419338284419</v>
      </c>
      <c r="V10" s="17"/>
      <c r="W10" s="17">
        <v>0.33126135022956998</v>
      </c>
      <c r="X10" s="17">
        <v>0.40237506004020601</v>
      </c>
      <c r="Y10" s="17">
        <v>0.23361778521632401</v>
      </c>
      <c r="Z10" s="17">
        <v>0.14343742731352799</v>
      </c>
      <c r="AA10" s="17">
        <v>0.29024779035593501</v>
      </c>
      <c r="AB10" s="17">
        <v>0.230915286745179</v>
      </c>
      <c r="AC10" s="17">
        <v>0.105304228692136</v>
      </c>
      <c r="AD10" s="17">
        <v>0.167347431165324</v>
      </c>
      <c r="AE10" s="17">
        <v>0.175223983356323</v>
      </c>
      <c r="AF10" s="17">
        <v>0.16466222721507001</v>
      </c>
      <c r="AG10" s="17"/>
      <c r="AH10" s="17">
        <v>0.29222543222372299</v>
      </c>
      <c r="AI10" s="17">
        <v>0.24780232050435799</v>
      </c>
      <c r="AJ10" s="17">
        <v>0.24921067699347499</v>
      </c>
      <c r="AK10" s="17">
        <v>0.237074907354379</v>
      </c>
      <c r="AL10" s="17">
        <v>0.16931748757418699</v>
      </c>
      <c r="AM10" s="17">
        <v>0.19659423818527699</v>
      </c>
      <c r="AN10" s="17">
        <v>0.24652988007270701</v>
      </c>
      <c r="AO10" s="17"/>
      <c r="AP10" s="17">
        <v>0.18966068764244601</v>
      </c>
      <c r="AQ10" s="17">
        <v>0.29332752290042602</v>
      </c>
      <c r="AR10" s="17"/>
      <c r="AS10" s="17">
        <v>0.151622836642827</v>
      </c>
      <c r="AT10" s="17">
        <v>0.16362762185268001</v>
      </c>
      <c r="AU10" s="17">
        <v>0.21981700334394799</v>
      </c>
      <c r="AV10" s="17"/>
      <c r="AW10" s="17">
        <v>0.129917131809103</v>
      </c>
      <c r="AX10" s="17">
        <v>0.24449734685696001</v>
      </c>
      <c r="AY10" s="17"/>
      <c r="AZ10" s="17">
        <v>0.25124062059022301</v>
      </c>
      <c r="BA10" s="17">
        <v>0.21811251618306299</v>
      </c>
      <c r="BB10" s="17"/>
      <c r="BC10" s="17">
        <v>0.27740534668074701</v>
      </c>
      <c r="BD10" s="17">
        <v>0.175419338284419</v>
      </c>
      <c r="BE10" s="17"/>
      <c r="BF10" s="17">
        <v>0.16383875791963801</v>
      </c>
      <c r="BG10" s="17">
        <v>0.26255350634754199</v>
      </c>
      <c r="BH10" s="17"/>
      <c r="BI10" s="17">
        <v>0.30686691263316501</v>
      </c>
      <c r="BJ10" s="17">
        <v>0.25022591587729998</v>
      </c>
      <c r="BK10" s="17">
        <v>0.20394235740929101</v>
      </c>
      <c r="BL10" s="17">
        <v>0.106668942038983</v>
      </c>
    </row>
    <row r="11" spans="2:64" ht="30" x14ac:dyDescent="0.25">
      <c r="B11" s="18" t="s">
        <v>542</v>
      </c>
      <c r="C11" s="17">
        <v>0.22325791322429001</v>
      </c>
      <c r="D11" s="17">
        <v>0.27620236377891599</v>
      </c>
      <c r="E11" s="17">
        <v>0.191510456510982</v>
      </c>
      <c r="F11" s="17">
        <v>0.189412507744049</v>
      </c>
      <c r="G11" s="17">
        <v>8.8017177274261602E-2</v>
      </c>
      <c r="H11" s="17">
        <v>0.188926446583876</v>
      </c>
      <c r="I11" s="17">
        <v>0.25604544322268302</v>
      </c>
      <c r="J11" s="17">
        <v>0.31374425451296301</v>
      </c>
      <c r="K11" s="17">
        <v>0.18517019313036501</v>
      </c>
      <c r="L11" s="17">
        <v>0.17140018473507401</v>
      </c>
      <c r="M11" s="17">
        <v>0.215181037773582</v>
      </c>
      <c r="N11" s="17">
        <v>0.23072002386505699</v>
      </c>
      <c r="O11" s="17">
        <v>0.199586286144154</v>
      </c>
      <c r="P11" s="17">
        <v>0</v>
      </c>
      <c r="Q11" s="17"/>
      <c r="R11" s="17">
        <v>0.18106214280159999</v>
      </c>
      <c r="S11" s="17">
        <v>0.18605024822881799</v>
      </c>
      <c r="T11" s="17">
        <v>0.22379717599273199</v>
      </c>
      <c r="U11" s="17">
        <v>0.25726310725060803</v>
      </c>
      <c r="V11" s="17"/>
      <c r="W11" s="17">
        <v>0.15719208519654401</v>
      </c>
      <c r="X11" s="17">
        <v>0.187980714693883</v>
      </c>
      <c r="Y11" s="17">
        <v>0.122317070992528</v>
      </c>
      <c r="Z11" s="17">
        <v>0.16823886830099199</v>
      </c>
      <c r="AA11" s="17">
        <v>0.24162425745927801</v>
      </c>
      <c r="AB11" s="17">
        <v>0.17319313218659299</v>
      </c>
      <c r="AC11" s="17">
        <v>0.18572774965839201</v>
      </c>
      <c r="AD11" s="17">
        <v>0.27997083151394297</v>
      </c>
      <c r="AE11" s="17">
        <v>0.25641360625423798</v>
      </c>
      <c r="AF11" s="17">
        <v>0.29460827478539903</v>
      </c>
      <c r="AG11" s="17"/>
      <c r="AH11" s="17">
        <v>0.14259592489288</v>
      </c>
      <c r="AI11" s="17">
        <v>0.23858428430157899</v>
      </c>
      <c r="AJ11" s="17">
        <v>0.21986901922178101</v>
      </c>
      <c r="AK11" s="17">
        <v>0.204040110342809</v>
      </c>
      <c r="AL11" s="17">
        <v>0.27306045965338199</v>
      </c>
      <c r="AM11" s="17">
        <v>0.20616913992299499</v>
      </c>
      <c r="AN11" s="17">
        <v>0.23101109481253301</v>
      </c>
      <c r="AO11" s="17"/>
      <c r="AP11" s="17">
        <v>0.20990099791424899</v>
      </c>
      <c r="AQ11" s="17">
        <v>0.24492856788651499</v>
      </c>
      <c r="AR11" s="17"/>
      <c r="AS11" s="17">
        <v>0.18304078627428699</v>
      </c>
      <c r="AT11" s="17">
        <v>0.25175359707558898</v>
      </c>
      <c r="AU11" s="17">
        <v>0.20741514099507999</v>
      </c>
      <c r="AV11" s="17"/>
      <c r="AW11" s="17">
        <v>0.24078936202202</v>
      </c>
      <c r="AX11" s="17">
        <v>0.22055496795913501</v>
      </c>
      <c r="AY11" s="17"/>
      <c r="AZ11" s="17">
        <v>0.18150119801672901</v>
      </c>
      <c r="BA11" s="17">
        <v>0.24423940680355899</v>
      </c>
      <c r="BB11" s="17"/>
      <c r="BC11" s="17">
        <v>0.19276779330955501</v>
      </c>
      <c r="BD11" s="17">
        <v>0.25726310725060803</v>
      </c>
      <c r="BE11" s="17"/>
      <c r="BF11" s="17">
        <v>0.200956248807587</v>
      </c>
      <c r="BG11" s="17">
        <v>0.23464270650671001</v>
      </c>
      <c r="BH11" s="17"/>
      <c r="BI11" s="17">
        <v>0.21596024898796801</v>
      </c>
      <c r="BJ11" s="17">
        <v>0.224099737905184</v>
      </c>
      <c r="BK11" s="17">
        <v>0.24369318957218</v>
      </c>
      <c r="BL11" s="17">
        <v>0.17711776041066599</v>
      </c>
    </row>
    <row r="12" spans="2:64" ht="45" x14ac:dyDescent="0.25">
      <c r="B12" s="18" t="s">
        <v>543</v>
      </c>
      <c r="C12" s="17">
        <v>0.220078593137018</v>
      </c>
      <c r="D12" s="17">
        <v>0.215371055306223</v>
      </c>
      <c r="E12" s="17">
        <v>0.26866181640433501</v>
      </c>
      <c r="F12" s="17">
        <v>0.17194331725745099</v>
      </c>
      <c r="G12" s="17">
        <v>0.18189992571615499</v>
      </c>
      <c r="H12" s="17">
        <v>0.14998535317738099</v>
      </c>
      <c r="I12" s="17">
        <v>0.28901378855056498</v>
      </c>
      <c r="J12" s="17">
        <v>0.22126793919547</v>
      </c>
      <c r="K12" s="17">
        <v>0.164719299420897</v>
      </c>
      <c r="L12" s="17">
        <v>0.21919107623423401</v>
      </c>
      <c r="M12" s="17">
        <v>0.20179686895193499</v>
      </c>
      <c r="N12" s="17">
        <v>0.23383697053792399</v>
      </c>
      <c r="O12" s="17">
        <v>0.27324220198142601</v>
      </c>
      <c r="P12" s="17">
        <v>0</v>
      </c>
      <c r="Q12" s="17"/>
      <c r="R12" s="17">
        <v>0.23598379749256199</v>
      </c>
      <c r="S12" s="17">
        <v>0.13253688545901901</v>
      </c>
      <c r="T12" s="17">
        <v>0.235038768821624</v>
      </c>
      <c r="U12" s="17">
        <v>0.23551944158195401</v>
      </c>
      <c r="V12" s="17"/>
      <c r="W12" s="17">
        <v>0.19499124777980101</v>
      </c>
      <c r="X12" s="17">
        <v>0.23419409832530799</v>
      </c>
      <c r="Y12" s="17">
        <v>0.23120838119395901</v>
      </c>
      <c r="Z12" s="17">
        <v>0.16750060089635599</v>
      </c>
      <c r="AA12" s="17">
        <v>0.18685935074939</v>
      </c>
      <c r="AB12" s="17">
        <v>0.12790112897255301</v>
      </c>
      <c r="AC12" s="17">
        <v>0.224435763041891</v>
      </c>
      <c r="AD12" s="17">
        <v>0.26536150025509703</v>
      </c>
      <c r="AE12" s="17">
        <v>0.25027954285459802</v>
      </c>
      <c r="AF12" s="17">
        <v>0.22374198575933901</v>
      </c>
      <c r="AG12" s="17"/>
      <c r="AH12" s="17">
        <v>0.199785904573346</v>
      </c>
      <c r="AI12" s="17">
        <v>0.17949969732267901</v>
      </c>
      <c r="AJ12" s="17">
        <v>0.185970990353645</v>
      </c>
      <c r="AK12" s="17">
        <v>0.26163121074953499</v>
      </c>
      <c r="AL12" s="17">
        <v>0.22129248665738399</v>
      </c>
      <c r="AM12" s="17">
        <v>0.194460593745509</v>
      </c>
      <c r="AN12" s="17">
        <v>0.207807653566244</v>
      </c>
      <c r="AO12" s="17"/>
      <c r="AP12" s="17">
        <v>0.192895724780451</v>
      </c>
      <c r="AQ12" s="17">
        <v>0.26418088316509603</v>
      </c>
      <c r="AR12" s="17"/>
      <c r="AS12" s="17">
        <v>0.182287610100307</v>
      </c>
      <c r="AT12" s="17">
        <v>0.16733858467196</v>
      </c>
      <c r="AU12" s="17">
        <v>0.206353183089452</v>
      </c>
      <c r="AV12" s="17"/>
      <c r="AW12" s="17">
        <v>0.127072302553283</v>
      </c>
      <c r="AX12" s="17">
        <v>0.234418019140157</v>
      </c>
      <c r="AY12" s="17"/>
      <c r="AZ12" s="17">
        <v>0.205142057109475</v>
      </c>
      <c r="BA12" s="17">
        <v>0.227583753281934</v>
      </c>
      <c r="BB12" s="17"/>
      <c r="BC12" s="17">
        <v>0.20623384576380799</v>
      </c>
      <c r="BD12" s="17">
        <v>0.23551944158195401</v>
      </c>
      <c r="BE12" s="17"/>
      <c r="BF12" s="17">
        <v>0.196856299088569</v>
      </c>
      <c r="BG12" s="17">
        <v>0.23193335932600101</v>
      </c>
      <c r="BH12" s="17"/>
      <c r="BI12" s="17">
        <v>0.21369323984583499</v>
      </c>
      <c r="BJ12" s="17">
        <v>0.23114312399466599</v>
      </c>
      <c r="BK12" s="17">
        <v>0.21740444934589701</v>
      </c>
      <c r="BL12" s="17">
        <v>0.21182206838696799</v>
      </c>
    </row>
    <row r="13" spans="2:64" ht="30" x14ac:dyDescent="0.25">
      <c r="B13" s="18" t="s">
        <v>541</v>
      </c>
      <c r="C13" s="17">
        <v>0.18570150700420299</v>
      </c>
      <c r="D13" s="17">
        <v>0.21614459479129</v>
      </c>
      <c r="E13" s="17">
        <v>0.203242865600756</v>
      </c>
      <c r="F13" s="17">
        <v>0.244648929466739</v>
      </c>
      <c r="G13" s="17">
        <v>0.15678613343463499</v>
      </c>
      <c r="H13" s="17">
        <v>5.8276290276342402E-2</v>
      </c>
      <c r="I13" s="17">
        <v>0.28693593757781299</v>
      </c>
      <c r="J13" s="17">
        <v>0.109155756843448</v>
      </c>
      <c r="K13" s="17">
        <v>0.102967429019503</v>
      </c>
      <c r="L13" s="17">
        <v>0.188999458035988</v>
      </c>
      <c r="M13" s="17">
        <v>0.112987569650518</v>
      </c>
      <c r="N13" s="17">
        <v>0.23144245764939</v>
      </c>
      <c r="O13" s="17">
        <v>0.19313688040475199</v>
      </c>
      <c r="P13" s="17">
        <v>0</v>
      </c>
      <c r="Q13" s="17"/>
      <c r="R13" s="17">
        <v>0.191163794868492</v>
      </c>
      <c r="S13" s="17">
        <v>0.157284822209872</v>
      </c>
      <c r="T13" s="17">
        <v>0.213213240985001</v>
      </c>
      <c r="U13" s="17">
        <v>0.18447610152197599</v>
      </c>
      <c r="V13" s="17"/>
      <c r="W13" s="17">
        <v>0.12939300048914501</v>
      </c>
      <c r="X13" s="17">
        <v>0.26013344887169398</v>
      </c>
      <c r="Y13" s="17">
        <v>0.23174021596584701</v>
      </c>
      <c r="Z13" s="17">
        <v>0.202889305154932</v>
      </c>
      <c r="AA13" s="17">
        <v>0.13834332809861799</v>
      </c>
      <c r="AB13" s="17">
        <v>0.29810959443472701</v>
      </c>
      <c r="AC13" s="17">
        <v>0.235173235250414</v>
      </c>
      <c r="AD13" s="17">
        <v>0.24562198027368401</v>
      </c>
      <c r="AE13" s="17">
        <v>0.114779621975345</v>
      </c>
      <c r="AF13" s="17">
        <v>0.15137248885156299</v>
      </c>
      <c r="AG13" s="17"/>
      <c r="AH13" s="17">
        <v>0.17942329129218501</v>
      </c>
      <c r="AI13" s="17">
        <v>0.265258100201331</v>
      </c>
      <c r="AJ13" s="17">
        <v>0.20375245787037199</v>
      </c>
      <c r="AK13" s="17">
        <v>0.17481858121930199</v>
      </c>
      <c r="AL13" s="17">
        <v>0.20174136090490499</v>
      </c>
      <c r="AM13" s="17">
        <v>0.14905522288777201</v>
      </c>
      <c r="AN13" s="17">
        <v>0.16708746031729599</v>
      </c>
      <c r="AO13" s="17"/>
      <c r="AP13" s="17">
        <v>0.17450124728875999</v>
      </c>
      <c r="AQ13" s="17">
        <v>0.20387313980913299</v>
      </c>
      <c r="AR13" s="17"/>
      <c r="AS13" s="17">
        <v>0.20795279115467699</v>
      </c>
      <c r="AT13" s="17">
        <v>0.127133865382515</v>
      </c>
      <c r="AU13" s="17">
        <v>0.170047446545772</v>
      </c>
      <c r="AV13" s="17"/>
      <c r="AW13" s="17">
        <v>0.17241307342426199</v>
      </c>
      <c r="AX13" s="17">
        <v>0.18775027713385001</v>
      </c>
      <c r="AY13" s="17"/>
      <c r="AZ13" s="17">
        <v>0.14323970052950899</v>
      </c>
      <c r="BA13" s="17">
        <v>0.20703728773993599</v>
      </c>
      <c r="BB13" s="17"/>
      <c r="BC13" s="17">
        <v>0.186800243863882</v>
      </c>
      <c r="BD13" s="17">
        <v>0.18447610152197599</v>
      </c>
      <c r="BE13" s="17"/>
      <c r="BF13" s="17">
        <v>0.200226834154763</v>
      </c>
      <c r="BG13" s="17">
        <v>0.178286461926007</v>
      </c>
      <c r="BH13" s="17"/>
      <c r="BI13" s="17">
        <v>0.19068911533374699</v>
      </c>
      <c r="BJ13" s="17">
        <v>0.17488144588701601</v>
      </c>
      <c r="BK13" s="17">
        <v>0.16557083132635</v>
      </c>
      <c r="BL13" s="17">
        <v>0.24107802909946099</v>
      </c>
    </row>
    <row r="14" spans="2:64" x14ac:dyDescent="0.25">
      <c r="B14" s="18" t="s">
        <v>540</v>
      </c>
      <c r="C14" s="17">
        <v>0.11401194252210101</v>
      </c>
      <c r="D14" s="17">
        <v>0.10639902239207299</v>
      </c>
      <c r="E14" s="17">
        <v>0.150314652700519</v>
      </c>
      <c r="F14" s="17">
        <v>0.10990742055311201</v>
      </c>
      <c r="G14" s="17">
        <v>7.5067175474883702E-2</v>
      </c>
      <c r="H14" s="17">
        <v>8.7614372913388597E-2</v>
      </c>
      <c r="I14" s="17">
        <v>7.0407140951192701E-2</v>
      </c>
      <c r="J14" s="17">
        <v>5.1182635117178299E-2</v>
      </c>
      <c r="K14" s="17">
        <v>6.76517989268626E-2</v>
      </c>
      <c r="L14" s="17">
        <v>0.111543954986112</v>
      </c>
      <c r="M14" s="17">
        <v>0.114657805039404</v>
      </c>
      <c r="N14" s="17">
        <v>0.15376283069410401</v>
      </c>
      <c r="O14" s="17">
        <v>0.170180501082702</v>
      </c>
      <c r="P14" s="17">
        <v>0.64803048213396297</v>
      </c>
      <c r="Q14" s="17"/>
      <c r="R14" s="17">
        <v>7.4958065863233198E-2</v>
      </c>
      <c r="S14" s="17">
        <v>6.3490639183888503E-2</v>
      </c>
      <c r="T14" s="17">
        <v>9.2739917391687104E-2</v>
      </c>
      <c r="U14" s="17">
        <v>0.15644657161202399</v>
      </c>
      <c r="V14" s="17"/>
      <c r="W14" s="17">
        <v>5.8173377613227897E-2</v>
      </c>
      <c r="X14" s="17">
        <v>0.10269841900805</v>
      </c>
      <c r="Y14" s="17">
        <v>8.3166595013103001E-2</v>
      </c>
      <c r="Z14" s="17">
        <v>6.0238755598506999E-2</v>
      </c>
      <c r="AA14" s="17">
        <v>0.13175961183775201</v>
      </c>
      <c r="AB14" s="17">
        <v>9.7421300458444604E-2</v>
      </c>
      <c r="AC14" s="17">
        <v>0.12125961940464899</v>
      </c>
      <c r="AD14" s="17">
        <v>0.114164706343813</v>
      </c>
      <c r="AE14" s="17">
        <v>0.111640516611668</v>
      </c>
      <c r="AF14" s="17">
        <v>0.18653263698060099</v>
      </c>
      <c r="AG14" s="17"/>
      <c r="AH14" s="17">
        <v>6.73348467089879E-2</v>
      </c>
      <c r="AI14" s="17">
        <v>0.136249260241606</v>
      </c>
      <c r="AJ14" s="17">
        <v>0.141941529004568</v>
      </c>
      <c r="AK14" s="17">
        <v>8.4867868845015196E-2</v>
      </c>
      <c r="AL14" s="17">
        <v>0.110503859059996</v>
      </c>
      <c r="AM14" s="17">
        <v>0.18610605938234201</v>
      </c>
      <c r="AN14" s="17">
        <v>0.115677118649213</v>
      </c>
      <c r="AO14" s="17"/>
      <c r="AP14" s="17">
        <v>0.14145336076818399</v>
      </c>
      <c r="AQ14" s="17">
        <v>6.9490173502160205E-2</v>
      </c>
      <c r="AR14" s="17"/>
      <c r="AS14" s="17">
        <v>0.160069762347786</v>
      </c>
      <c r="AT14" s="17">
        <v>0.18549554353042</v>
      </c>
      <c r="AU14" s="17">
        <v>0.108758927627114</v>
      </c>
      <c r="AV14" s="17"/>
      <c r="AW14" s="17">
        <v>0.20928349506567201</v>
      </c>
      <c r="AX14" s="17">
        <v>9.9323265344155504E-2</v>
      </c>
      <c r="AY14" s="17"/>
      <c r="AZ14" s="17">
        <v>0.116178402029379</v>
      </c>
      <c r="BA14" s="17">
        <v>0.112923361774891</v>
      </c>
      <c r="BB14" s="17"/>
      <c r="BC14" s="17">
        <v>7.5963727637996595E-2</v>
      </c>
      <c r="BD14" s="17">
        <v>0.15644657161202399</v>
      </c>
      <c r="BE14" s="17"/>
      <c r="BF14" s="17">
        <v>0.12944301034424499</v>
      </c>
      <c r="BG14" s="17">
        <v>0.106134525213707</v>
      </c>
      <c r="BH14" s="17"/>
      <c r="BI14" s="17">
        <v>5.6200757645299901E-2</v>
      </c>
      <c r="BJ14" s="17">
        <v>9.5490295049509302E-2</v>
      </c>
      <c r="BK14" s="17">
        <v>0.15392344309120901</v>
      </c>
      <c r="BL14" s="17">
        <v>0.15312592445293399</v>
      </c>
    </row>
    <row r="15" spans="2:64" ht="30" x14ac:dyDescent="0.25">
      <c r="B15" s="18" t="s">
        <v>539</v>
      </c>
      <c r="C15" s="17">
        <v>0.103433389377623</v>
      </c>
      <c r="D15" s="17">
        <v>9.3954906716980202E-2</v>
      </c>
      <c r="E15" s="17">
        <v>9.5299650069143801E-2</v>
      </c>
      <c r="F15" s="17">
        <v>4.8302765274841897E-2</v>
      </c>
      <c r="G15" s="17">
        <v>2.6058450375958799E-2</v>
      </c>
      <c r="H15" s="17">
        <v>0.114826188757717</v>
      </c>
      <c r="I15" s="17">
        <v>3.7171751182376103E-2</v>
      </c>
      <c r="J15" s="17">
        <v>0.10964511209422299</v>
      </c>
      <c r="K15" s="17">
        <v>0.15419546333622899</v>
      </c>
      <c r="L15" s="17">
        <v>0.13549522374421299</v>
      </c>
      <c r="M15" s="17">
        <v>9.3921313392339403E-2</v>
      </c>
      <c r="N15" s="17">
        <v>9.8472715682450002E-2</v>
      </c>
      <c r="O15" s="17">
        <v>0.18161582066683399</v>
      </c>
      <c r="P15" s="17">
        <v>0</v>
      </c>
      <c r="Q15" s="17"/>
      <c r="R15" s="17">
        <v>0.110879696994611</v>
      </c>
      <c r="S15" s="17">
        <v>7.7646843221610196E-2</v>
      </c>
      <c r="T15" s="17">
        <v>0.10017582523346</v>
      </c>
      <c r="U15" s="17">
        <v>0.10857857815262099</v>
      </c>
      <c r="V15" s="17"/>
      <c r="W15" s="17">
        <v>9.4383465344316506E-2</v>
      </c>
      <c r="X15" s="17">
        <v>0.13030328531219901</v>
      </c>
      <c r="Y15" s="17">
        <v>7.8975591105494902E-2</v>
      </c>
      <c r="Z15" s="17">
        <v>0.15496299106948999</v>
      </c>
      <c r="AA15" s="17">
        <v>0.105352510519829</v>
      </c>
      <c r="AB15" s="17">
        <v>0.141594742740943</v>
      </c>
      <c r="AC15" s="17">
        <v>0.10651936441121999</v>
      </c>
      <c r="AD15" s="17">
        <v>9.3698053625640196E-2</v>
      </c>
      <c r="AE15" s="17">
        <v>0.10032066107612</v>
      </c>
      <c r="AF15" s="17">
        <v>8.3429027759873403E-2</v>
      </c>
      <c r="AG15" s="17"/>
      <c r="AH15" s="17">
        <v>0.13258131863406999</v>
      </c>
      <c r="AI15" s="17">
        <v>6.5168099643232003E-2</v>
      </c>
      <c r="AJ15" s="17">
        <v>0.13706974152321599</v>
      </c>
      <c r="AK15" s="17">
        <v>0.102571519572641</v>
      </c>
      <c r="AL15" s="17">
        <v>9.3189286506056707E-2</v>
      </c>
      <c r="AM15" s="17">
        <v>0.11731291018963901</v>
      </c>
      <c r="AN15" s="17">
        <v>9.1387804920589399E-2</v>
      </c>
      <c r="AO15" s="17"/>
      <c r="AP15" s="17">
        <v>0.11578612362158899</v>
      </c>
      <c r="AQ15" s="17">
        <v>8.3391947793128002E-2</v>
      </c>
      <c r="AR15" s="17"/>
      <c r="AS15" s="17">
        <v>0.14602833985781499</v>
      </c>
      <c r="AT15" s="17">
        <v>0.11998526532263901</v>
      </c>
      <c r="AU15" s="17">
        <v>0.100602972310879</v>
      </c>
      <c r="AV15" s="17"/>
      <c r="AW15" s="17">
        <v>0.13880862807517599</v>
      </c>
      <c r="AX15" s="17">
        <v>9.7979343049538897E-2</v>
      </c>
      <c r="AY15" s="17"/>
      <c r="AZ15" s="17">
        <v>0.100218846921713</v>
      </c>
      <c r="BA15" s="17">
        <v>0.105048600285945</v>
      </c>
      <c r="BB15" s="17"/>
      <c r="BC15" s="17">
        <v>9.8820052291170093E-2</v>
      </c>
      <c r="BD15" s="17">
        <v>0.10857857815262099</v>
      </c>
      <c r="BE15" s="17"/>
      <c r="BF15" s="17">
        <v>0.104354267676789</v>
      </c>
      <c r="BG15" s="17">
        <v>0.102963289528644</v>
      </c>
      <c r="BH15" s="17"/>
      <c r="BI15" s="17">
        <v>8.0632186843755504E-2</v>
      </c>
      <c r="BJ15" s="17">
        <v>0.100457112722122</v>
      </c>
      <c r="BK15" s="17">
        <v>0.12977733214390699</v>
      </c>
      <c r="BL15" s="17">
        <v>8.9253484655658702E-2</v>
      </c>
    </row>
    <row r="16" spans="2:64" x14ac:dyDescent="0.25">
      <c r="B16" s="18" t="s">
        <v>537</v>
      </c>
      <c r="C16" s="17">
        <v>9.0879448188270096E-2</v>
      </c>
      <c r="D16" s="17">
        <v>0.106785792134606</v>
      </c>
      <c r="E16" s="17">
        <v>3.5538251538014001E-2</v>
      </c>
      <c r="F16" s="17">
        <v>0.17624479920681899</v>
      </c>
      <c r="G16" s="17">
        <v>6.1958726898302799E-2</v>
      </c>
      <c r="H16" s="17">
        <v>0.108789826495011</v>
      </c>
      <c r="I16" s="17">
        <v>8.4765905385431203E-2</v>
      </c>
      <c r="J16" s="17">
        <v>9.6859695287327296E-2</v>
      </c>
      <c r="K16" s="17">
        <v>2.6550416871431601E-2</v>
      </c>
      <c r="L16" s="17">
        <v>4.4808723132431998E-2</v>
      </c>
      <c r="M16" s="17">
        <v>9.2808178216473206E-2</v>
      </c>
      <c r="N16" s="17">
        <v>9.3891985694725705E-2</v>
      </c>
      <c r="O16" s="17">
        <v>9.8617883642742502E-2</v>
      </c>
      <c r="P16" s="17">
        <v>0.296060964267926</v>
      </c>
      <c r="Q16" s="17"/>
      <c r="R16" s="17">
        <v>5.0131548216924601E-2</v>
      </c>
      <c r="S16" s="17">
        <v>0.109392547975734</v>
      </c>
      <c r="T16" s="17">
        <v>0.115911071904281</v>
      </c>
      <c r="U16" s="17">
        <v>9.9811601052851903E-2</v>
      </c>
      <c r="V16" s="17"/>
      <c r="W16" s="17">
        <v>8.6292090607151095E-2</v>
      </c>
      <c r="X16" s="17">
        <v>5.3422938730844402E-2</v>
      </c>
      <c r="Y16" s="17">
        <v>4.5501499171619601E-2</v>
      </c>
      <c r="Z16" s="17">
        <v>8.6703252118225493E-2</v>
      </c>
      <c r="AA16" s="17">
        <v>0.137929305239961</v>
      </c>
      <c r="AB16" s="17">
        <v>6.5336973746151703E-2</v>
      </c>
      <c r="AC16" s="17">
        <v>0.177612612754983</v>
      </c>
      <c r="AD16" s="17">
        <v>0.13934804042291199</v>
      </c>
      <c r="AE16" s="17">
        <v>7.0357295470373796E-2</v>
      </c>
      <c r="AF16" s="17">
        <v>9.0908304494828396E-2</v>
      </c>
      <c r="AG16" s="17"/>
      <c r="AH16" s="17">
        <v>0.100601813535215</v>
      </c>
      <c r="AI16" s="17">
        <v>0.13979596211543899</v>
      </c>
      <c r="AJ16" s="17">
        <v>4.7461938834224102E-2</v>
      </c>
      <c r="AK16" s="17">
        <v>7.9850698857672098E-2</v>
      </c>
      <c r="AL16" s="17">
        <v>0.11682452661178599</v>
      </c>
      <c r="AM16" s="17">
        <v>9.85624352709282E-2</v>
      </c>
      <c r="AN16" s="17">
        <v>0.11220554860611</v>
      </c>
      <c r="AO16" s="17"/>
      <c r="AP16" s="17">
        <v>0.12725650063911001</v>
      </c>
      <c r="AQ16" s="17">
        <v>3.1860241807646503E-2</v>
      </c>
      <c r="AR16" s="17"/>
      <c r="AS16" s="17">
        <v>0.13101628743764901</v>
      </c>
      <c r="AT16" s="17">
        <v>0.162727919966693</v>
      </c>
      <c r="AU16" s="17">
        <v>0.106176508769106</v>
      </c>
      <c r="AV16" s="17"/>
      <c r="AW16" s="17">
        <v>0.22507086173413399</v>
      </c>
      <c r="AX16" s="17">
        <v>7.0190225634392395E-2</v>
      </c>
      <c r="AY16" s="17"/>
      <c r="AZ16" s="17">
        <v>8.90881597386185E-2</v>
      </c>
      <c r="BA16" s="17">
        <v>9.1779516762106994E-2</v>
      </c>
      <c r="BB16" s="17"/>
      <c r="BC16" s="17">
        <v>8.2870600724348695E-2</v>
      </c>
      <c r="BD16" s="17">
        <v>9.9811601052851903E-2</v>
      </c>
      <c r="BE16" s="17"/>
      <c r="BF16" s="17">
        <v>0.108219629851002</v>
      </c>
      <c r="BG16" s="17">
        <v>8.2027445933139403E-2</v>
      </c>
      <c r="BH16" s="17"/>
      <c r="BI16" s="17">
        <v>4.3063623668355998E-2</v>
      </c>
      <c r="BJ16" s="17">
        <v>7.0619673764628202E-2</v>
      </c>
      <c r="BK16" s="17">
        <v>0.12665458484709299</v>
      </c>
      <c r="BL16" s="17">
        <v>0.12753789825804299</v>
      </c>
    </row>
    <row r="17" spans="2:64" ht="30" x14ac:dyDescent="0.25">
      <c r="B17" s="18" t="s">
        <v>538</v>
      </c>
      <c r="C17" s="17">
        <v>8.0945081013921394E-2</v>
      </c>
      <c r="D17" s="17">
        <v>0.111344119813927</v>
      </c>
      <c r="E17" s="17">
        <v>3.5538251538014001E-2</v>
      </c>
      <c r="F17" s="17">
        <v>5.7437354795100599E-2</v>
      </c>
      <c r="G17" s="17">
        <v>9.3882748441893302E-2</v>
      </c>
      <c r="H17" s="17">
        <v>9.1081623552440094E-2</v>
      </c>
      <c r="I17" s="17">
        <v>4.75941542030551E-2</v>
      </c>
      <c r="J17" s="17">
        <v>1.9086548165213098E-2</v>
      </c>
      <c r="K17" s="17">
        <v>5.3100833742863097E-2</v>
      </c>
      <c r="L17" s="17">
        <v>7.70668638251715E-2</v>
      </c>
      <c r="M17" s="17">
        <v>8.3786535140824306E-2</v>
      </c>
      <c r="N17" s="17">
        <v>9.6268010847564797E-2</v>
      </c>
      <c r="O17" s="17">
        <v>7.1476877286174106E-2</v>
      </c>
      <c r="P17" s="17">
        <v>0</v>
      </c>
      <c r="Q17" s="17"/>
      <c r="R17" s="17">
        <v>7.3615640714728106E-2</v>
      </c>
      <c r="S17" s="17">
        <v>4.7022751482210703E-2</v>
      </c>
      <c r="T17" s="17">
        <v>6.8103178012810198E-2</v>
      </c>
      <c r="U17" s="17">
        <v>9.9062958091113207E-2</v>
      </c>
      <c r="V17" s="17"/>
      <c r="W17" s="17">
        <v>0.12036345534236099</v>
      </c>
      <c r="X17" s="17">
        <v>3.2509514352951602E-2</v>
      </c>
      <c r="Y17" s="17">
        <v>7.4125269653378095E-2</v>
      </c>
      <c r="Z17" s="17">
        <v>7.3478210380544098E-2</v>
      </c>
      <c r="AA17" s="17">
        <v>3.5663883309558199E-2</v>
      </c>
      <c r="AB17" s="17">
        <v>6.8113537158245502E-2</v>
      </c>
      <c r="AC17" s="17">
        <v>4.8205177391269803E-2</v>
      </c>
      <c r="AD17" s="17">
        <v>8.2663127706197895E-2</v>
      </c>
      <c r="AE17" s="17">
        <v>0.12598113924080301</v>
      </c>
      <c r="AF17" s="17">
        <v>9.6629961263010794E-2</v>
      </c>
      <c r="AG17" s="17"/>
      <c r="AH17" s="17">
        <v>8.4263354721164502E-2</v>
      </c>
      <c r="AI17" s="17">
        <v>0.15934199622669101</v>
      </c>
      <c r="AJ17" s="17">
        <v>4.24838229161301E-2</v>
      </c>
      <c r="AK17" s="17">
        <v>5.3671822259976E-2</v>
      </c>
      <c r="AL17" s="17">
        <v>6.4795179086521895E-2</v>
      </c>
      <c r="AM17" s="17">
        <v>0.139154547518691</v>
      </c>
      <c r="AN17" s="17">
        <v>0.10692307195808801</v>
      </c>
      <c r="AO17" s="17"/>
      <c r="AP17" s="17">
        <v>0.104301047285683</v>
      </c>
      <c r="AQ17" s="17">
        <v>4.3051670175458197E-2</v>
      </c>
      <c r="AR17" s="17"/>
      <c r="AS17" s="17">
        <v>9.2268413251948997E-2</v>
      </c>
      <c r="AT17" s="17">
        <v>0.13980393837194299</v>
      </c>
      <c r="AU17" s="17">
        <v>9.9622729014569894E-2</v>
      </c>
      <c r="AV17" s="17"/>
      <c r="AW17" s="17">
        <v>0.13740858151150001</v>
      </c>
      <c r="AX17" s="17">
        <v>7.2239710848295099E-2</v>
      </c>
      <c r="AY17" s="17"/>
      <c r="AZ17" s="17">
        <v>6.3278096066365197E-2</v>
      </c>
      <c r="BA17" s="17">
        <v>8.98222096242456E-2</v>
      </c>
      <c r="BB17" s="17"/>
      <c r="BC17" s="17">
        <v>6.4700026089181295E-2</v>
      </c>
      <c r="BD17" s="17">
        <v>9.9062958091113207E-2</v>
      </c>
      <c r="BE17" s="17"/>
      <c r="BF17" s="17">
        <v>9.3142263491274996E-2</v>
      </c>
      <c r="BG17" s="17">
        <v>7.4718532244375996E-2</v>
      </c>
      <c r="BH17" s="17"/>
      <c r="BI17" s="17">
        <v>3.0917911434357601E-2</v>
      </c>
      <c r="BJ17" s="17">
        <v>7.8988662504784604E-2</v>
      </c>
      <c r="BK17" s="17">
        <v>9.4631055922178298E-2</v>
      </c>
      <c r="BL17" s="17">
        <v>0.13368236320394</v>
      </c>
    </row>
    <row r="18" spans="2:64" x14ac:dyDescent="0.25">
      <c r="B18" s="18" t="s">
        <v>535</v>
      </c>
      <c r="C18" s="17">
        <v>7.6817679374998907E-2</v>
      </c>
      <c r="D18" s="17">
        <v>9.8918764317131994E-2</v>
      </c>
      <c r="E18" s="17">
        <v>6.5418950803578901E-2</v>
      </c>
      <c r="F18" s="17">
        <v>6.8538311726117795E-2</v>
      </c>
      <c r="G18" s="17">
        <v>5.7037813825110202E-2</v>
      </c>
      <c r="H18" s="17">
        <v>0.10146991726827401</v>
      </c>
      <c r="I18" s="17">
        <v>0.114789960735441</v>
      </c>
      <c r="J18" s="17">
        <v>6.4763608335362099E-2</v>
      </c>
      <c r="K18" s="17">
        <v>0</v>
      </c>
      <c r="L18" s="17">
        <v>0</v>
      </c>
      <c r="M18" s="17">
        <v>3.91814879724166E-2</v>
      </c>
      <c r="N18" s="17">
        <v>7.2414715589075307E-2</v>
      </c>
      <c r="O18" s="17">
        <v>0.13361173338552901</v>
      </c>
      <c r="P18" s="17">
        <v>0.35196951786603697</v>
      </c>
      <c r="Q18" s="17"/>
      <c r="R18" s="17">
        <v>5.7350513613677101E-2</v>
      </c>
      <c r="S18" s="17">
        <v>0.100247243443524</v>
      </c>
      <c r="T18" s="17">
        <v>5.0388552425242698E-2</v>
      </c>
      <c r="U18" s="17">
        <v>8.6743701303205897E-2</v>
      </c>
      <c r="V18" s="17"/>
      <c r="W18" s="17">
        <v>7.0529243122857105E-2</v>
      </c>
      <c r="X18" s="17">
        <v>3.4448744216134697E-2</v>
      </c>
      <c r="Y18" s="17">
        <v>6.29493460774595E-2</v>
      </c>
      <c r="Z18" s="17">
        <v>7.2769441680928901E-2</v>
      </c>
      <c r="AA18" s="17">
        <v>0.119070184140715</v>
      </c>
      <c r="AB18" s="17">
        <v>5.6113058422532301E-2</v>
      </c>
      <c r="AC18" s="17">
        <v>0.15969286632096499</v>
      </c>
      <c r="AD18" s="17">
        <v>9.9231080156309201E-2</v>
      </c>
      <c r="AE18" s="17">
        <v>8.6518702159947905E-2</v>
      </c>
      <c r="AF18" s="17">
        <v>7.0064739376498E-2</v>
      </c>
      <c r="AG18" s="17"/>
      <c r="AH18" s="17">
        <v>4.8619338262617197E-2</v>
      </c>
      <c r="AI18" s="17">
        <v>0.10346327388554299</v>
      </c>
      <c r="AJ18" s="17">
        <v>7.2048569788411301E-2</v>
      </c>
      <c r="AK18" s="17">
        <v>7.43815383807684E-2</v>
      </c>
      <c r="AL18" s="17">
        <v>7.6692525287283903E-2</v>
      </c>
      <c r="AM18" s="17">
        <v>8.6739799074871907E-2</v>
      </c>
      <c r="AN18" s="17">
        <v>0.103186137654977</v>
      </c>
      <c r="AO18" s="17"/>
      <c r="AP18" s="17">
        <v>0.10588148583519701</v>
      </c>
      <c r="AQ18" s="17">
        <v>2.9663699706111098E-2</v>
      </c>
      <c r="AR18" s="17"/>
      <c r="AS18" s="17">
        <v>0.12975318222958701</v>
      </c>
      <c r="AT18" s="17">
        <v>0.121903978805395</v>
      </c>
      <c r="AU18" s="17">
        <v>8.7798788785398096E-2</v>
      </c>
      <c r="AV18" s="17"/>
      <c r="AW18" s="17">
        <v>0.174123876807255</v>
      </c>
      <c r="AX18" s="17">
        <v>6.1815306858373997E-2</v>
      </c>
      <c r="AY18" s="17"/>
      <c r="AZ18" s="17">
        <v>7.6099747403971393E-2</v>
      </c>
      <c r="BA18" s="17">
        <v>7.7178418598991702E-2</v>
      </c>
      <c r="BB18" s="17"/>
      <c r="BC18" s="17">
        <v>6.7917697841793107E-2</v>
      </c>
      <c r="BD18" s="17">
        <v>8.6743701303205897E-2</v>
      </c>
      <c r="BE18" s="17"/>
      <c r="BF18" s="17">
        <v>0.10332743474256501</v>
      </c>
      <c r="BG18" s="17">
        <v>6.3284694608119904E-2</v>
      </c>
      <c r="BH18" s="17"/>
      <c r="BI18" s="17">
        <v>5.3446181096172003E-2</v>
      </c>
      <c r="BJ18" s="17">
        <v>5.5973110554638203E-2</v>
      </c>
      <c r="BK18" s="17">
        <v>9.9846060342736798E-2</v>
      </c>
      <c r="BL18" s="17">
        <v>0.109595988938833</v>
      </c>
    </row>
    <row r="19" spans="2:64" x14ac:dyDescent="0.25">
      <c r="B19" s="18" t="s">
        <v>536</v>
      </c>
      <c r="C19" s="17">
        <v>6.2946861507755303E-2</v>
      </c>
      <c r="D19" s="17">
        <v>6.3110307556156806E-2</v>
      </c>
      <c r="E19" s="17">
        <v>3.5538251538014001E-2</v>
      </c>
      <c r="F19" s="17">
        <v>9.0606044121953999E-2</v>
      </c>
      <c r="G19" s="17">
        <v>9.9748319609525099E-2</v>
      </c>
      <c r="H19" s="17">
        <v>8.8113645778830504E-2</v>
      </c>
      <c r="I19" s="17">
        <v>7.0407140951192701E-2</v>
      </c>
      <c r="J19" s="17">
        <v>3.2096086951965197E-2</v>
      </c>
      <c r="K19" s="17">
        <v>5.8320042748290002E-2</v>
      </c>
      <c r="L19" s="17">
        <v>3.7361674061508199E-2</v>
      </c>
      <c r="M19" s="17">
        <v>8.1805669785524407E-2</v>
      </c>
      <c r="N19" s="17">
        <v>6.4935641514883805E-2</v>
      </c>
      <c r="O19" s="17">
        <v>4.6514909480703998E-2</v>
      </c>
      <c r="P19" s="17">
        <v>0</v>
      </c>
      <c r="Q19" s="17"/>
      <c r="R19" s="17">
        <v>4.0441789011097899E-2</v>
      </c>
      <c r="S19" s="17">
        <v>5.1589872109987403E-2</v>
      </c>
      <c r="T19" s="17">
        <v>7.4873228982934498E-2</v>
      </c>
      <c r="U19" s="17">
        <v>7.5258822333942002E-2</v>
      </c>
      <c r="V19" s="17"/>
      <c r="W19" s="17">
        <v>0.101414080667516</v>
      </c>
      <c r="X19" s="17">
        <v>1.6149457688295999E-2</v>
      </c>
      <c r="Y19" s="17">
        <v>1.43638609480745E-2</v>
      </c>
      <c r="Z19" s="17">
        <v>6.5502984879785703E-2</v>
      </c>
      <c r="AA19" s="17">
        <v>3.8129661684220897E-2</v>
      </c>
      <c r="AB19" s="17">
        <v>1.46787754392897E-2</v>
      </c>
      <c r="AC19" s="17">
        <v>0.17069184163764201</v>
      </c>
      <c r="AD19" s="17">
        <v>9.2954200352871899E-2</v>
      </c>
      <c r="AE19" s="17">
        <v>3.6061785465712599E-2</v>
      </c>
      <c r="AF19" s="17">
        <v>5.7889077599067397E-2</v>
      </c>
      <c r="AG19" s="17"/>
      <c r="AH19" s="17">
        <v>6.0943729701476802E-2</v>
      </c>
      <c r="AI19" s="17">
        <v>4.0842881346675797E-2</v>
      </c>
      <c r="AJ19" s="17">
        <v>7.5980016615940393E-2</v>
      </c>
      <c r="AK19" s="17">
        <v>7.9217661656419996E-2</v>
      </c>
      <c r="AL19" s="17">
        <v>3.4198804930751697E-2</v>
      </c>
      <c r="AM19" s="17">
        <v>7.1086494478689602E-2</v>
      </c>
      <c r="AN19" s="17">
        <v>0.106650803971759</v>
      </c>
      <c r="AO19" s="17"/>
      <c r="AP19" s="17">
        <v>7.3837666204880206E-2</v>
      </c>
      <c r="AQ19" s="17">
        <v>4.5277297682062498E-2</v>
      </c>
      <c r="AR19" s="17"/>
      <c r="AS19" s="17">
        <v>7.3118862496437398E-2</v>
      </c>
      <c r="AT19" s="17">
        <v>8.9804575760392205E-2</v>
      </c>
      <c r="AU19" s="17">
        <v>6.9001427871885901E-2</v>
      </c>
      <c r="AV19" s="17"/>
      <c r="AW19" s="17">
        <v>0.11570282565248199</v>
      </c>
      <c r="AX19" s="17">
        <v>5.4813107980659498E-2</v>
      </c>
      <c r="AY19" s="17"/>
      <c r="AZ19" s="17">
        <v>5.0326215518685297E-2</v>
      </c>
      <c r="BA19" s="17">
        <v>6.9288356557585001E-2</v>
      </c>
      <c r="BB19" s="17"/>
      <c r="BC19" s="17">
        <v>5.1907572577793298E-2</v>
      </c>
      <c r="BD19" s="17">
        <v>7.5258822333942002E-2</v>
      </c>
      <c r="BE19" s="17"/>
      <c r="BF19" s="17">
        <v>0.101973626515071</v>
      </c>
      <c r="BG19" s="17">
        <v>4.3024059164933903E-2</v>
      </c>
      <c r="BH19" s="17"/>
      <c r="BI19" s="17">
        <v>5.4232814944528702E-2</v>
      </c>
      <c r="BJ19" s="17">
        <v>4.12975388969819E-2</v>
      </c>
      <c r="BK19" s="17">
        <v>6.5148199126725995E-2</v>
      </c>
      <c r="BL19" s="17">
        <v>0.116415548558715</v>
      </c>
    </row>
    <row r="20" spans="2:64" x14ac:dyDescent="0.25">
      <c r="B20" s="18" t="s">
        <v>102</v>
      </c>
      <c r="C20" s="17">
        <v>1.5793493492715499E-2</v>
      </c>
      <c r="D20" s="17">
        <v>2.4948853586096099E-2</v>
      </c>
      <c r="E20" s="17">
        <v>0</v>
      </c>
      <c r="F20" s="17">
        <v>3.1202321916094799E-2</v>
      </c>
      <c r="G20" s="17">
        <v>0</v>
      </c>
      <c r="H20" s="17">
        <v>1.3356271489442999E-2</v>
      </c>
      <c r="I20" s="17">
        <v>1.04224030206789E-2</v>
      </c>
      <c r="J20" s="17">
        <v>0</v>
      </c>
      <c r="K20" s="17">
        <v>2.6550416871431601E-2</v>
      </c>
      <c r="L20" s="17">
        <v>2.1828923255087299E-2</v>
      </c>
      <c r="M20" s="17">
        <v>4.2676283538981598E-2</v>
      </c>
      <c r="N20" s="17">
        <v>0</v>
      </c>
      <c r="O20" s="17">
        <v>0</v>
      </c>
      <c r="P20" s="17">
        <v>0</v>
      </c>
      <c r="Q20" s="17"/>
      <c r="R20" s="17">
        <v>2.5744316374284801E-2</v>
      </c>
      <c r="S20" s="17">
        <v>8.2208053191349592E-3</v>
      </c>
      <c r="T20" s="17">
        <v>5.9781069789879198E-3</v>
      </c>
      <c r="U20" s="17">
        <v>1.5577086821268101E-2</v>
      </c>
      <c r="V20" s="17"/>
      <c r="W20" s="17">
        <v>1.89797610829474E-2</v>
      </c>
      <c r="X20" s="17">
        <v>1.16320625345701E-2</v>
      </c>
      <c r="Y20" s="17">
        <v>0</v>
      </c>
      <c r="Z20" s="17">
        <v>2.69431027293001E-2</v>
      </c>
      <c r="AA20" s="17">
        <v>0</v>
      </c>
      <c r="AB20" s="17">
        <v>0</v>
      </c>
      <c r="AC20" s="17">
        <v>0</v>
      </c>
      <c r="AD20" s="17">
        <v>4.5155646841752002E-2</v>
      </c>
      <c r="AE20" s="17">
        <v>5.0964134574817299E-2</v>
      </c>
      <c r="AF20" s="17">
        <v>8.6259563515811103E-3</v>
      </c>
      <c r="AG20" s="17"/>
      <c r="AH20" s="17">
        <v>1.9363472636548699E-2</v>
      </c>
      <c r="AI20" s="17">
        <v>1.8564510689365699E-2</v>
      </c>
      <c r="AJ20" s="17">
        <v>1.1947991578469999E-2</v>
      </c>
      <c r="AK20" s="17">
        <v>1.50194505033035E-2</v>
      </c>
      <c r="AL20" s="17">
        <v>5.0027436829649099E-3</v>
      </c>
      <c r="AM20" s="17">
        <v>3.6553141874002403E-2</v>
      </c>
      <c r="AN20" s="17">
        <v>1.15106684835705E-2</v>
      </c>
      <c r="AO20" s="17"/>
      <c r="AP20" s="17">
        <v>1.8718943697855601E-2</v>
      </c>
      <c r="AQ20" s="17">
        <v>1.10471565087959E-2</v>
      </c>
      <c r="AR20" s="17"/>
      <c r="AS20" s="17">
        <v>2.3200105874031901E-2</v>
      </c>
      <c r="AT20" s="17">
        <v>1.9399077038751E-2</v>
      </c>
      <c r="AU20" s="17">
        <v>1.7030729083162E-2</v>
      </c>
      <c r="AV20" s="17"/>
      <c r="AW20" s="17">
        <v>3.7599726943946803E-2</v>
      </c>
      <c r="AX20" s="17">
        <v>1.2431474977424001E-2</v>
      </c>
      <c r="AY20" s="17"/>
      <c r="AZ20" s="17">
        <v>2.1847696496423499E-2</v>
      </c>
      <c r="BA20" s="17">
        <v>1.2751438560509301E-2</v>
      </c>
      <c r="BB20" s="17"/>
      <c r="BC20" s="17">
        <v>1.5987530478879301E-2</v>
      </c>
      <c r="BD20" s="17">
        <v>1.5577086821268101E-2</v>
      </c>
      <c r="BE20" s="17"/>
      <c r="BF20" s="17">
        <v>2.53758455467019E-2</v>
      </c>
      <c r="BG20" s="17">
        <v>1.09017914539963E-2</v>
      </c>
      <c r="BH20" s="17"/>
      <c r="BI20" s="17">
        <v>3.8264954884532202E-3</v>
      </c>
      <c r="BJ20" s="17">
        <v>3.7090539941970701E-3</v>
      </c>
      <c r="BK20" s="17">
        <v>2.8015227169957101E-2</v>
      </c>
      <c r="BL20" s="17">
        <v>3.3865667666456198E-2</v>
      </c>
    </row>
    <row r="21" spans="2:64" x14ac:dyDescent="0.25">
      <c r="B21" s="18" t="s">
        <v>109</v>
      </c>
      <c r="C21" s="19">
        <v>0.184352818757028</v>
      </c>
      <c r="D21" s="19">
        <v>0.17349007381510501</v>
      </c>
      <c r="E21" s="19">
        <v>0.287227411125001</v>
      </c>
      <c r="F21" s="19">
        <v>0.245817665148509</v>
      </c>
      <c r="G21" s="19">
        <v>0.24877956568765</v>
      </c>
      <c r="H21" s="19">
        <v>0.17735501261949499</v>
      </c>
      <c r="I21" s="19">
        <v>0.125590191571471</v>
      </c>
      <c r="J21" s="19">
        <v>0.20834047958937499</v>
      </c>
      <c r="K21" s="19">
        <v>0.33227364803502901</v>
      </c>
      <c r="L21" s="19">
        <v>0.200829565535767</v>
      </c>
      <c r="M21" s="19">
        <v>0.17214202254231301</v>
      </c>
      <c r="N21" s="19">
        <v>0.16746676825143</v>
      </c>
      <c r="O21" s="19">
        <v>0.12306257053782201</v>
      </c>
      <c r="P21" s="19">
        <v>0</v>
      </c>
      <c r="Q21" s="19"/>
      <c r="R21" s="19">
        <v>0.205544161516094</v>
      </c>
      <c r="S21" s="19">
        <v>0.19867351517520801</v>
      </c>
      <c r="T21" s="19">
        <v>0.16608091883005199</v>
      </c>
      <c r="U21" s="19">
        <v>0.17349480645277501</v>
      </c>
      <c r="V21" s="19"/>
      <c r="W21" s="19">
        <v>0.18032030895159201</v>
      </c>
      <c r="X21" s="19">
        <v>0.157791544977012</v>
      </c>
      <c r="Y21" s="19">
        <v>0.113052994673454</v>
      </c>
      <c r="Z21" s="19">
        <v>0.19167681851792301</v>
      </c>
      <c r="AA21" s="19">
        <v>0.15209907915044199</v>
      </c>
      <c r="AB21" s="19">
        <v>0.19487987296222301</v>
      </c>
      <c r="AC21" s="19">
        <v>0.206460638425181</v>
      </c>
      <c r="AD21" s="19">
        <v>0.10242792432593301</v>
      </c>
      <c r="AE21" s="19">
        <v>0.21007661089795401</v>
      </c>
      <c r="AF21" s="19">
        <v>0.19819042391879799</v>
      </c>
      <c r="AG21" s="19"/>
      <c r="AH21" s="19">
        <v>0.19287060124626601</v>
      </c>
      <c r="AI21" s="19">
        <v>4.8058129843195303E-2</v>
      </c>
      <c r="AJ21" s="19">
        <v>0.13776287297682599</v>
      </c>
      <c r="AK21" s="19">
        <v>0.18828233318986501</v>
      </c>
      <c r="AL21" s="19">
        <v>0.20012256149272101</v>
      </c>
      <c r="AM21" s="19">
        <v>0.165715286527373</v>
      </c>
      <c r="AN21" s="19">
        <v>0.17367960386103501</v>
      </c>
      <c r="AO21" s="19"/>
      <c r="AP21" s="19">
        <v>0.15061859190165</v>
      </c>
      <c r="AQ21" s="19">
        <v>0.23908422668401499</v>
      </c>
      <c r="AR21" s="19"/>
      <c r="AS21" s="19">
        <v>0.11394124701782</v>
      </c>
      <c r="AT21" s="19">
        <v>0.19108923206706999</v>
      </c>
      <c r="AU21" s="19">
        <v>0.13909751679499599</v>
      </c>
      <c r="AV21" s="19"/>
      <c r="AW21" s="19">
        <v>0.119892694776948</v>
      </c>
      <c r="AX21" s="19">
        <v>0.19429108392343999</v>
      </c>
      <c r="AY21" s="19"/>
      <c r="AZ21" s="19">
        <v>0.22524746617609101</v>
      </c>
      <c r="BA21" s="19">
        <v>0.16380448831521699</v>
      </c>
      <c r="BB21" s="19"/>
      <c r="BC21" s="19">
        <v>0.19408845199400099</v>
      </c>
      <c r="BD21" s="19">
        <v>0.17349480645277501</v>
      </c>
      <c r="BE21" s="19"/>
      <c r="BF21" s="19">
        <v>0.162431488234344</v>
      </c>
      <c r="BG21" s="19">
        <v>0.195543455106549</v>
      </c>
      <c r="BH21" s="19"/>
      <c r="BI21" s="19">
        <v>0.25607133879335098</v>
      </c>
      <c r="BJ21" s="19">
        <v>0.17481692561126899</v>
      </c>
      <c r="BK21" s="19">
        <v>0.13016007063566201</v>
      </c>
      <c r="BL21" s="19">
        <v>0.21335148522482</v>
      </c>
    </row>
    <row r="22" spans="2:64" x14ac:dyDescent="0.25">
      <c r="B22" s="16"/>
    </row>
    <row r="23" spans="2:64" x14ac:dyDescent="0.25">
      <c r="B23" t="s">
        <v>83</v>
      </c>
    </row>
    <row r="24" spans="2:64" x14ac:dyDescent="0.25">
      <c r="B24" t="s">
        <v>84</v>
      </c>
    </row>
    <row r="26" spans="2:64" x14ac:dyDescent="0.25">
      <c r="B2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L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555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548</v>
      </c>
      <c r="C9" s="17">
        <v>0.43052496541818602</v>
      </c>
      <c r="D9" s="17">
        <v>0.38499223324906401</v>
      </c>
      <c r="E9" s="17">
        <v>0.467158286105336</v>
      </c>
      <c r="F9" s="17">
        <v>0.334454985034773</v>
      </c>
      <c r="G9" s="17">
        <v>0.32884423300440502</v>
      </c>
      <c r="H9" s="17">
        <v>0.43513063771320998</v>
      </c>
      <c r="I9" s="17">
        <v>0.491182707634502</v>
      </c>
      <c r="J9" s="17">
        <v>0.53982496531050095</v>
      </c>
      <c r="K9" s="17">
        <v>0.447751889128018</v>
      </c>
      <c r="L9" s="17">
        <v>0.45266644118647098</v>
      </c>
      <c r="M9" s="17">
        <v>0.45565348107213199</v>
      </c>
      <c r="N9" s="17">
        <v>0.422552948435509</v>
      </c>
      <c r="O9" s="17">
        <v>0.45553453395966298</v>
      </c>
      <c r="P9" s="17">
        <v>0.64803048213396297</v>
      </c>
      <c r="Q9" s="17"/>
      <c r="R9" s="17">
        <v>0.424395501195452</v>
      </c>
      <c r="S9" s="17">
        <v>0.38047733292129698</v>
      </c>
      <c r="T9" s="17">
        <v>0.51537784472298498</v>
      </c>
      <c r="U9" s="17">
        <v>0.42692565716804998</v>
      </c>
      <c r="V9" s="17"/>
      <c r="W9" s="17">
        <v>0.393516753111674</v>
      </c>
      <c r="X9" s="17">
        <v>0.54189131829983594</v>
      </c>
      <c r="Y9" s="17">
        <v>0.39110790734970202</v>
      </c>
      <c r="Z9" s="17">
        <v>0.43867855440533998</v>
      </c>
      <c r="AA9" s="17">
        <v>0.38929359804903402</v>
      </c>
      <c r="AB9" s="17">
        <v>0.525615454973274</v>
      </c>
      <c r="AC9" s="17">
        <v>0.38556635080593199</v>
      </c>
      <c r="AD9" s="17">
        <v>0.47919694229703402</v>
      </c>
      <c r="AE9" s="17">
        <v>0.48450989793077898</v>
      </c>
      <c r="AF9" s="17">
        <v>0.39632716959023501</v>
      </c>
      <c r="AG9" s="17"/>
      <c r="AH9" s="17">
        <v>0.461373153021574</v>
      </c>
      <c r="AI9" s="17">
        <v>0.36824295536957302</v>
      </c>
      <c r="AJ9" s="17">
        <v>0.51235888237124605</v>
      </c>
      <c r="AK9" s="17">
        <v>0.491385288628998</v>
      </c>
      <c r="AL9" s="17">
        <v>0.41082244050525901</v>
      </c>
      <c r="AM9" s="17">
        <v>0.36578136443107401</v>
      </c>
      <c r="AN9" s="17">
        <v>0.32293241636498998</v>
      </c>
      <c r="AO9" s="17"/>
      <c r="AP9" s="17">
        <v>0.39258817844004201</v>
      </c>
      <c r="AQ9" s="17">
        <v>0.49207473125220003</v>
      </c>
      <c r="AR9" s="17"/>
      <c r="AS9" s="17">
        <v>0.36069681852730401</v>
      </c>
      <c r="AT9" s="17">
        <v>0.40692675504507803</v>
      </c>
      <c r="AU9" s="17">
        <v>0.40733267567973003</v>
      </c>
      <c r="AV9" s="17"/>
      <c r="AW9" s="17">
        <v>0.31772791404531198</v>
      </c>
      <c r="AX9" s="17">
        <v>0.44791567051331399</v>
      </c>
      <c r="AY9" s="17"/>
      <c r="AZ9" s="17">
        <v>0.42124515934193901</v>
      </c>
      <c r="BA9" s="17">
        <v>0.43518778888592702</v>
      </c>
      <c r="BB9" s="17"/>
      <c r="BC9" s="17">
        <v>0.433752217704169</v>
      </c>
      <c r="BD9" s="17">
        <v>0.42692565716804998</v>
      </c>
      <c r="BE9" s="17"/>
      <c r="BF9" s="17">
        <v>0.36895899450626202</v>
      </c>
      <c r="BG9" s="17">
        <v>0.46195382377455302</v>
      </c>
      <c r="BH9" s="17"/>
      <c r="BI9" s="17">
        <v>0.43523695670475399</v>
      </c>
      <c r="BJ9" s="17">
        <v>0.49290607319671198</v>
      </c>
      <c r="BK9" s="17">
        <v>0.42107159440713898</v>
      </c>
      <c r="BL9" s="17">
        <v>0.307159206239497</v>
      </c>
    </row>
    <row r="10" spans="2:64" x14ac:dyDescent="0.25">
      <c r="B10" s="18" t="s">
        <v>549</v>
      </c>
      <c r="C10" s="17">
        <v>0.29582725989789899</v>
      </c>
      <c r="D10" s="17">
        <v>0.37945510076136202</v>
      </c>
      <c r="E10" s="17">
        <v>0.184941747865838</v>
      </c>
      <c r="F10" s="17">
        <v>0.36945586030618699</v>
      </c>
      <c r="G10" s="17">
        <v>0.26051070802291398</v>
      </c>
      <c r="H10" s="17">
        <v>0.23172019857805701</v>
      </c>
      <c r="I10" s="17">
        <v>0.26706612769910398</v>
      </c>
      <c r="J10" s="17">
        <v>0.21951434616830201</v>
      </c>
      <c r="K10" s="17">
        <v>0.35391662165059301</v>
      </c>
      <c r="L10" s="17">
        <v>0.33170551960012901</v>
      </c>
      <c r="M10" s="17">
        <v>0.17228428933717299</v>
      </c>
      <c r="N10" s="17">
        <v>0.34109068116456398</v>
      </c>
      <c r="O10" s="17">
        <v>0.23091191953524101</v>
      </c>
      <c r="P10" s="17">
        <v>0</v>
      </c>
      <c r="Q10" s="17"/>
      <c r="R10" s="17">
        <v>0.103362420424669</v>
      </c>
      <c r="S10" s="17">
        <v>0.258421431559475</v>
      </c>
      <c r="T10" s="17">
        <v>0.31749525926390298</v>
      </c>
      <c r="U10" s="17">
        <v>0.40366660660600301</v>
      </c>
      <c r="V10" s="17"/>
      <c r="W10" s="17">
        <v>0.118541616102004</v>
      </c>
      <c r="X10" s="17">
        <v>0.188996269135256</v>
      </c>
      <c r="Y10" s="17">
        <v>0.219222332657068</v>
      </c>
      <c r="Z10" s="17">
        <v>0.23244750552437199</v>
      </c>
      <c r="AA10" s="17">
        <v>0.21049145504167299</v>
      </c>
      <c r="AB10" s="17">
        <v>0.369219604511828</v>
      </c>
      <c r="AC10" s="17">
        <v>0.39302270266774902</v>
      </c>
      <c r="AD10" s="17">
        <v>0.39198555113851902</v>
      </c>
      <c r="AE10" s="17">
        <v>0.41775196804499898</v>
      </c>
      <c r="AF10" s="17">
        <v>0.45306326580648698</v>
      </c>
      <c r="AG10" s="17"/>
      <c r="AH10" s="17">
        <v>0.14922393029380501</v>
      </c>
      <c r="AI10" s="17">
        <v>0.35009664892611397</v>
      </c>
      <c r="AJ10" s="17">
        <v>0.35004492562769401</v>
      </c>
      <c r="AK10" s="17">
        <v>0.22171467330452299</v>
      </c>
      <c r="AL10" s="17">
        <v>0.41356373402832602</v>
      </c>
      <c r="AM10" s="17">
        <v>0.306909286188979</v>
      </c>
      <c r="AN10" s="17">
        <v>0.37303381365850302</v>
      </c>
      <c r="AO10" s="17"/>
      <c r="AP10" s="17">
        <v>0.38519817660164002</v>
      </c>
      <c r="AQ10" s="17">
        <v>0.150829239937602</v>
      </c>
      <c r="AR10" s="17"/>
      <c r="AS10" s="17">
        <v>0.44320900949356201</v>
      </c>
      <c r="AT10" s="17">
        <v>0.47721024929976502</v>
      </c>
      <c r="AU10" s="17">
        <v>0.325033110996373</v>
      </c>
      <c r="AV10" s="17"/>
      <c r="AW10" s="17">
        <v>0.51391321350933705</v>
      </c>
      <c r="AX10" s="17">
        <v>0.26220343322437201</v>
      </c>
      <c r="AY10" s="17"/>
      <c r="AZ10" s="17">
        <v>0.24353616577357701</v>
      </c>
      <c r="BA10" s="17">
        <v>0.32210196206661201</v>
      </c>
      <c r="BB10" s="17"/>
      <c r="BC10" s="17">
        <v>0.19913513074516101</v>
      </c>
      <c r="BD10" s="17">
        <v>0.40366660660600301</v>
      </c>
      <c r="BE10" s="17"/>
      <c r="BF10" s="17">
        <v>0.40376748096182202</v>
      </c>
      <c r="BG10" s="17">
        <v>0.24072477603345699</v>
      </c>
      <c r="BH10" s="17"/>
      <c r="BI10" s="17">
        <v>0.11731396261242601</v>
      </c>
      <c r="BJ10" s="17">
        <v>0.22463359729615401</v>
      </c>
      <c r="BK10" s="17">
        <v>0.41040111189283501</v>
      </c>
      <c r="BL10" s="17">
        <v>0.48229008842051602</v>
      </c>
    </row>
    <row r="11" spans="2:64" ht="30" x14ac:dyDescent="0.25">
      <c r="B11" s="18" t="s">
        <v>550</v>
      </c>
      <c r="C11" s="17">
        <v>0.29517960167073598</v>
      </c>
      <c r="D11" s="17">
        <v>0.30808668672030298</v>
      </c>
      <c r="E11" s="17">
        <v>0.19192776105585799</v>
      </c>
      <c r="F11" s="17">
        <v>0.30325501994360898</v>
      </c>
      <c r="G11" s="17">
        <v>0.27854006967268702</v>
      </c>
      <c r="H11" s="17">
        <v>0.31017440555293202</v>
      </c>
      <c r="I11" s="17">
        <v>0.316204337297119</v>
      </c>
      <c r="J11" s="17">
        <v>0.31924982945999197</v>
      </c>
      <c r="K11" s="17">
        <v>0.25194368335030498</v>
      </c>
      <c r="L11" s="17">
        <v>0.30385839760501099</v>
      </c>
      <c r="M11" s="17">
        <v>0.30448129717938299</v>
      </c>
      <c r="N11" s="17">
        <v>0.31304725070553802</v>
      </c>
      <c r="O11" s="17">
        <v>0.255788147186926</v>
      </c>
      <c r="P11" s="17">
        <v>0</v>
      </c>
      <c r="Q11" s="17"/>
      <c r="R11" s="17">
        <v>0.35031962152442198</v>
      </c>
      <c r="S11" s="17">
        <v>0.222619409512191</v>
      </c>
      <c r="T11" s="17">
        <v>0.170222426078939</v>
      </c>
      <c r="U11" s="17">
        <v>0.322655535755003</v>
      </c>
      <c r="V11" s="17"/>
      <c r="W11" s="17">
        <v>0.30068084128477401</v>
      </c>
      <c r="X11" s="17">
        <v>0.30359477355472803</v>
      </c>
      <c r="Y11" s="17">
        <v>0.26167345541522002</v>
      </c>
      <c r="Z11" s="17">
        <v>0.28251692914536802</v>
      </c>
      <c r="AA11" s="17">
        <v>0.36147184429988899</v>
      </c>
      <c r="AB11" s="17">
        <v>0.20581594747191101</v>
      </c>
      <c r="AC11" s="17">
        <v>0.28352733586823597</v>
      </c>
      <c r="AD11" s="17">
        <v>0.27338834154602698</v>
      </c>
      <c r="AE11" s="17">
        <v>0.30801678081975098</v>
      </c>
      <c r="AF11" s="17">
        <v>0.32662712231063801</v>
      </c>
      <c r="AG11" s="17"/>
      <c r="AH11" s="17">
        <v>0.34372833005422898</v>
      </c>
      <c r="AI11" s="17">
        <v>0.30385590079911601</v>
      </c>
      <c r="AJ11" s="17">
        <v>0.31256322608193499</v>
      </c>
      <c r="AK11" s="17">
        <v>0.25430801242506201</v>
      </c>
      <c r="AL11" s="17">
        <v>0.247643111094459</v>
      </c>
      <c r="AM11" s="17">
        <v>0.34374000333764698</v>
      </c>
      <c r="AN11" s="17">
        <v>0.35506039620967</v>
      </c>
      <c r="AO11" s="17"/>
      <c r="AP11" s="17">
        <v>0.314248245533087</v>
      </c>
      <c r="AQ11" s="17">
        <v>0.26424206958147101</v>
      </c>
      <c r="AR11" s="17"/>
      <c r="AS11" s="17">
        <v>0.33812522627854902</v>
      </c>
      <c r="AT11" s="17">
        <v>0.37839565944764503</v>
      </c>
      <c r="AU11" s="17">
        <v>0.28633350326159002</v>
      </c>
      <c r="AV11" s="17"/>
      <c r="AW11" s="17">
        <v>0.41799261178804498</v>
      </c>
      <c r="AX11" s="17">
        <v>0.276244666627666</v>
      </c>
      <c r="AY11" s="17"/>
      <c r="AZ11" s="17">
        <v>0.342921793514741</v>
      </c>
      <c r="BA11" s="17">
        <v>0.271190586091899</v>
      </c>
      <c r="BB11" s="17"/>
      <c r="BC11" s="17">
        <v>0.27054382031479801</v>
      </c>
      <c r="BD11" s="17">
        <v>0.322655535755003</v>
      </c>
      <c r="BE11" s="17"/>
      <c r="BF11" s="17">
        <v>0.35331018301080103</v>
      </c>
      <c r="BG11" s="17">
        <v>0.26550447789621001</v>
      </c>
      <c r="BH11" s="17"/>
      <c r="BI11" s="17">
        <v>0.20316234164163799</v>
      </c>
      <c r="BJ11" s="17">
        <v>0.247422926244105</v>
      </c>
      <c r="BK11" s="17">
        <v>0.34583515054669001</v>
      </c>
      <c r="BL11" s="17">
        <v>0.44328364837256101</v>
      </c>
    </row>
    <row r="12" spans="2:64" x14ac:dyDescent="0.25">
      <c r="B12" s="18" t="s">
        <v>551</v>
      </c>
      <c r="C12" s="17">
        <v>0.28438986638578601</v>
      </c>
      <c r="D12" s="17">
        <v>0.28253643436727</v>
      </c>
      <c r="E12" s="17">
        <v>0.29288496339745002</v>
      </c>
      <c r="F12" s="17">
        <v>0.29111950879701998</v>
      </c>
      <c r="G12" s="17">
        <v>0.33789984783355398</v>
      </c>
      <c r="H12" s="17">
        <v>0.38879890547912099</v>
      </c>
      <c r="I12" s="17">
        <v>0.34833798536427601</v>
      </c>
      <c r="J12" s="17">
        <v>0.15108083509373599</v>
      </c>
      <c r="K12" s="17">
        <v>0.13641025968600601</v>
      </c>
      <c r="L12" s="17">
        <v>0.265733505644976</v>
      </c>
      <c r="M12" s="17">
        <v>0.21643643974430801</v>
      </c>
      <c r="N12" s="17">
        <v>0.36612253112637799</v>
      </c>
      <c r="O12" s="17">
        <v>0.25309182772543698</v>
      </c>
      <c r="P12" s="17">
        <v>0.296060964267926</v>
      </c>
      <c r="Q12" s="17"/>
      <c r="R12" s="17">
        <v>0.249522315305749</v>
      </c>
      <c r="S12" s="17">
        <v>0.28686593952398798</v>
      </c>
      <c r="T12" s="17">
        <v>0.28138498156743103</v>
      </c>
      <c r="U12" s="17">
        <v>0.30284104889392599</v>
      </c>
      <c r="V12" s="17"/>
      <c r="W12" s="17">
        <v>0.27172462729520402</v>
      </c>
      <c r="X12" s="17">
        <v>0.21762854706135101</v>
      </c>
      <c r="Y12" s="17">
        <v>0.34353946886089798</v>
      </c>
      <c r="Z12" s="17">
        <v>0.31717854701599502</v>
      </c>
      <c r="AA12" s="17">
        <v>0.228059751437938</v>
      </c>
      <c r="AB12" s="17">
        <v>0.31451409986707901</v>
      </c>
      <c r="AC12" s="17">
        <v>0.248005928664913</v>
      </c>
      <c r="AD12" s="17">
        <v>0.21929285048949501</v>
      </c>
      <c r="AE12" s="17">
        <v>0.30171990032256601</v>
      </c>
      <c r="AF12" s="17">
        <v>0.37896267084930901</v>
      </c>
      <c r="AG12" s="17"/>
      <c r="AH12" s="17">
        <v>0.250551310233671</v>
      </c>
      <c r="AI12" s="17">
        <v>0.42531415494095498</v>
      </c>
      <c r="AJ12" s="17">
        <v>0.29015827887589002</v>
      </c>
      <c r="AK12" s="17">
        <v>0.21373676483141801</v>
      </c>
      <c r="AL12" s="17">
        <v>0.298579966126365</v>
      </c>
      <c r="AM12" s="17">
        <v>0.33886624599929499</v>
      </c>
      <c r="AN12" s="17">
        <v>0.38971036465683101</v>
      </c>
      <c r="AO12" s="17"/>
      <c r="AP12" s="17">
        <v>0.34954259229263401</v>
      </c>
      <c r="AQ12" s="17">
        <v>0.178684155848821</v>
      </c>
      <c r="AR12" s="17"/>
      <c r="AS12" s="17">
        <v>0.29542526060225399</v>
      </c>
      <c r="AT12" s="17">
        <v>0.44921373958114602</v>
      </c>
      <c r="AU12" s="17">
        <v>0.34038509168540898</v>
      </c>
      <c r="AV12" s="17"/>
      <c r="AW12" s="17">
        <v>0.40519506487566898</v>
      </c>
      <c r="AX12" s="17">
        <v>0.26576448961107701</v>
      </c>
      <c r="AY12" s="17"/>
      <c r="AZ12" s="17">
        <v>0.27843579652246198</v>
      </c>
      <c r="BA12" s="17">
        <v>0.28738160742640401</v>
      </c>
      <c r="BB12" s="17"/>
      <c r="BC12" s="17">
        <v>0.26784595939303701</v>
      </c>
      <c r="BD12" s="17">
        <v>0.30284104889392599</v>
      </c>
      <c r="BE12" s="17"/>
      <c r="BF12" s="17">
        <v>0.34750354753206603</v>
      </c>
      <c r="BG12" s="17">
        <v>0.25217091627886601</v>
      </c>
      <c r="BH12" s="17"/>
      <c r="BI12" s="17">
        <v>0.13342674990251499</v>
      </c>
      <c r="BJ12" s="17">
        <v>0.29013275224760798</v>
      </c>
      <c r="BK12" s="17">
        <v>0.33921900431024099</v>
      </c>
      <c r="BL12" s="17">
        <v>0.39012317944958202</v>
      </c>
    </row>
    <row r="13" spans="2:64" ht="30" x14ac:dyDescent="0.25">
      <c r="B13" s="18" t="s">
        <v>552</v>
      </c>
      <c r="C13" s="17">
        <v>0.25514929822175902</v>
      </c>
      <c r="D13" s="17">
        <v>0.34647614560447998</v>
      </c>
      <c r="E13" s="17">
        <v>0.14940349632782399</v>
      </c>
      <c r="F13" s="17">
        <v>0.26174937282548599</v>
      </c>
      <c r="G13" s="17">
        <v>0.21193463107086699</v>
      </c>
      <c r="H13" s="17">
        <v>0.167066116771354</v>
      </c>
      <c r="I13" s="17">
        <v>0.283660117281056</v>
      </c>
      <c r="J13" s="17">
        <v>0.207769045157944</v>
      </c>
      <c r="K13" s="17">
        <v>0.194616125871617</v>
      </c>
      <c r="L13" s="17">
        <v>0.198859648006461</v>
      </c>
      <c r="M13" s="17">
        <v>0.20355635427115101</v>
      </c>
      <c r="N13" s="17">
        <v>0.29502822414299501</v>
      </c>
      <c r="O13" s="17">
        <v>0.23091191953524101</v>
      </c>
      <c r="P13" s="17">
        <v>0</v>
      </c>
      <c r="Q13" s="17"/>
      <c r="R13" s="17">
        <v>7.7016873333837194E-2</v>
      </c>
      <c r="S13" s="17">
        <v>0.17451847624028499</v>
      </c>
      <c r="T13" s="17">
        <v>0.25883688642637698</v>
      </c>
      <c r="U13" s="17">
        <v>0.37399464463732901</v>
      </c>
      <c r="V13" s="17"/>
      <c r="W13" s="17">
        <v>0.10264966201810501</v>
      </c>
      <c r="X13" s="17">
        <v>0.16944904267699901</v>
      </c>
      <c r="Y13" s="17">
        <v>0.11896298637565</v>
      </c>
      <c r="Z13" s="17">
        <v>0.215061278043578</v>
      </c>
      <c r="AA13" s="17">
        <v>0.28587508994584498</v>
      </c>
      <c r="AB13" s="17">
        <v>0.176245074775599</v>
      </c>
      <c r="AC13" s="17">
        <v>0.27531503114915301</v>
      </c>
      <c r="AD13" s="17">
        <v>0.22576109568111399</v>
      </c>
      <c r="AE13" s="17">
        <v>0.411474659503694</v>
      </c>
      <c r="AF13" s="17">
        <v>0.42108458940384103</v>
      </c>
      <c r="AG13" s="17"/>
      <c r="AH13" s="17">
        <v>0.23943831755043099</v>
      </c>
      <c r="AI13" s="17">
        <v>0.21786409173309301</v>
      </c>
      <c r="AJ13" s="17">
        <v>0.290366063116063</v>
      </c>
      <c r="AK13" s="17">
        <v>0.13155629111004999</v>
      </c>
      <c r="AL13" s="17">
        <v>0.33090172627164699</v>
      </c>
      <c r="AM13" s="17">
        <v>0.33355477884877199</v>
      </c>
      <c r="AN13" s="17">
        <v>0.28452853424692198</v>
      </c>
      <c r="AO13" s="17"/>
      <c r="AP13" s="17">
        <v>0.323037565565921</v>
      </c>
      <c r="AQ13" s="17">
        <v>0.145005364305651</v>
      </c>
      <c r="AR13" s="17"/>
      <c r="AS13" s="17">
        <v>0.35912037541499903</v>
      </c>
      <c r="AT13" s="17">
        <v>0.40990693730417899</v>
      </c>
      <c r="AU13" s="17">
        <v>0.270280536400619</v>
      </c>
      <c r="AV13" s="17"/>
      <c r="AW13" s="17">
        <v>0.41218480251529299</v>
      </c>
      <c r="AX13" s="17">
        <v>0.23093804348243199</v>
      </c>
      <c r="AY13" s="17"/>
      <c r="AZ13" s="17">
        <v>0.19359278210998601</v>
      </c>
      <c r="BA13" s="17">
        <v>0.28607959628618901</v>
      </c>
      <c r="BB13" s="17"/>
      <c r="BC13" s="17">
        <v>0.14858884570046699</v>
      </c>
      <c r="BD13" s="17">
        <v>0.37399464463732901</v>
      </c>
      <c r="BE13" s="17"/>
      <c r="BF13" s="17">
        <v>0.33491479610945202</v>
      </c>
      <c r="BG13" s="17">
        <v>0.21442974978121199</v>
      </c>
      <c r="BH13" s="17"/>
      <c r="BI13" s="17">
        <v>8.3607502347782206E-2</v>
      </c>
      <c r="BJ13" s="17">
        <v>0.20880177703871799</v>
      </c>
      <c r="BK13" s="17">
        <v>0.32056999555007598</v>
      </c>
      <c r="BL13" s="17">
        <v>0.47892513569114098</v>
      </c>
    </row>
    <row r="14" spans="2:64" x14ac:dyDescent="0.25">
      <c r="B14" s="18" t="s">
        <v>553</v>
      </c>
      <c r="C14" s="17">
        <v>0.226712890259234</v>
      </c>
      <c r="D14" s="17">
        <v>0.18458707838131</v>
      </c>
      <c r="E14" s="17">
        <v>0.174537799693635</v>
      </c>
      <c r="F14" s="17">
        <v>0.221414818214063</v>
      </c>
      <c r="G14" s="17">
        <v>0.36982386937714501</v>
      </c>
      <c r="H14" s="17">
        <v>0.27431515483685398</v>
      </c>
      <c r="I14" s="17">
        <v>0.23557846499667601</v>
      </c>
      <c r="J14" s="17">
        <v>0.135032791617754</v>
      </c>
      <c r="K14" s="17">
        <v>0.27182803410241002</v>
      </c>
      <c r="L14" s="17">
        <v>0.22745716621220599</v>
      </c>
      <c r="M14" s="17">
        <v>0.24183296385967801</v>
      </c>
      <c r="N14" s="17">
        <v>0.25381348185732699</v>
      </c>
      <c r="O14" s="17">
        <v>0.22991529352694801</v>
      </c>
      <c r="P14" s="17">
        <v>0</v>
      </c>
      <c r="Q14" s="17"/>
      <c r="R14" s="17">
        <v>0.28916804175880401</v>
      </c>
      <c r="S14" s="17">
        <v>0.235772951872397</v>
      </c>
      <c r="T14" s="17">
        <v>0.225376392654242</v>
      </c>
      <c r="U14" s="17">
        <v>0.19117046633963899</v>
      </c>
      <c r="V14" s="17"/>
      <c r="W14" s="17">
        <v>0.33147278175860601</v>
      </c>
      <c r="X14" s="17">
        <v>0.31745738768003101</v>
      </c>
      <c r="Y14" s="17">
        <v>0.24913165823835601</v>
      </c>
      <c r="Z14" s="17">
        <v>0.24136071686584201</v>
      </c>
      <c r="AA14" s="17">
        <v>0.30073818863014301</v>
      </c>
      <c r="AB14" s="17">
        <v>0.12496006970529</v>
      </c>
      <c r="AC14" s="17">
        <v>0.18720282227666599</v>
      </c>
      <c r="AD14" s="17">
        <v>0.23255425041525701</v>
      </c>
      <c r="AE14" s="17">
        <v>0.250639994731788</v>
      </c>
      <c r="AF14" s="17">
        <v>0.16394456939617999</v>
      </c>
      <c r="AG14" s="17"/>
      <c r="AH14" s="17">
        <v>0.28332452247651702</v>
      </c>
      <c r="AI14" s="17">
        <v>0.36580132128992499</v>
      </c>
      <c r="AJ14" s="17">
        <v>0.25920118272438297</v>
      </c>
      <c r="AK14" s="17">
        <v>0.213226107498381</v>
      </c>
      <c r="AL14" s="17">
        <v>0.14918391424771299</v>
      </c>
      <c r="AM14" s="17">
        <v>0.313935100657243</v>
      </c>
      <c r="AN14" s="17">
        <v>0.21346754053047101</v>
      </c>
      <c r="AO14" s="17"/>
      <c r="AP14" s="17">
        <v>0.231176098628189</v>
      </c>
      <c r="AQ14" s="17">
        <v>0.21947164892438301</v>
      </c>
      <c r="AR14" s="17"/>
      <c r="AS14" s="17">
        <v>0.19475523559222199</v>
      </c>
      <c r="AT14" s="17">
        <v>0.24169791454345299</v>
      </c>
      <c r="AU14" s="17">
        <v>0.25509199941191002</v>
      </c>
      <c r="AV14" s="17"/>
      <c r="AW14" s="17">
        <v>0.229465685384447</v>
      </c>
      <c r="AX14" s="17">
        <v>0.22628847270906599</v>
      </c>
      <c r="AY14" s="17"/>
      <c r="AZ14" s="17">
        <v>0.259474656476473</v>
      </c>
      <c r="BA14" s="17">
        <v>0.210251088028965</v>
      </c>
      <c r="BB14" s="17"/>
      <c r="BC14" s="17">
        <v>0.258581338547753</v>
      </c>
      <c r="BD14" s="17">
        <v>0.19117046633963899</v>
      </c>
      <c r="BE14" s="17"/>
      <c r="BF14" s="17">
        <v>0.24384649215142301</v>
      </c>
      <c r="BG14" s="17">
        <v>0.21796634506506499</v>
      </c>
      <c r="BH14" s="17"/>
      <c r="BI14" s="17">
        <v>0.13742317917063601</v>
      </c>
      <c r="BJ14" s="17">
        <v>0.26030693538939398</v>
      </c>
      <c r="BK14" s="17">
        <v>0.24108519084199601</v>
      </c>
      <c r="BL14" s="17">
        <v>0.26227343785495399</v>
      </c>
    </row>
    <row r="15" spans="2:64" x14ac:dyDescent="0.25">
      <c r="B15" s="18" t="s">
        <v>554</v>
      </c>
      <c r="C15" s="17">
        <v>0.18417066721203601</v>
      </c>
      <c r="D15" s="17">
        <v>0.21819989788553201</v>
      </c>
      <c r="E15" s="17">
        <v>0.155061048600274</v>
      </c>
      <c r="F15" s="17">
        <v>0.110707409107032</v>
      </c>
      <c r="G15" s="17">
        <v>0.171113441475331</v>
      </c>
      <c r="H15" s="17">
        <v>0.20194027995786901</v>
      </c>
      <c r="I15" s="17">
        <v>0.18557492950198501</v>
      </c>
      <c r="J15" s="17">
        <v>0.17758926791801499</v>
      </c>
      <c r="K15" s="17">
        <v>0.203069573343267</v>
      </c>
      <c r="L15" s="17">
        <v>0.25053259055376498</v>
      </c>
      <c r="M15" s="17">
        <v>0.187946830236426</v>
      </c>
      <c r="N15" s="17">
        <v>0.133891441678018</v>
      </c>
      <c r="O15" s="17">
        <v>0.130324642766423</v>
      </c>
      <c r="P15" s="17">
        <v>0.296060964267926</v>
      </c>
      <c r="Q15" s="17"/>
      <c r="R15" s="17">
        <v>9.3157697482101801E-2</v>
      </c>
      <c r="S15" s="17">
        <v>0.17639747355085</v>
      </c>
      <c r="T15" s="17">
        <v>0.22526037933672999</v>
      </c>
      <c r="U15" s="17">
        <v>0.223733432936846</v>
      </c>
      <c r="V15" s="17"/>
      <c r="W15" s="17">
        <v>9.1086686150635796E-2</v>
      </c>
      <c r="X15" s="17">
        <v>0.14514715772735201</v>
      </c>
      <c r="Y15" s="17">
        <v>0.17221372221895001</v>
      </c>
      <c r="Z15" s="17">
        <v>0.20865834782982401</v>
      </c>
      <c r="AA15" s="17">
        <v>0.20734500255899799</v>
      </c>
      <c r="AB15" s="17">
        <v>0.19390198971970299</v>
      </c>
      <c r="AC15" s="17">
        <v>0.21467769889174501</v>
      </c>
      <c r="AD15" s="17">
        <v>0.30053510896171198</v>
      </c>
      <c r="AE15" s="17">
        <v>0.226032549801162</v>
      </c>
      <c r="AF15" s="17">
        <v>0.19793048312426201</v>
      </c>
      <c r="AG15" s="17"/>
      <c r="AH15" s="17">
        <v>0.18572238019682</v>
      </c>
      <c r="AI15" s="17">
        <v>0.25229735100367101</v>
      </c>
      <c r="AJ15" s="17">
        <v>0.14789402974264701</v>
      </c>
      <c r="AK15" s="17">
        <v>0.190935013564315</v>
      </c>
      <c r="AL15" s="17">
        <v>0.199062420675302</v>
      </c>
      <c r="AM15" s="17">
        <v>0.16902423284325399</v>
      </c>
      <c r="AN15" s="17">
        <v>0.21970380440628701</v>
      </c>
      <c r="AO15" s="17"/>
      <c r="AP15" s="17">
        <v>0.22486792620850499</v>
      </c>
      <c r="AQ15" s="17">
        <v>0.11814222988649201</v>
      </c>
      <c r="AR15" s="17"/>
      <c r="AS15" s="17">
        <v>0.26271753881298598</v>
      </c>
      <c r="AT15" s="17">
        <v>0.21803682435632901</v>
      </c>
      <c r="AU15" s="17">
        <v>0.21055692828963599</v>
      </c>
      <c r="AV15" s="17"/>
      <c r="AW15" s="17">
        <v>0.24108788076989901</v>
      </c>
      <c r="AX15" s="17">
        <v>0.17539534495162401</v>
      </c>
      <c r="AY15" s="17"/>
      <c r="AZ15" s="17">
        <v>0.156591394606588</v>
      </c>
      <c r="BA15" s="17">
        <v>0.198028422263308</v>
      </c>
      <c r="BB15" s="17"/>
      <c r="BC15" s="17">
        <v>0.14869745479118099</v>
      </c>
      <c r="BD15" s="17">
        <v>0.223733432936846</v>
      </c>
      <c r="BE15" s="17"/>
      <c r="BF15" s="17">
        <v>0.19907483924188399</v>
      </c>
      <c r="BG15" s="17">
        <v>0.17656222532917901</v>
      </c>
      <c r="BH15" s="17"/>
      <c r="BI15" s="17">
        <v>7.0739803135832696E-2</v>
      </c>
      <c r="BJ15" s="17">
        <v>0.183734493160018</v>
      </c>
      <c r="BK15" s="17">
        <v>0.23344851369522199</v>
      </c>
      <c r="BL15" s="17">
        <v>0.26401018306704299</v>
      </c>
    </row>
    <row r="16" spans="2:64" x14ac:dyDescent="0.25">
      <c r="B16" s="18" t="s">
        <v>102</v>
      </c>
      <c r="C16" s="17">
        <v>1.9550397845357299E-2</v>
      </c>
      <c r="D16" s="17">
        <v>1.3087376499642299E-2</v>
      </c>
      <c r="E16" s="17">
        <v>0</v>
      </c>
      <c r="F16" s="17">
        <v>3.1202321916094799E-2</v>
      </c>
      <c r="G16" s="17">
        <v>0</v>
      </c>
      <c r="H16" s="17">
        <v>1.3356271489442999E-2</v>
      </c>
      <c r="I16" s="17">
        <v>2.7127175977048602E-2</v>
      </c>
      <c r="J16" s="17">
        <v>2.2838530085074499E-2</v>
      </c>
      <c r="K16" s="17">
        <v>4.4647386271213403E-2</v>
      </c>
      <c r="L16" s="17">
        <v>0</v>
      </c>
      <c r="M16" s="17">
        <v>3.2489403561592703E-2</v>
      </c>
      <c r="N16" s="17">
        <v>3.9077756272214402E-2</v>
      </c>
      <c r="O16" s="17">
        <v>1.15210597379176E-2</v>
      </c>
      <c r="P16" s="17">
        <v>0</v>
      </c>
      <c r="Q16" s="17"/>
      <c r="R16" s="17">
        <v>4.3455295048796902E-2</v>
      </c>
      <c r="S16" s="17">
        <v>2.5824269011343898E-2</v>
      </c>
      <c r="T16" s="17">
        <v>0</v>
      </c>
      <c r="U16" s="17">
        <v>1.01621410528568E-2</v>
      </c>
      <c r="V16" s="17"/>
      <c r="W16" s="17">
        <v>3.8528962364907403E-2</v>
      </c>
      <c r="X16" s="17">
        <v>1.85923099999349E-2</v>
      </c>
      <c r="Y16" s="17">
        <v>7.1881726623008596E-2</v>
      </c>
      <c r="Z16" s="17">
        <v>0</v>
      </c>
      <c r="AA16" s="17">
        <v>3.50523804497688E-2</v>
      </c>
      <c r="AB16" s="17">
        <v>0</v>
      </c>
      <c r="AC16" s="17">
        <v>0</v>
      </c>
      <c r="AD16" s="17">
        <v>1.4960087145412901E-2</v>
      </c>
      <c r="AE16" s="17">
        <v>2.72763554649844E-2</v>
      </c>
      <c r="AF16" s="17">
        <v>8.3351513889388194E-3</v>
      </c>
      <c r="AG16" s="17"/>
      <c r="AH16" s="17">
        <v>2.9744060806635299E-2</v>
      </c>
      <c r="AI16" s="17">
        <v>0</v>
      </c>
      <c r="AJ16" s="17">
        <v>2.1839650791996401E-2</v>
      </c>
      <c r="AK16" s="17">
        <v>1.5694840819783101E-2</v>
      </c>
      <c r="AL16" s="17">
        <v>1.37627164616038E-2</v>
      </c>
      <c r="AM16" s="17">
        <v>3.6714006826286297E-2</v>
      </c>
      <c r="AN16" s="17">
        <v>2.0068055916680601E-2</v>
      </c>
      <c r="AO16" s="17"/>
      <c r="AP16" s="17">
        <v>1.21962368086466E-2</v>
      </c>
      <c r="AQ16" s="17">
        <v>3.1482006338611E-2</v>
      </c>
      <c r="AR16" s="17"/>
      <c r="AS16" s="17">
        <v>0</v>
      </c>
      <c r="AT16" s="17">
        <v>6.8517324269092E-3</v>
      </c>
      <c r="AU16" s="17">
        <v>1.87344144460782E-2</v>
      </c>
      <c r="AV16" s="17"/>
      <c r="AW16" s="17">
        <v>0</v>
      </c>
      <c r="AX16" s="17">
        <v>2.2564618512324299E-2</v>
      </c>
      <c r="AY16" s="17"/>
      <c r="AZ16" s="17">
        <v>2.6706708639219999E-2</v>
      </c>
      <c r="BA16" s="17">
        <v>1.5954566893944401E-2</v>
      </c>
      <c r="BB16" s="17"/>
      <c r="BC16" s="17">
        <v>2.7968202348167E-2</v>
      </c>
      <c r="BD16" s="17">
        <v>1.01621410528568E-2</v>
      </c>
      <c r="BE16" s="17"/>
      <c r="BF16" s="17">
        <v>1.58513761429643E-2</v>
      </c>
      <c r="BG16" s="17">
        <v>2.14387141899165E-2</v>
      </c>
      <c r="BH16" s="17"/>
      <c r="BI16" s="17">
        <v>2.83583427544985E-2</v>
      </c>
      <c r="BJ16" s="17">
        <v>2.5056651177244701E-2</v>
      </c>
      <c r="BK16" s="17">
        <v>1.6788256510891601E-2</v>
      </c>
      <c r="BL16" s="17">
        <v>0</v>
      </c>
    </row>
    <row r="17" spans="2:64" x14ac:dyDescent="0.25">
      <c r="B17" s="18" t="s">
        <v>109</v>
      </c>
      <c r="C17" s="19">
        <v>8.1469825002727994E-2</v>
      </c>
      <c r="D17" s="19">
        <v>4.8620582000302802E-2</v>
      </c>
      <c r="E17" s="19">
        <v>0.12518034933470901</v>
      </c>
      <c r="F17" s="19">
        <v>0.110707409107032</v>
      </c>
      <c r="G17" s="19">
        <v>0.135648596131869</v>
      </c>
      <c r="H17" s="19">
        <v>7.8510635009382004E-2</v>
      </c>
      <c r="I17" s="19">
        <v>3.0024055350009501E-2</v>
      </c>
      <c r="J17" s="19">
        <v>5.7973121726270199E-2</v>
      </c>
      <c r="K17" s="19">
        <v>0.13343079842758701</v>
      </c>
      <c r="L17" s="19">
        <v>0.115247578793727</v>
      </c>
      <c r="M17" s="19">
        <v>9.4594675051040106E-2</v>
      </c>
      <c r="N17" s="19">
        <v>6.5829395617170994E-2</v>
      </c>
      <c r="O17" s="19">
        <v>0.108169550254585</v>
      </c>
      <c r="P17" s="19">
        <v>0.35196951786603697</v>
      </c>
      <c r="Q17" s="19"/>
      <c r="R17" s="19">
        <v>0.14634346467590201</v>
      </c>
      <c r="S17" s="19">
        <v>8.5104254198316395E-2</v>
      </c>
      <c r="T17" s="19">
        <v>5.82885198241E-2</v>
      </c>
      <c r="U17" s="19">
        <v>5.2237591389529603E-2</v>
      </c>
      <c r="V17" s="19"/>
      <c r="W17" s="19">
        <v>0.113988212722169</v>
      </c>
      <c r="X17" s="19">
        <v>8.8637288130241798E-2</v>
      </c>
      <c r="Y17" s="19">
        <v>0.163860881364879</v>
      </c>
      <c r="Z17" s="19">
        <v>3.8129576275881802E-2</v>
      </c>
      <c r="AA17" s="19">
        <v>3.1773007678939799E-2</v>
      </c>
      <c r="AB17" s="19">
        <v>5.09025710833848E-2</v>
      </c>
      <c r="AC17" s="19">
        <v>9.0686829749563699E-2</v>
      </c>
      <c r="AD17" s="19">
        <v>3.1542636141867399E-2</v>
      </c>
      <c r="AE17" s="19">
        <v>2.4640660076595801E-2</v>
      </c>
      <c r="AF17" s="19">
        <v>5.6268358012123501E-2</v>
      </c>
      <c r="AG17" s="19"/>
      <c r="AH17" s="19">
        <v>8.1222653903339298E-2</v>
      </c>
      <c r="AI17" s="19">
        <v>7.6395635062919201E-2</v>
      </c>
      <c r="AJ17" s="19">
        <v>0</v>
      </c>
      <c r="AK17" s="19">
        <v>0.105945286705936</v>
      </c>
      <c r="AL17" s="19">
        <v>8.1314908899815297E-2</v>
      </c>
      <c r="AM17" s="19">
        <v>3.5595551306478401E-2</v>
      </c>
      <c r="AN17" s="19">
        <v>9.6325523641669603E-2</v>
      </c>
      <c r="AO17" s="19"/>
      <c r="AP17" s="19">
        <v>3.8678647224129198E-2</v>
      </c>
      <c r="AQ17" s="19">
        <v>0.15089549812448699</v>
      </c>
      <c r="AR17" s="19"/>
      <c r="AS17" s="19">
        <v>5.1301921142975201E-2</v>
      </c>
      <c r="AT17" s="19">
        <v>1.30559298149414E-2</v>
      </c>
      <c r="AU17" s="19">
        <v>2.7695802159966101E-2</v>
      </c>
      <c r="AV17" s="19"/>
      <c r="AW17" s="19">
        <v>6.5069142468157804E-3</v>
      </c>
      <c r="AX17" s="19">
        <v>9.3027377777037804E-2</v>
      </c>
      <c r="AY17" s="19"/>
      <c r="AZ17" s="19">
        <v>8.7492862749387904E-2</v>
      </c>
      <c r="BA17" s="19">
        <v>7.8443429674908804E-2</v>
      </c>
      <c r="BB17" s="19"/>
      <c r="BC17" s="19">
        <v>0.107680359415563</v>
      </c>
      <c r="BD17" s="19">
        <v>5.2237591389529603E-2</v>
      </c>
      <c r="BE17" s="19"/>
      <c r="BF17" s="19">
        <v>3.04782347083619E-2</v>
      </c>
      <c r="BG17" s="19">
        <v>0.107500559919915</v>
      </c>
      <c r="BH17" s="19"/>
      <c r="BI17" s="19">
        <v>0.24141973029671199</v>
      </c>
      <c r="BJ17" s="19">
        <v>6.2119977646221999E-2</v>
      </c>
      <c r="BK17" s="19">
        <v>1.6006111508631401E-2</v>
      </c>
      <c r="BL17" s="19">
        <v>1.441389551979E-2</v>
      </c>
    </row>
    <row r="18" spans="2:64" x14ac:dyDescent="0.25">
      <c r="B18" s="16"/>
    </row>
    <row r="19" spans="2:64" x14ac:dyDescent="0.25">
      <c r="B19" t="s">
        <v>83</v>
      </c>
    </row>
    <row r="20" spans="2:64" x14ac:dyDescent="0.25">
      <c r="B20" t="s">
        <v>84</v>
      </c>
    </row>
    <row r="22" spans="2:64" x14ac:dyDescent="0.2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BL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556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489</v>
      </c>
      <c r="C9" s="17">
        <v>6.86573594900102E-2</v>
      </c>
      <c r="D9" s="17">
        <v>6.2691072233221401E-2</v>
      </c>
      <c r="E9" s="17">
        <v>4.2524264728033001E-2</v>
      </c>
      <c r="F9" s="17">
        <v>8.4472376228025794E-2</v>
      </c>
      <c r="G9" s="17">
        <v>0.141514167299501</v>
      </c>
      <c r="H9" s="17">
        <v>5.91180012572338E-2</v>
      </c>
      <c r="I9" s="17">
        <v>3.7549578997727498E-2</v>
      </c>
      <c r="J9" s="17">
        <v>5.1182635117178299E-2</v>
      </c>
      <c r="K9" s="17">
        <v>5.4093319012465099E-2</v>
      </c>
      <c r="L9" s="17">
        <v>6.3753063486951894E-2</v>
      </c>
      <c r="M9" s="17">
        <v>3.2489403561592703E-2</v>
      </c>
      <c r="N9" s="17">
        <v>9.1621082845203705E-2</v>
      </c>
      <c r="O9" s="17">
        <v>9.9048554171776299E-2</v>
      </c>
      <c r="P9" s="17">
        <v>0.296060964267926</v>
      </c>
      <c r="Q9" s="17"/>
      <c r="R9" s="17">
        <v>7.60889426542396E-2</v>
      </c>
      <c r="S9" s="17">
        <v>4.4995640466101897E-2</v>
      </c>
      <c r="T9" s="17">
        <v>6.0836264219741899E-2</v>
      </c>
      <c r="U9" s="17">
        <v>7.4358595320593496E-2</v>
      </c>
      <c r="V9" s="17"/>
      <c r="W9" s="17">
        <v>5.8946819631835297E-2</v>
      </c>
      <c r="X9" s="17">
        <v>2.9514538730972401E-2</v>
      </c>
      <c r="Y9" s="17">
        <v>0.12145506733901799</v>
      </c>
      <c r="Z9" s="17">
        <v>0.10047496596095799</v>
      </c>
      <c r="AA9" s="17">
        <v>5.6622702245759902E-2</v>
      </c>
      <c r="AB9" s="17">
        <v>9.2167605925840307E-2</v>
      </c>
      <c r="AC9" s="17">
        <v>2.3632597257959301E-2</v>
      </c>
      <c r="AD9" s="17">
        <v>0.11912516748839599</v>
      </c>
      <c r="AE9" s="17">
        <v>4.6449503563695101E-2</v>
      </c>
      <c r="AF9" s="17">
        <v>7.8002592366069795E-2</v>
      </c>
      <c r="AG9" s="17"/>
      <c r="AH9" s="17">
        <v>8.8261718670922307E-2</v>
      </c>
      <c r="AI9" s="17">
        <v>7.8830590006486706E-2</v>
      </c>
      <c r="AJ9" s="17">
        <v>5.5018775647542498E-2</v>
      </c>
      <c r="AK9" s="17">
        <v>6.3402741611851596E-2</v>
      </c>
      <c r="AL9" s="17">
        <v>9.1740502004675303E-2</v>
      </c>
      <c r="AM9" s="17">
        <v>7.7014162832702099E-2</v>
      </c>
      <c r="AN9" s="17">
        <v>6.0531626531579098E-2</v>
      </c>
      <c r="AO9" s="17"/>
      <c r="AP9" s="17">
        <v>7.0380520679078906E-2</v>
      </c>
      <c r="AQ9" s="17">
        <v>6.5861651784385494E-2</v>
      </c>
      <c r="AR9" s="17"/>
      <c r="AS9" s="17">
        <v>7.1149832849370306E-2</v>
      </c>
      <c r="AT9" s="17">
        <v>8.6562916439837601E-2</v>
      </c>
      <c r="AU9" s="17">
        <v>5.7776910373844102E-2</v>
      </c>
      <c r="AV9" s="17"/>
      <c r="AW9" s="17">
        <v>7.0767511216930395E-2</v>
      </c>
      <c r="AX9" s="17">
        <v>6.8332022737478099E-2</v>
      </c>
      <c r="AY9" s="17"/>
      <c r="AZ9" s="17">
        <v>6.6784500405512301E-2</v>
      </c>
      <c r="BA9" s="17">
        <v>6.9598414854661006E-2</v>
      </c>
      <c r="BB9" s="17"/>
      <c r="BC9" s="17">
        <v>6.3545453232333099E-2</v>
      </c>
      <c r="BD9" s="17">
        <v>7.4358595320593496E-2</v>
      </c>
      <c r="BE9" s="17"/>
      <c r="BF9" s="17">
        <v>0.100538859371087</v>
      </c>
      <c r="BG9" s="17">
        <v>5.2382148864575998E-2</v>
      </c>
      <c r="BH9" s="17"/>
      <c r="BI9" s="17">
        <v>4.7595708067271598E-2</v>
      </c>
      <c r="BJ9" s="17">
        <v>6.9115412711841295E-2</v>
      </c>
      <c r="BK9" s="17">
        <v>7.5938351698206105E-2</v>
      </c>
      <c r="BL9" s="17">
        <v>8.7855411719948096E-2</v>
      </c>
    </row>
    <row r="10" spans="2:64" x14ac:dyDescent="0.25">
      <c r="B10" s="18" t="s">
        <v>490</v>
      </c>
      <c r="C10" s="17">
        <v>0.36883054018150901</v>
      </c>
      <c r="D10" s="17">
        <v>0.43254998958948998</v>
      </c>
      <c r="E10" s="17">
        <v>0.34000279646611198</v>
      </c>
      <c r="F10" s="17">
        <v>0.32452040696059498</v>
      </c>
      <c r="G10" s="17">
        <v>0.318925828089341</v>
      </c>
      <c r="H10" s="17">
        <v>0.26302771325782898</v>
      </c>
      <c r="I10" s="17">
        <v>0.37077203118861801</v>
      </c>
      <c r="J10" s="17">
        <v>0.25393546057886701</v>
      </c>
      <c r="K10" s="17">
        <v>0.47067088370985199</v>
      </c>
      <c r="L10" s="17">
        <v>0.42958905584296497</v>
      </c>
      <c r="M10" s="17">
        <v>0.35410819336972799</v>
      </c>
      <c r="N10" s="17">
        <v>0.40005831418855903</v>
      </c>
      <c r="O10" s="17">
        <v>0.26812100318647097</v>
      </c>
      <c r="P10" s="17">
        <v>0.35196951786603697</v>
      </c>
      <c r="Q10" s="17"/>
      <c r="R10" s="17">
        <v>0.21390446936659499</v>
      </c>
      <c r="S10" s="17">
        <v>0.38056784706471097</v>
      </c>
      <c r="T10" s="17">
        <v>0.423876172461219</v>
      </c>
      <c r="U10" s="17">
        <v>0.43222647871321401</v>
      </c>
      <c r="V10" s="17"/>
      <c r="W10" s="17">
        <v>0.226021372908739</v>
      </c>
      <c r="X10" s="17">
        <v>0.267948151322212</v>
      </c>
      <c r="Y10" s="17">
        <v>0.36424984425421297</v>
      </c>
      <c r="Z10" s="17">
        <v>0.326041395310807</v>
      </c>
      <c r="AA10" s="17">
        <v>0.35757760503181002</v>
      </c>
      <c r="AB10" s="17">
        <v>0.53522773117039202</v>
      </c>
      <c r="AC10" s="17">
        <v>0.464012408209654</v>
      </c>
      <c r="AD10" s="17">
        <v>0.42033592551846399</v>
      </c>
      <c r="AE10" s="17">
        <v>0.35307120288274901</v>
      </c>
      <c r="AF10" s="17">
        <v>0.46098897316840798</v>
      </c>
      <c r="AG10" s="17"/>
      <c r="AH10" s="17">
        <v>0.24729855293776901</v>
      </c>
      <c r="AI10" s="17">
        <v>0.480499344844313</v>
      </c>
      <c r="AJ10" s="17">
        <v>0.45470891924263901</v>
      </c>
      <c r="AK10" s="17">
        <v>0.29039817243074101</v>
      </c>
      <c r="AL10" s="17">
        <v>0.43503677448014599</v>
      </c>
      <c r="AM10" s="17">
        <v>0.41914357432228599</v>
      </c>
      <c r="AN10" s="17">
        <v>0.419593186208918</v>
      </c>
      <c r="AO10" s="17"/>
      <c r="AP10" s="17">
        <v>0.39920120015797</v>
      </c>
      <c r="AQ10" s="17">
        <v>0.3195562826949</v>
      </c>
      <c r="AR10" s="17"/>
      <c r="AS10" s="17">
        <v>0.451832166893051</v>
      </c>
      <c r="AT10" s="17">
        <v>0.337601464427635</v>
      </c>
      <c r="AU10" s="17">
        <v>0.40053227461301699</v>
      </c>
      <c r="AV10" s="17"/>
      <c r="AW10" s="17">
        <v>0.40063750135097198</v>
      </c>
      <c r="AX10" s="17">
        <v>0.36392663999140701</v>
      </c>
      <c r="AY10" s="17"/>
      <c r="AZ10" s="17">
        <v>0.33695614436444599</v>
      </c>
      <c r="BA10" s="17">
        <v>0.38484646547291401</v>
      </c>
      <c r="BB10" s="17"/>
      <c r="BC10" s="17">
        <v>0.31198776003319401</v>
      </c>
      <c r="BD10" s="17">
        <v>0.43222647871321401</v>
      </c>
      <c r="BE10" s="17"/>
      <c r="BF10" s="17">
        <v>0.371608839417436</v>
      </c>
      <c r="BG10" s="17">
        <v>0.36741224413477702</v>
      </c>
      <c r="BH10" s="17"/>
      <c r="BI10" s="17">
        <v>0.22583408954499901</v>
      </c>
      <c r="BJ10" s="17">
        <v>0.38878033187441402</v>
      </c>
      <c r="BK10" s="17">
        <v>0.44882768986513799</v>
      </c>
      <c r="BL10" s="17">
        <v>0.37437386669732903</v>
      </c>
    </row>
    <row r="11" spans="2:64" x14ac:dyDescent="0.25">
      <c r="B11" s="18" t="s">
        <v>491</v>
      </c>
      <c r="C11" s="17">
        <v>0.274554804746176</v>
      </c>
      <c r="D11" s="17">
        <v>0.248206026400484</v>
      </c>
      <c r="E11" s="17">
        <v>0.32933437130815901</v>
      </c>
      <c r="F11" s="17">
        <v>0.27481905399219198</v>
      </c>
      <c r="G11" s="17">
        <v>0.25066888187652903</v>
      </c>
      <c r="H11" s="17">
        <v>0.27748293719364198</v>
      </c>
      <c r="I11" s="17">
        <v>0.19391948154991101</v>
      </c>
      <c r="J11" s="17">
        <v>0.40581185208389098</v>
      </c>
      <c r="K11" s="17">
        <v>0.20295539678058799</v>
      </c>
      <c r="L11" s="17">
        <v>0.28111480897866198</v>
      </c>
      <c r="M11" s="17">
        <v>0.35438075999302998</v>
      </c>
      <c r="N11" s="17">
        <v>0.23285853068530499</v>
      </c>
      <c r="O11" s="17">
        <v>0.32329004286360502</v>
      </c>
      <c r="P11" s="17">
        <v>0.35196951786603697</v>
      </c>
      <c r="Q11" s="17"/>
      <c r="R11" s="17">
        <v>0.40055824446929</v>
      </c>
      <c r="S11" s="17">
        <v>0.30488917545368299</v>
      </c>
      <c r="T11" s="17">
        <v>0.24125804887795699</v>
      </c>
      <c r="U11" s="17">
        <v>0.20722194401622501</v>
      </c>
      <c r="V11" s="17"/>
      <c r="W11" s="17">
        <v>0.41385726678939599</v>
      </c>
      <c r="X11" s="17">
        <v>0.401886343784083</v>
      </c>
      <c r="Y11" s="17">
        <v>0.19047201373151099</v>
      </c>
      <c r="Z11" s="17">
        <v>0.33443839476336501</v>
      </c>
      <c r="AA11" s="17">
        <v>0.340987224319729</v>
      </c>
      <c r="AB11" s="17">
        <v>0.16407219833499601</v>
      </c>
      <c r="AC11" s="17">
        <v>0.16419252817455701</v>
      </c>
      <c r="AD11" s="17">
        <v>0.14616457770091901</v>
      </c>
      <c r="AE11" s="17">
        <v>0.24034801899925501</v>
      </c>
      <c r="AF11" s="17">
        <v>0.19763292890757</v>
      </c>
      <c r="AG11" s="17"/>
      <c r="AH11" s="17">
        <v>0.34342150304954899</v>
      </c>
      <c r="AI11" s="17">
        <v>0.228944346307279</v>
      </c>
      <c r="AJ11" s="17">
        <v>0.235542818442772</v>
      </c>
      <c r="AK11" s="17">
        <v>0.409525800643744</v>
      </c>
      <c r="AL11" s="17">
        <v>0.20774080302321099</v>
      </c>
      <c r="AM11" s="17">
        <v>0.162815096562822</v>
      </c>
      <c r="AN11" s="17">
        <v>0.223870116814819</v>
      </c>
      <c r="AO11" s="17"/>
      <c r="AP11" s="17">
        <v>0.22862738650336401</v>
      </c>
      <c r="AQ11" s="17">
        <v>0.349068807205966</v>
      </c>
      <c r="AR11" s="17"/>
      <c r="AS11" s="17">
        <v>0.25786063641496798</v>
      </c>
      <c r="AT11" s="17">
        <v>0.14076539970524701</v>
      </c>
      <c r="AU11" s="17">
        <v>0.23782081025018101</v>
      </c>
      <c r="AV11" s="17"/>
      <c r="AW11" s="17">
        <v>0.133316981924647</v>
      </c>
      <c r="AX11" s="17">
        <v>0.29633042117472702</v>
      </c>
      <c r="AY11" s="17"/>
      <c r="AZ11" s="17">
        <v>0.28453679040505903</v>
      </c>
      <c r="BA11" s="17">
        <v>0.26953915715586302</v>
      </c>
      <c r="BB11" s="17"/>
      <c r="BC11" s="17">
        <v>0.334927552399649</v>
      </c>
      <c r="BD11" s="17">
        <v>0.20722194401622501</v>
      </c>
      <c r="BE11" s="17"/>
      <c r="BF11" s="17">
        <v>0.21553034349976299</v>
      </c>
      <c r="BG11" s="17">
        <v>0.30468624594001797</v>
      </c>
      <c r="BH11" s="17"/>
      <c r="BI11" s="17">
        <v>0.43432917730198101</v>
      </c>
      <c r="BJ11" s="17">
        <v>0.27174191707634898</v>
      </c>
      <c r="BK11" s="17">
        <v>0.206194074627124</v>
      </c>
      <c r="BL11" s="17">
        <v>0.178583410067194</v>
      </c>
    </row>
    <row r="12" spans="2:64" x14ac:dyDescent="0.25">
      <c r="B12" s="18" t="s">
        <v>492</v>
      </c>
      <c r="C12" s="17">
        <v>0.19312318607343801</v>
      </c>
      <c r="D12" s="17">
        <v>0.18822225553847999</v>
      </c>
      <c r="E12" s="17">
        <v>0.150314652700519</v>
      </c>
      <c r="F12" s="17">
        <v>0.25378351898699703</v>
      </c>
      <c r="G12" s="17">
        <v>0.15092056226700401</v>
      </c>
      <c r="H12" s="17">
        <v>0.27625581826411499</v>
      </c>
      <c r="I12" s="17">
        <v>0.31348050095963698</v>
      </c>
      <c r="J12" s="17">
        <v>0.1221652956302</v>
      </c>
      <c r="K12" s="17">
        <v>0.136296083123327</v>
      </c>
      <c r="L12" s="17">
        <v>0.13625746114176701</v>
      </c>
      <c r="M12" s="17">
        <v>0.19103991562893799</v>
      </c>
      <c r="N12" s="17">
        <v>0.19965396739771801</v>
      </c>
      <c r="O12" s="17">
        <v>0.181701560820619</v>
      </c>
      <c r="P12" s="17">
        <v>0</v>
      </c>
      <c r="Q12" s="17"/>
      <c r="R12" s="17">
        <v>0.10725978073402299</v>
      </c>
      <c r="S12" s="17">
        <v>0.207250354181886</v>
      </c>
      <c r="T12" s="17">
        <v>0.19288865317030801</v>
      </c>
      <c r="U12" s="17">
        <v>0.234081847509614</v>
      </c>
      <c r="V12" s="17"/>
      <c r="W12" s="17">
        <v>8.9838533894457007E-2</v>
      </c>
      <c r="X12" s="17">
        <v>0.21365580551837801</v>
      </c>
      <c r="Y12" s="17">
        <v>0.14484200509312101</v>
      </c>
      <c r="Z12" s="17">
        <v>0.17530466351011201</v>
      </c>
      <c r="AA12" s="17">
        <v>0.22013023214698799</v>
      </c>
      <c r="AB12" s="17">
        <v>0.197324804886849</v>
      </c>
      <c r="AC12" s="17">
        <v>0.25051329817592599</v>
      </c>
      <c r="AD12" s="17">
        <v>0.23648919633628299</v>
      </c>
      <c r="AE12" s="17">
        <v>0.322887780296364</v>
      </c>
      <c r="AF12" s="17">
        <v>0.21997245911878699</v>
      </c>
      <c r="AG12" s="17"/>
      <c r="AH12" s="17">
        <v>0.13279716820724699</v>
      </c>
      <c r="AI12" s="17">
        <v>0.143367627672254</v>
      </c>
      <c r="AJ12" s="17">
        <v>0.23261183202119401</v>
      </c>
      <c r="AK12" s="17">
        <v>0.164588337336698</v>
      </c>
      <c r="AL12" s="17">
        <v>0.20147657476352501</v>
      </c>
      <c r="AM12" s="17">
        <v>0.26474241123466802</v>
      </c>
      <c r="AN12" s="17">
        <v>0.20151691773880401</v>
      </c>
      <c r="AO12" s="17"/>
      <c r="AP12" s="17">
        <v>0.24362414855433201</v>
      </c>
      <c r="AQ12" s="17">
        <v>0.111188930099623</v>
      </c>
      <c r="AR12" s="17"/>
      <c r="AS12" s="17">
        <v>0.175992376789633</v>
      </c>
      <c r="AT12" s="17">
        <v>0.35306629208094897</v>
      </c>
      <c r="AU12" s="17">
        <v>0.24625195355832899</v>
      </c>
      <c r="AV12" s="17"/>
      <c r="AW12" s="17">
        <v>0.32486739447822799</v>
      </c>
      <c r="AX12" s="17">
        <v>0.172811266138713</v>
      </c>
      <c r="AY12" s="17"/>
      <c r="AZ12" s="17">
        <v>0.16235884824345501</v>
      </c>
      <c r="BA12" s="17">
        <v>0.20858134061078101</v>
      </c>
      <c r="BB12" s="17"/>
      <c r="BC12" s="17">
        <v>0.15639836992419201</v>
      </c>
      <c r="BD12" s="17">
        <v>0.234081847509614</v>
      </c>
      <c r="BE12" s="17"/>
      <c r="BF12" s="17">
        <v>0.229979582171702</v>
      </c>
      <c r="BG12" s="17">
        <v>0.174308336971885</v>
      </c>
      <c r="BH12" s="17"/>
      <c r="BI12" s="17">
        <v>0.112215375396902</v>
      </c>
      <c r="BJ12" s="17">
        <v>0.18488506049415601</v>
      </c>
      <c r="BK12" s="17">
        <v>0.20672894468591901</v>
      </c>
      <c r="BL12" s="17">
        <v>0.30595807679378401</v>
      </c>
    </row>
    <row r="13" spans="2:64" x14ac:dyDescent="0.25">
      <c r="B13" s="18" t="s">
        <v>493</v>
      </c>
      <c r="C13" s="17">
        <v>3.3351748123802497E-2</v>
      </c>
      <c r="D13" s="17">
        <v>4.1265877322076303E-2</v>
      </c>
      <c r="E13" s="17">
        <v>0</v>
      </c>
      <c r="F13" s="17">
        <v>0</v>
      </c>
      <c r="G13" s="17">
        <v>0.101125625850843</v>
      </c>
      <c r="H13" s="17">
        <v>3.6657991863784101E-2</v>
      </c>
      <c r="I13" s="17">
        <v>2.7127175977048602E-2</v>
      </c>
      <c r="J13" s="17">
        <v>3.51345916411957E-2</v>
      </c>
      <c r="K13" s="17">
        <v>1.8777688919824301E-2</v>
      </c>
      <c r="L13" s="17">
        <v>1.29809841220365E-2</v>
      </c>
      <c r="M13" s="17">
        <v>3.1634796626266198E-2</v>
      </c>
      <c r="N13" s="17">
        <v>3.2748442368596101E-2</v>
      </c>
      <c r="O13" s="17">
        <v>3.9043191827079701E-2</v>
      </c>
      <c r="P13" s="17">
        <v>0</v>
      </c>
      <c r="Q13" s="17"/>
      <c r="R13" s="17">
        <v>3.9140035461737499E-2</v>
      </c>
      <c r="S13" s="17">
        <v>2.80025733652274E-2</v>
      </c>
      <c r="T13" s="17">
        <v>5.0855350886626099E-2</v>
      </c>
      <c r="U13" s="17">
        <v>2.7297418497782298E-2</v>
      </c>
      <c r="V13" s="17"/>
      <c r="W13" s="17">
        <v>3.1456159111651498E-2</v>
      </c>
      <c r="X13" s="17">
        <v>4.99829907772293E-2</v>
      </c>
      <c r="Y13" s="17">
        <v>8.1914590855950098E-2</v>
      </c>
      <c r="Z13" s="17">
        <v>1.24640527055841E-2</v>
      </c>
      <c r="AA13" s="17">
        <v>1.0610866614268201E-2</v>
      </c>
      <c r="AB13" s="17">
        <v>0</v>
      </c>
      <c r="AC13" s="17">
        <v>7.84183016395988E-2</v>
      </c>
      <c r="AD13" s="17">
        <v>4.9655019011256997E-2</v>
      </c>
      <c r="AE13" s="17">
        <v>3.7243494257937597E-2</v>
      </c>
      <c r="AF13" s="17">
        <v>1.9397886814629499E-2</v>
      </c>
      <c r="AG13" s="17"/>
      <c r="AH13" s="17">
        <v>5.1045969875770897E-2</v>
      </c>
      <c r="AI13" s="17">
        <v>3.8887342010639703E-2</v>
      </c>
      <c r="AJ13" s="17">
        <v>1.1947991578469999E-2</v>
      </c>
      <c r="AK13" s="17">
        <v>2.59048429410066E-2</v>
      </c>
      <c r="AL13" s="17">
        <v>2.53860590209859E-2</v>
      </c>
      <c r="AM13" s="17">
        <v>4.75566361713467E-2</v>
      </c>
      <c r="AN13" s="17">
        <v>3.2654222787895801E-2</v>
      </c>
      <c r="AO13" s="17"/>
      <c r="AP13" s="17">
        <v>3.9278414477084397E-2</v>
      </c>
      <c r="AQ13" s="17">
        <v>2.37361492479411E-2</v>
      </c>
      <c r="AR13" s="17"/>
      <c r="AS13" s="17">
        <v>1.7913978387978199E-2</v>
      </c>
      <c r="AT13" s="17">
        <v>7.3644404676661293E-2</v>
      </c>
      <c r="AU13" s="17">
        <v>3.9325142150628101E-2</v>
      </c>
      <c r="AV13" s="17"/>
      <c r="AW13" s="17">
        <v>6.39036967824064E-2</v>
      </c>
      <c r="AX13" s="17">
        <v>2.8641341932005002E-2</v>
      </c>
      <c r="AY13" s="17"/>
      <c r="AZ13" s="17">
        <v>5.16984539909391E-2</v>
      </c>
      <c r="BA13" s="17">
        <v>2.4133080193659302E-2</v>
      </c>
      <c r="BB13" s="17"/>
      <c r="BC13" s="17">
        <v>3.8780249315644402E-2</v>
      </c>
      <c r="BD13" s="17">
        <v>2.7297418497782298E-2</v>
      </c>
      <c r="BE13" s="17"/>
      <c r="BF13" s="17">
        <v>5.7571637801462502E-2</v>
      </c>
      <c r="BG13" s="17">
        <v>2.0987718598872399E-2</v>
      </c>
      <c r="BH13" s="17"/>
      <c r="BI13" s="17">
        <v>2.24850760717673E-2</v>
      </c>
      <c r="BJ13" s="17">
        <v>2.6498550297057701E-2</v>
      </c>
      <c r="BK13" s="17">
        <v>3.9425580278123699E-2</v>
      </c>
      <c r="BL13" s="17">
        <v>5.3229234721744699E-2</v>
      </c>
    </row>
    <row r="14" spans="2:64" x14ac:dyDescent="0.25">
      <c r="B14" s="18" t="s">
        <v>80</v>
      </c>
      <c r="C14" s="19">
        <v>6.1482361385064403E-2</v>
      </c>
      <c r="D14" s="19">
        <v>2.7064778916248498E-2</v>
      </c>
      <c r="E14" s="19">
        <v>0.13782391479717701</v>
      </c>
      <c r="F14" s="19">
        <v>6.2404643832189702E-2</v>
      </c>
      <c r="G14" s="19">
        <v>3.68449346167831E-2</v>
      </c>
      <c r="H14" s="19">
        <v>8.7457538163396201E-2</v>
      </c>
      <c r="I14" s="19">
        <v>5.71512313270581E-2</v>
      </c>
      <c r="J14" s="19">
        <v>0.131770164948667</v>
      </c>
      <c r="K14" s="19">
        <v>0.117206628453943</v>
      </c>
      <c r="L14" s="19">
        <v>7.6304626427617803E-2</v>
      </c>
      <c r="M14" s="19">
        <v>3.63469308204451E-2</v>
      </c>
      <c r="N14" s="19">
        <v>4.3059662514617902E-2</v>
      </c>
      <c r="O14" s="19">
        <v>8.8795647130449504E-2</v>
      </c>
      <c r="P14" s="19">
        <v>0</v>
      </c>
      <c r="Q14" s="19"/>
      <c r="R14" s="19">
        <v>0.16304852731411501</v>
      </c>
      <c r="S14" s="19">
        <v>3.4294409468390102E-2</v>
      </c>
      <c r="T14" s="19">
        <v>3.0285510384148399E-2</v>
      </c>
      <c r="U14" s="19">
        <v>2.4813715942570799E-2</v>
      </c>
      <c r="V14" s="19"/>
      <c r="W14" s="19">
        <v>0.17987984766392201</v>
      </c>
      <c r="X14" s="19">
        <v>3.7012169867124002E-2</v>
      </c>
      <c r="Y14" s="19">
        <v>9.7066478726186997E-2</v>
      </c>
      <c r="Z14" s="19">
        <v>5.1276527749174801E-2</v>
      </c>
      <c r="AA14" s="19">
        <v>1.40713696414459E-2</v>
      </c>
      <c r="AB14" s="19">
        <v>1.12076596819235E-2</v>
      </c>
      <c r="AC14" s="19">
        <v>1.9230866542305498E-2</v>
      </c>
      <c r="AD14" s="19">
        <v>2.8230113944681601E-2</v>
      </c>
      <c r="AE14" s="19">
        <v>0</v>
      </c>
      <c r="AF14" s="19">
        <v>2.4005159624536698E-2</v>
      </c>
      <c r="AG14" s="19"/>
      <c r="AH14" s="19">
        <v>0.137175087258742</v>
      </c>
      <c r="AI14" s="19">
        <v>2.9470749159027601E-2</v>
      </c>
      <c r="AJ14" s="19">
        <v>1.01696630673828E-2</v>
      </c>
      <c r="AK14" s="19">
        <v>4.61801050359592E-2</v>
      </c>
      <c r="AL14" s="19">
        <v>3.8619286707456603E-2</v>
      </c>
      <c r="AM14" s="19">
        <v>2.87281188761749E-2</v>
      </c>
      <c r="AN14" s="19">
        <v>6.1833929917984198E-2</v>
      </c>
      <c r="AO14" s="19"/>
      <c r="AP14" s="19">
        <v>1.8888329628171299E-2</v>
      </c>
      <c r="AQ14" s="19">
        <v>0.130588178967184</v>
      </c>
      <c r="AR14" s="19"/>
      <c r="AS14" s="19">
        <v>2.5251008664999401E-2</v>
      </c>
      <c r="AT14" s="19">
        <v>8.3595226696697895E-3</v>
      </c>
      <c r="AU14" s="19">
        <v>1.82929090540008E-2</v>
      </c>
      <c r="AV14" s="19"/>
      <c r="AW14" s="19">
        <v>6.5069142468157804E-3</v>
      </c>
      <c r="AX14" s="19">
        <v>6.9958308025669894E-2</v>
      </c>
      <c r="AY14" s="19"/>
      <c r="AZ14" s="19">
        <v>9.7665262590588997E-2</v>
      </c>
      <c r="BA14" s="19">
        <v>4.3301541712122797E-2</v>
      </c>
      <c r="BB14" s="19"/>
      <c r="BC14" s="19">
        <v>9.4360615094988706E-2</v>
      </c>
      <c r="BD14" s="19">
        <v>2.4813715942570799E-2</v>
      </c>
      <c r="BE14" s="19"/>
      <c r="BF14" s="19">
        <v>2.4770737738549799E-2</v>
      </c>
      <c r="BG14" s="19">
        <v>8.0223305489871902E-2</v>
      </c>
      <c r="BH14" s="19"/>
      <c r="BI14" s="19">
        <v>0.15754057361707899</v>
      </c>
      <c r="BJ14" s="19">
        <v>5.8978727546181303E-2</v>
      </c>
      <c r="BK14" s="19">
        <v>2.2885358845489201E-2</v>
      </c>
      <c r="BL14" s="19">
        <v>0</v>
      </c>
    </row>
    <row r="15" spans="2:64" x14ac:dyDescent="0.25">
      <c r="B15" s="16"/>
    </row>
    <row r="16" spans="2:64" x14ac:dyDescent="0.25">
      <c r="B16" t="s">
        <v>83</v>
      </c>
    </row>
    <row r="17" spans="2:2" x14ac:dyDescent="0.25">
      <c r="B17" t="s">
        <v>84</v>
      </c>
    </row>
    <row r="19" spans="2:2" x14ac:dyDescent="0.2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BL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562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451</v>
      </c>
      <c r="D7" s="10">
        <v>133</v>
      </c>
      <c r="E7" s="10">
        <v>12</v>
      </c>
      <c r="F7" s="10">
        <v>15</v>
      </c>
      <c r="G7" s="10">
        <v>14</v>
      </c>
      <c r="H7" s="10">
        <v>27</v>
      </c>
      <c r="I7" s="10">
        <v>33</v>
      </c>
      <c r="J7" s="10">
        <v>17</v>
      </c>
      <c r="K7" s="10">
        <v>20</v>
      </c>
      <c r="L7" s="10">
        <v>43</v>
      </c>
      <c r="M7" s="10">
        <v>35</v>
      </c>
      <c r="N7" s="10">
        <v>65</v>
      </c>
      <c r="O7" s="10">
        <v>35</v>
      </c>
      <c r="P7" s="10">
        <v>2</v>
      </c>
      <c r="Q7" s="10"/>
      <c r="R7" s="10">
        <v>65</v>
      </c>
      <c r="S7" s="10">
        <v>48</v>
      </c>
      <c r="T7" s="10">
        <v>79</v>
      </c>
      <c r="U7" s="10">
        <v>259</v>
      </c>
      <c r="V7" s="10"/>
      <c r="W7" s="10">
        <v>42</v>
      </c>
      <c r="X7" s="10">
        <v>19</v>
      </c>
      <c r="Y7" s="10">
        <v>24</v>
      </c>
      <c r="Z7" s="10">
        <v>35</v>
      </c>
      <c r="AA7" s="10">
        <v>29</v>
      </c>
      <c r="AB7" s="10">
        <v>37</v>
      </c>
      <c r="AC7" s="10">
        <v>29</v>
      </c>
      <c r="AD7" s="10">
        <v>39</v>
      </c>
      <c r="AE7" s="10">
        <v>34</v>
      </c>
      <c r="AF7" s="10">
        <v>130</v>
      </c>
      <c r="AG7" s="10"/>
      <c r="AH7" s="10">
        <v>36</v>
      </c>
      <c r="AI7" s="10">
        <v>27</v>
      </c>
      <c r="AJ7" s="10">
        <v>46</v>
      </c>
      <c r="AK7" s="10">
        <v>76</v>
      </c>
      <c r="AL7" s="10">
        <v>97</v>
      </c>
      <c r="AM7" s="10">
        <v>90</v>
      </c>
      <c r="AN7" s="10">
        <v>54</v>
      </c>
      <c r="AO7" s="10"/>
      <c r="AP7" s="10">
        <v>306</v>
      </c>
      <c r="AQ7" s="10">
        <v>145</v>
      </c>
      <c r="AR7" s="10"/>
      <c r="AS7" s="10">
        <v>101</v>
      </c>
      <c r="AT7" s="10">
        <v>63</v>
      </c>
      <c r="AU7" s="10">
        <v>132</v>
      </c>
      <c r="AV7" s="10"/>
      <c r="AW7" s="10">
        <v>68</v>
      </c>
      <c r="AX7" s="10">
        <v>383</v>
      </c>
      <c r="AY7" s="10"/>
      <c r="AZ7" s="10">
        <v>132</v>
      </c>
      <c r="BA7" s="10">
        <v>319</v>
      </c>
      <c r="BB7" s="10"/>
      <c r="BC7" s="10">
        <v>192</v>
      </c>
      <c r="BD7" s="10">
        <v>259</v>
      </c>
      <c r="BE7" s="10"/>
      <c r="BF7" s="10">
        <v>168</v>
      </c>
      <c r="BG7" s="10">
        <v>283</v>
      </c>
      <c r="BH7" s="10"/>
      <c r="BI7" s="10">
        <v>61</v>
      </c>
      <c r="BJ7" s="10">
        <v>139</v>
      </c>
      <c r="BK7" s="10">
        <v>182</v>
      </c>
      <c r="BL7" s="10">
        <v>67</v>
      </c>
    </row>
    <row r="8" spans="2:64" ht="30" customHeight="1" x14ac:dyDescent="0.25">
      <c r="B8" s="11" t="s">
        <v>31</v>
      </c>
      <c r="C8" s="11">
        <v>445</v>
      </c>
      <c r="D8" s="11">
        <v>119</v>
      </c>
      <c r="E8" s="11">
        <v>13</v>
      </c>
      <c r="F8" s="11">
        <v>16</v>
      </c>
      <c r="G8" s="11">
        <v>19</v>
      </c>
      <c r="H8" s="11">
        <v>22</v>
      </c>
      <c r="I8" s="11">
        <v>30</v>
      </c>
      <c r="J8" s="11">
        <v>15</v>
      </c>
      <c r="K8" s="11">
        <v>24</v>
      </c>
      <c r="L8" s="11">
        <v>44</v>
      </c>
      <c r="M8" s="11">
        <v>36</v>
      </c>
      <c r="N8" s="11">
        <v>65</v>
      </c>
      <c r="O8" s="11">
        <v>39</v>
      </c>
      <c r="P8" s="11">
        <v>2</v>
      </c>
      <c r="Q8" s="11"/>
      <c r="R8" s="11">
        <v>74</v>
      </c>
      <c r="S8" s="11">
        <v>65</v>
      </c>
      <c r="T8" s="11">
        <v>63</v>
      </c>
      <c r="U8" s="11">
        <v>244</v>
      </c>
      <c r="V8" s="11"/>
      <c r="W8" s="11">
        <v>48</v>
      </c>
      <c r="X8" s="11">
        <v>20</v>
      </c>
      <c r="Y8" s="11">
        <v>25</v>
      </c>
      <c r="Z8" s="11">
        <v>36</v>
      </c>
      <c r="AA8" s="11">
        <v>29</v>
      </c>
      <c r="AB8" s="11">
        <v>38</v>
      </c>
      <c r="AC8" s="11">
        <v>29</v>
      </c>
      <c r="AD8" s="11">
        <v>37</v>
      </c>
      <c r="AE8" s="11">
        <v>29</v>
      </c>
      <c r="AF8" s="11">
        <v>121</v>
      </c>
      <c r="AG8" s="11"/>
      <c r="AH8" s="11">
        <v>38</v>
      </c>
      <c r="AI8" s="11">
        <v>27</v>
      </c>
      <c r="AJ8" s="11">
        <v>45</v>
      </c>
      <c r="AK8" s="11">
        <v>78</v>
      </c>
      <c r="AL8" s="11">
        <v>93</v>
      </c>
      <c r="AM8" s="11">
        <v>88</v>
      </c>
      <c r="AN8" s="11">
        <v>52</v>
      </c>
      <c r="AO8" s="11"/>
      <c r="AP8" s="11">
        <v>295</v>
      </c>
      <c r="AQ8" s="11">
        <v>149</v>
      </c>
      <c r="AR8" s="11"/>
      <c r="AS8" s="11">
        <v>96</v>
      </c>
      <c r="AT8" s="11">
        <v>59</v>
      </c>
      <c r="AU8" s="11">
        <v>130</v>
      </c>
      <c r="AV8" s="11"/>
      <c r="AW8" s="11">
        <v>64</v>
      </c>
      <c r="AX8" s="11">
        <v>381</v>
      </c>
      <c r="AY8" s="11"/>
      <c r="AZ8" s="11">
        <v>137</v>
      </c>
      <c r="BA8" s="11">
        <v>308</v>
      </c>
      <c r="BB8" s="11"/>
      <c r="BC8" s="11">
        <v>201</v>
      </c>
      <c r="BD8" s="11">
        <v>244</v>
      </c>
      <c r="BE8" s="11"/>
      <c r="BF8" s="11">
        <v>162</v>
      </c>
      <c r="BG8" s="11">
        <v>283</v>
      </c>
      <c r="BH8" s="11"/>
      <c r="BI8" s="11">
        <v>64</v>
      </c>
      <c r="BJ8" s="11">
        <v>141</v>
      </c>
      <c r="BK8" s="11">
        <v>174</v>
      </c>
      <c r="BL8" s="11">
        <v>65</v>
      </c>
    </row>
    <row r="9" spans="2:64" ht="30" x14ac:dyDescent="0.25">
      <c r="B9" s="18" t="s">
        <v>557</v>
      </c>
      <c r="C9" s="17">
        <v>0.396998266000125</v>
      </c>
      <c r="D9" s="17">
        <v>0.41206826907008998</v>
      </c>
      <c r="E9" s="17">
        <v>0.43841241855991497</v>
      </c>
      <c r="F9" s="17">
        <v>0.59817419652099402</v>
      </c>
      <c r="G9" s="17">
        <v>0.147303228966147</v>
      </c>
      <c r="H9" s="17">
        <v>0.36702646407217399</v>
      </c>
      <c r="I9" s="17">
        <v>0.268286248161969</v>
      </c>
      <c r="J9" s="17">
        <v>0.58805079953232398</v>
      </c>
      <c r="K9" s="17">
        <v>0.41362195523988199</v>
      </c>
      <c r="L9" s="17">
        <v>0.40960834116025502</v>
      </c>
      <c r="M9" s="17">
        <v>0.39096725860290299</v>
      </c>
      <c r="N9" s="17">
        <v>0.42802129871850197</v>
      </c>
      <c r="O9" s="17">
        <v>0.32252798447657599</v>
      </c>
      <c r="P9" s="17">
        <v>1</v>
      </c>
      <c r="Q9" s="17"/>
      <c r="R9" s="17">
        <v>0.34110912967691898</v>
      </c>
      <c r="S9" s="17">
        <v>0.35169333170407502</v>
      </c>
      <c r="T9" s="17">
        <v>0.37887792852288299</v>
      </c>
      <c r="U9" s="17">
        <v>0.430678148587194</v>
      </c>
      <c r="V9" s="17"/>
      <c r="W9" s="17">
        <v>0.25852307421390602</v>
      </c>
      <c r="X9" s="17">
        <v>0.28833678724561801</v>
      </c>
      <c r="Y9" s="17">
        <v>0.35587031917788697</v>
      </c>
      <c r="Z9" s="17">
        <v>0.28196700947695003</v>
      </c>
      <c r="AA9" s="17">
        <v>0.49219367703325301</v>
      </c>
      <c r="AB9" s="17">
        <v>0.482459663158535</v>
      </c>
      <c r="AC9" s="17">
        <v>0.42862562219049799</v>
      </c>
      <c r="AD9" s="17">
        <v>0.32061281400277902</v>
      </c>
      <c r="AE9" s="17">
        <v>0.42692553131150202</v>
      </c>
      <c r="AF9" s="17">
        <v>0.496873717542965</v>
      </c>
      <c r="AG9" s="17"/>
      <c r="AH9" s="17">
        <v>0.39026772483016597</v>
      </c>
      <c r="AI9" s="17">
        <v>0.38070913471878298</v>
      </c>
      <c r="AJ9" s="17">
        <v>0.38100925410655601</v>
      </c>
      <c r="AK9" s="17">
        <v>0.29142226423571499</v>
      </c>
      <c r="AL9" s="17">
        <v>0.39302551532185098</v>
      </c>
      <c r="AM9" s="17">
        <v>0.46545298992360901</v>
      </c>
      <c r="AN9" s="17">
        <v>0.52460558035833404</v>
      </c>
      <c r="AO9" s="17"/>
      <c r="AP9" s="17">
        <v>0.46578255339097102</v>
      </c>
      <c r="AQ9" s="17">
        <v>0.26103100004883001</v>
      </c>
      <c r="AR9" s="17"/>
      <c r="AS9" s="17">
        <v>0.381741473609854</v>
      </c>
      <c r="AT9" s="17">
        <v>0.58836744770132599</v>
      </c>
      <c r="AU9" s="17">
        <v>0.477322300168601</v>
      </c>
      <c r="AV9" s="17"/>
      <c r="AW9" s="17">
        <v>0.47106270739838901</v>
      </c>
      <c r="AX9" s="17">
        <v>0.38454510261824398</v>
      </c>
      <c r="AY9" s="17"/>
      <c r="AZ9" s="17">
        <v>0.33911930554520903</v>
      </c>
      <c r="BA9" s="17">
        <v>0.42283585896896098</v>
      </c>
      <c r="BB9" s="17"/>
      <c r="BC9" s="17">
        <v>0.35626131877969502</v>
      </c>
      <c r="BD9" s="17">
        <v>0.430678148587194</v>
      </c>
      <c r="BE9" s="17"/>
      <c r="BF9" s="17">
        <v>0.45843860143348097</v>
      </c>
      <c r="BG9" s="17">
        <v>0.36172199302187302</v>
      </c>
      <c r="BH9" s="17"/>
      <c r="BI9" s="17">
        <v>0.18371974144652201</v>
      </c>
      <c r="BJ9" s="17">
        <v>0.31802616186680099</v>
      </c>
      <c r="BK9" s="17">
        <v>0.47309888045069698</v>
      </c>
      <c r="BL9" s="17">
        <v>0.58543184745135701</v>
      </c>
    </row>
    <row r="10" spans="2:64" x14ac:dyDescent="0.25">
      <c r="B10" s="18" t="s">
        <v>558</v>
      </c>
      <c r="C10" s="17">
        <v>0.31377098094151701</v>
      </c>
      <c r="D10" s="17">
        <v>0.36868437122529801</v>
      </c>
      <c r="E10" s="17">
        <v>0.59464031612243295</v>
      </c>
      <c r="F10" s="17">
        <v>0</v>
      </c>
      <c r="G10" s="17">
        <v>0.163033568383844</v>
      </c>
      <c r="H10" s="17">
        <v>0.36547662856933799</v>
      </c>
      <c r="I10" s="17">
        <v>0.21079568095277401</v>
      </c>
      <c r="J10" s="17">
        <v>0.389693927165706</v>
      </c>
      <c r="K10" s="17">
        <v>0.31540679536633898</v>
      </c>
      <c r="L10" s="17">
        <v>0.30582137661564002</v>
      </c>
      <c r="M10" s="17">
        <v>0.32828894035682599</v>
      </c>
      <c r="N10" s="17">
        <v>0.32090624560280001</v>
      </c>
      <c r="O10" s="17">
        <v>0.27462276087557902</v>
      </c>
      <c r="P10" s="17">
        <v>0</v>
      </c>
      <c r="Q10" s="17"/>
      <c r="R10" s="17">
        <v>0.30080101639383799</v>
      </c>
      <c r="S10" s="17">
        <v>0.34029893593156402</v>
      </c>
      <c r="T10" s="17">
        <v>0.20894911771865901</v>
      </c>
      <c r="U10" s="17">
        <v>0.33751625914132299</v>
      </c>
      <c r="V10" s="17"/>
      <c r="W10" s="17">
        <v>0.36684363524105501</v>
      </c>
      <c r="X10" s="17">
        <v>0.36058148591952699</v>
      </c>
      <c r="Y10" s="17">
        <v>0.15632781646628799</v>
      </c>
      <c r="Z10" s="17">
        <v>0.30636597752010802</v>
      </c>
      <c r="AA10" s="17">
        <v>0.332866150147687</v>
      </c>
      <c r="AB10" s="17">
        <v>0.18922299326919401</v>
      </c>
      <c r="AC10" s="17">
        <v>0.375242954001753</v>
      </c>
      <c r="AD10" s="17">
        <v>0.241251043797378</v>
      </c>
      <c r="AE10" s="17">
        <v>0.62170938476110504</v>
      </c>
      <c r="AF10" s="17">
        <v>0.328460801499174</v>
      </c>
      <c r="AG10" s="17"/>
      <c r="AH10" s="17">
        <v>0.36475566610742699</v>
      </c>
      <c r="AI10" s="17">
        <v>0.381933512116017</v>
      </c>
      <c r="AJ10" s="17">
        <v>0.35676942517579902</v>
      </c>
      <c r="AK10" s="17">
        <v>0.31567621367521798</v>
      </c>
      <c r="AL10" s="17">
        <v>0.31899207641849098</v>
      </c>
      <c r="AM10" s="17">
        <v>0.287808822914144</v>
      </c>
      <c r="AN10" s="17">
        <v>0.30937610956016598</v>
      </c>
      <c r="AO10" s="17"/>
      <c r="AP10" s="17">
        <v>0.35854163444454401</v>
      </c>
      <c r="AQ10" s="17">
        <v>0.22527194166136999</v>
      </c>
      <c r="AR10" s="17"/>
      <c r="AS10" s="17">
        <v>0.40179731531007501</v>
      </c>
      <c r="AT10" s="17">
        <v>0.41942444258831502</v>
      </c>
      <c r="AU10" s="17">
        <v>0.32168662791149899</v>
      </c>
      <c r="AV10" s="17"/>
      <c r="AW10" s="17">
        <v>0.44923184689690099</v>
      </c>
      <c r="AX10" s="17">
        <v>0.29099464909122302</v>
      </c>
      <c r="AY10" s="17"/>
      <c r="AZ10" s="17">
        <v>0.35311513482550699</v>
      </c>
      <c r="BA10" s="17">
        <v>0.29620746173232898</v>
      </c>
      <c r="BB10" s="17"/>
      <c r="BC10" s="17">
        <v>0.28505027081851603</v>
      </c>
      <c r="BD10" s="17">
        <v>0.33751625914132299</v>
      </c>
      <c r="BE10" s="17"/>
      <c r="BF10" s="17">
        <v>0.40039826592800098</v>
      </c>
      <c r="BG10" s="17">
        <v>0.264033496095543</v>
      </c>
      <c r="BH10" s="17"/>
      <c r="BI10" s="17">
        <v>0.123402862539714</v>
      </c>
      <c r="BJ10" s="17">
        <v>0.28561162918373101</v>
      </c>
      <c r="BK10" s="17">
        <v>0.37870068254036499</v>
      </c>
      <c r="BL10" s="17">
        <v>0.381193684042684</v>
      </c>
    </row>
    <row r="11" spans="2:64" x14ac:dyDescent="0.25">
      <c r="B11" s="18" t="s">
        <v>559</v>
      </c>
      <c r="C11" s="17">
        <v>0.27483191258746298</v>
      </c>
      <c r="D11" s="17">
        <v>0.26769477755143201</v>
      </c>
      <c r="E11" s="17">
        <v>0.36029846977865598</v>
      </c>
      <c r="F11" s="17">
        <v>0.37696769514849598</v>
      </c>
      <c r="G11" s="17">
        <v>0.34051371515245799</v>
      </c>
      <c r="H11" s="17">
        <v>0.21040138087862001</v>
      </c>
      <c r="I11" s="17">
        <v>0.36040224405566501</v>
      </c>
      <c r="J11" s="17">
        <v>0.19000224026051299</v>
      </c>
      <c r="K11" s="17">
        <v>0.43270190704809097</v>
      </c>
      <c r="L11" s="17">
        <v>0.18350975639393299</v>
      </c>
      <c r="M11" s="17">
        <v>0.183045881746739</v>
      </c>
      <c r="N11" s="17">
        <v>0.33327505505599297</v>
      </c>
      <c r="O11" s="17">
        <v>0.20700636306234299</v>
      </c>
      <c r="P11" s="17">
        <v>0</v>
      </c>
      <c r="Q11" s="17"/>
      <c r="R11" s="17">
        <v>0.34662662925317</v>
      </c>
      <c r="S11" s="17">
        <v>0.34990982445893398</v>
      </c>
      <c r="T11" s="17">
        <v>0.32996929138486097</v>
      </c>
      <c r="U11" s="17">
        <v>0.218873503917418</v>
      </c>
      <c r="V11" s="17"/>
      <c r="W11" s="17">
        <v>0.41940278620948102</v>
      </c>
      <c r="X11" s="17">
        <v>0.28498814916620502</v>
      </c>
      <c r="Y11" s="17">
        <v>0.42921904507154002</v>
      </c>
      <c r="Z11" s="17">
        <v>0.34598272469340402</v>
      </c>
      <c r="AA11" s="17">
        <v>0.30882451378505399</v>
      </c>
      <c r="AB11" s="17">
        <v>0.27280584398792901</v>
      </c>
      <c r="AC11" s="17">
        <v>0.21636370906184699</v>
      </c>
      <c r="AD11" s="17">
        <v>0.31236917620451499</v>
      </c>
      <c r="AE11" s="17">
        <v>0.21646373692804599</v>
      </c>
      <c r="AF11" s="17">
        <v>0.20778372311134899</v>
      </c>
      <c r="AG11" s="17"/>
      <c r="AH11" s="17">
        <v>0.40896265614410199</v>
      </c>
      <c r="AI11" s="17">
        <v>0.295969662869424</v>
      </c>
      <c r="AJ11" s="17">
        <v>0.27037890580115198</v>
      </c>
      <c r="AK11" s="17">
        <v>0.39578233644655297</v>
      </c>
      <c r="AL11" s="17">
        <v>0.23938575705672899</v>
      </c>
      <c r="AM11" s="17">
        <v>0.22202703759605899</v>
      </c>
      <c r="AN11" s="17">
        <v>0.20439373860281099</v>
      </c>
      <c r="AO11" s="17"/>
      <c r="AP11" s="17">
        <v>0.30441139559367397</v>
      </c>
      <c r="AQ11" s="17">
        <v>0.216361561506343</v>
      </c>
      <c r="AR11" s="17"/>
      <c r="AS11" s="17">
        <v>0.262807302350125</v>
      </c>
      <c r="AT11" s="17">
        <v>0.33555113967999101</v>
      </c>
      <c r="AU11" s="17">
        <v>0.30591338200419499</v>
      </c>
      <c r="AV11" s="17"/>
      <c r="AW11" s="17">
        <v>0.29233999970226299</v>
      </c>
      <c r="AX11" s="17">
        <v>0.271888110335956</v>
      </c>
      <c r="AY11" s="17"/>
      <c r="AZ11" s="17">
        <v>0.33505771466850798</v>
      </c>
      <c r="BA11" s="17">
        <v>0.247946672283195</v>
      </c>
      <c r="BB11" s="17"/>
      <c r="BC11" s="17">
        <v>0.34251548406778898</v>
      </c>
      <c r="BD11" s="17">
        <v>0.218873503917418</v>
      </c>
      <c r="BE11" s="17"/>
      <c r="BF11" s="17">
        <v>0.31280517666415197</v>
      </c>
      <c r="BG11" s="17">
        <v>0.25302937488977101</v>
      </c>
      <c r="BH11" s="17"/>
      <c r="BI11" s="17">
        <v>0.28651141385401702</v>
      </c>
      <c r="BJ11" s="17">
        <v>0.34167707934986702</v>
      </c>
      <c r="BK11" s="17">
        <v>0.228158797371914</v>
      </c>
      <c r="BL11" s="17">
        <v>0.25097072382979502</v>
      </c>
    </row>
    <row r="12" spans="2:64" ht="30" x14ac:dyDescent="0.25">
      <c r="B12" s="18" t="s">
        <v>560</v>
      </c>
      <c r="C12" s="17">
        <v>0.223468708311612</v>
      </c>
      <c r="D12" s="17">
        <v>0.25954524770561399</v>
      </c>
      <c r="E12" s="17">
        <v>0.26739458102612401</v>
      </c>
      <c r="F12" s="17">
        <v>0.194392396293874</v>
      </c>
      <c r="G12" s="17">
        <v>0</v>
      </c>
      <c r="H12" s="17">
        <v>0.17797589723107801</v>
      </c>
      <c r="I12" s="17">
        <v>0.233120917510756</v>
      </c>
      <c r="J12" s="17">
        <v>0.23030159231326799</v>
      </c>
      <c r="K12" s="17">
        <v>0.28281218612766201</v>
      </c>
      <c r="L12" s="17">
        <v>0.25769648246075599</v>
      </c>
      <c r="M12" s="17">
        <v>0.20939360071754101</v>
      </c>
      <c r="N12" s="17">
        <v>0.18748325583865799</v>
      </c>
      <c r="O12" s="17">
        <v>0.24455260884042199</v>
      </c>
      <c r="P12" s="17">
        <v>0</v>
      </c>
      <c r="Q12" s="17"/>
      <c r="R12" s="17">
        <v>0.181472315730797</v>
      </c>
      <c r="S12" s="17">
        <v>0.33811310989517301</v>
      </c>
      <c r="T12" s="17">
        <v>0.19624911321492799</v>
      </c>
      <c r="U12" s="17">
        <v>0.21251268237137</v>
      </c>
      <c r="V12" s="17"/>
      <c r="W12" s="17">
        <v>0.190145524814999</v>
      </c>
      <c r="X12" s="17">
        <v>0.30183098902183297</v>
      </c>
      <c r="Y12" s="17">
        <v>0.142563131735545</v>
      </c>
      <c r="Z12" s="17">
        <v>0.21516524881356899</v>
      </c>
      <c r="AA12" s="17">
        <v>0.30777451426601599</v>
      </c>
      <c r="AB12" s="17">
        <v>0.15608495782753801</v>
      </c>
      <c r="AC12" s="17">
        <v>0.28268727511650898</v>
      </c>
      <c r="AD12" s="17">
        <v>0.24932126386363901</v>
      </c>
      <c r="AE12" s="17">
        <v>9.4789151553157106E-2</v>
      </c>
      <c r="AF12" s="17">
        <v>0.235325067719234</v>
      </c>
      <c r="AG12" s="17"/>
      <c r="AH12" s="17">
        <v>0.23766898275751699</v>
      </c>
      <c r="AI12" s="17">
        <v>0.27386277177554402</v>
      </c>
      <c r="AJ12" s="17">
        <v>7.8362191689654803E-2</v>
      </c>
      <c r="AK12" s="17">
        <v>0.25147490815402201</v>
      </c>
      <c r="AL12" s="17">
        <v>0.22711560606479</v>
      </c>
      <c r="AM12" s="17">
        <v>0.25903744675623802</v>
      </c>
      <c r="AN12" s="17">
        <v>0.23274575294396099</v>
      </c>
      <c r="AO12" s="17"/>
      <c r="AP12" s="17">
        <v>0.25140227989355901</v>
      </c>
      <c r="AQ12" s="17">
        <v>0.168251863006944</v>
      </c>
      <c r="AR12" s="17"/>
      <c r="AS12" s="17">
        <v>0.20473553434264299</v>
      </c>
      <c r="AT12" s="17">
        <v>0.30711857346746102</v>
      </c>
      <c r="AU12" s="17">
        <v>0.28100655573369998</v>
      </c>
      <c r="AV12" s="17"/>
      <c r="AW12" s="17">
        <v>0.36037198952442001</v>
      </c>
      <c r="AX12" s="17">
        <v>0.20044984937914201</v>
      </c>
      <c r="AY12" s="17"/>
      <c r="AZ12" s="17">
        <v>0.19363829422889201</v>
      </c>
      <c r="BA12" s="17">
        <v>0.2367852242114</v>
      </c>
      <c r="BB12" s="17"/>
      <c r="BC12" s="17">
        <v>0.236720389023962</v>
      </c>
      <c r="BD12" s="17">
        <v>0.21251268237137</v>
      </c>
      <c r="BE12" s="17"/>
      <c r="BF12" s="17">
        <v>0.23831117120022</v>
      </c>
      <c r="BG12" s="17">
        <v>0.21494683471122999</v>
      </c>
      <c r="BH12" s="17"/>
      <c r="BI12" s="17">
        <v>0.14607689004697499</v>
      </c>
      <c r="BJ12" s="17">
        <v>0.152580965172016</v>
      </c>
      <c r="BK12" s="17">
        <v>0.28628159511654</v>
      </c>
      <c r="BL12" s="17">
        <v>0.279845846595972</v>
      </c>
    </row>
    <row r="13" spans="2:64" ht="30" x14ac:dyDescent="0.25">
      <c r="B13" s="18" t="s">
        <v>561</v>
      </c>
      <c r="C13" s="17">
        <v>0.141653130823229</v>
      </c>
      <c r="D13" s="17">
        <v>0.11954770813422901</v>
      </c>
      <c r="E13" s="17">
        <v>7.8113948781258796E-2</v>
      </c>
      <c r="F13" s="17">
        <v>0.12829093303050601</v>
      </c>
      <c r="G13" s="17">
        <v>0.361888544109429</v>
      </c>
      <c r="H13" s="17">
        <v>0.181963396533251</v>
      </c>
      <c r="I13" s="17">
        <v>0.178176093692718</v>
      </c>
      <c r="J13" s="17">
        <v>0.125109250709449</v>
      </c>
      <c r="K13" s="17">
        <v>6.0540764236674698E-2</v>
      </c>
      <c r="L13" s="17">
        <v>0.219183323704216</v>
      </c>
      <c r="M13" s="17">
        <v>0.13754300053818</v>
      </c>
      <c r="N13" s="17">
        <v>9.5287882923678804E-2</v>
      </c>
      <c r="O13" s="17">
        <v>0.131913871506186</v>
      </c>
      <c r="P13" s="17">
        <v>0</v>
      </c>
      <c r="Q13" s="17"/>
      <c r="R13" s="17">
        <v>0.18382773812793199</v>
      </c>
      <c r="S13" s="17">
        <v>0.14489875095201801</v>
      </c>
      <c r="T13" s="17">
        <v>0.111153881444335</v>
      </c>
      <c r="U13" s="17">
        <v>0.13585285553500401</v>
      </c>
      <c r="V13" s="17"/>
      <c r="W13" s="17">
        <v>0.19900174544421101</v>
      </c>
      <c r="X13" s="17">
        <v>0.107797831101147</v>
      </c>
      <c r="Y13" s="17">
        <v>7.9327884281437402E-2</v>
      </c>
      <c r="Z13" s="17">
        <v>0.165597326945777</v>
      </c>
      <c r="AA13" s="17">
        <v>7.9563912672039203E-2</v>
      </c>
      <c r="AB13" s="17">
        <v>0.21819814526540099</v>
      </c>
      <c r="AC13" s="17">
        <v>0.13252378589184499</v>
      </c>
      <c r="AD13" s="17">
        <v>0.125465807301093</v>
      </c>
      <c r="AE13" s="17">
        <v>5.2186151013891298E-2</v>
      </c>
      <c r="AF13" s="17">
        <v>0.11602434972999399</v>
      </c>
      <c r="AG13" s="17"/>
      <c r="AH13" s="17">
        <v>0.146354726899147</v>
      </c>
      <c r="AI13" s="17">
        <v>7.8258414843567103E-2</v>
      </c>
      <c r="AJ13" s="17">
        <v>0.134333436649235</v>
      </c>
      <c r="AK13" s="17">
        <v>0.15691348944251299</v>
      </c>
      <c r="AL13" s="17">
        <v>0.147002213173581</v>
      </c>
      <c r="AM13" s="17">
        <v>0.13509489660048801</v>
      </c>
      <c r="AN13" s="17">
        <v>7.8523878406202799E-2</v>
      </c>
      <c r="AO13" s="17"/>
      <c r="AP13" s="17">
        <v>6.8265320301044E-2</v>
      </c>
      <c r="AQ13" s="17">
        <v>0.286720272307945</v>
      </c>
      <c r="AR13" s="17"/>
      <c r="AS13" s="17">
        <v>0.12636069150006499</v>
      </c>
      <c r="AT13" s="17">
        <v>1.66540138536014E-2</v>
      </c>
      <c r="AU13" s="17">
        <v>5.4715275193220801E-2</v>
      </c>
      <c r="AV13" s="17"/>
      <c r="AW13" s="17">
        <v>4.0967578340985703E-2</v>
      </c>
      <c r="AX13" s="17">
        <v>0.158582356394702</v>
      </c>
      <c r="AY13" s="17"/>
      <c r="AZ13" s="17">
        <v>0.15566468933875099</v>
      </c>
      <c r="BA13" s="17">
        <v>0.135398268211018</v>
      </c>
      <c r="BB13" s="17"/>
      <c r="BC13" s="17">
        <v>0.14866875825808001</v>
      </c>
      <c r="BD13" s="17">
        <v>0.13585285553500401</v>
      </c>
      <c r="BE13" s="17"/>
      <c r="BF13" s="17">
        <v>6.3589653285450701E-2</v>
      </c>
      <c r="BG13" s="17">
        <v>0.18647366319550701</v>
      </c>
      <c r="BH13" s="17"/>
      <c r="BI13" s="17">
        <v>0.36843545341623402</v>
      </c>
      <c r="BJ13" s="17">
        <v>0.19716978024902199</v>
      </c>
      <c r="BK13" s="17">
        <v>4.2260207275284803E-2</v>
      </c>
      <c r="BL13" s="17">
        <v>6.7847280343378294E-2</v>
      </c>
    </row>
    <row r="14" spans="2:64" x14ac:dyDescent="0.25">
      <c r="B14" s="18" t="s">
        <v>102</v>
      </c>
      <c r="C14" s="19">
        <v>1.7540756295278001E-2</v>
      </c>
      <c r="D14" s="19">
        <v>0</v>
      </c>
      <c r="E14" s="19">
        <v>0</v>
      </c>
      <c r="F14" s="19">
        <v>0</v>
      </c>
      <c r="G14" s="19">
        <v>6.7282086177134298E-2</v>
      </c>
      <c r="H14" s="19">
        <v>0</v>
      </c>
      <c r="I14" s="19">
        <v>0</v>
      </c>
      <c r="J14" s="19">
        <v>0</v>
      </c>
      <c r="K14" s="19">
        <v>9.3135373475351904E-2</v>
      </c>
      <c r="L14" s="19">
        <v>1.86093077998358E-2</v>
      </c>
      <c r="M14" s="19">
        <v>0</v>
      </c>
      <c r="N14" s="19">
        <v>3.6858988213711003E-2</v>
      </c>
      <c r="O14" s="19">
        <v>2.63827743012372E-2</v>
      </c>
      <c r="P14" s="19">
        <v>0</v>
      </c>
      <c r="Q14" s="19"/>
      <c r="R14" s="19">
        <v>1.6569728934302301E-2</v>
      </c>
      <c r="S14" s="19">
        <v>2.1573901231148201E-2</v>
      </c>
      <c r="T14" s="19">
        <v>1.32129825346032E-2</v>
      </c>
      <c r="U14" s="19">
        <v>1.78673891142739E-2</v>
      </c>
      <c r="V14" s="19"/>
      <c r="W14" s="19">
        <v>0</v>
      </c>
      <c r="X14" s="19">
        <v>0</v>
      </c>
      <c r="Y14" s="19">
        <v>5.5878834521552297E-2</v>
      </c>
      <c r="Z14" s="19">
        <v>3.3947232365349703E-2</v>
      </c>
      <c r="AA14" s="19">
        <v>2.84670315246481E-2</v>
      </c>
      <c r="AB14" s="19">
        <v>0</v>
      </c>
      <c r="AC14" s="19">
        <v>0</v>
      </c>
      <c r="AD14" s="19">
        <v>2.7731540493547101E-2</v>
      </c>
      <c r="AE14" s="19">
        <v>0</v>
      </c>
      <c r="AF14" s="19">
        <v>1.0734327199208299E-2</v>
      </c>
      <c r="AG14" s="19"/>
      <c r="AH14" s="19">
        <v>0</v>
      </c>
      <c r="AI14" s="19">
        <v>0</v>
      </c>
      <c r="AJ14" s="19">
        <v>2.28945529968268E-2</v>
      </c>
      <c r="AK14" s="19">
        <v>1.5702301054014E-2</v>
      </c>
      <c r="AL14" s="19">
        <v>1.39784789224403E-2</v>
      </c>
      <c r="AM14" s="19">
        <v>1.59425567968088E-2</v>
      </c>
      <c r="AN14" s="19">
        <v>0</v>
      </c>
      <c r="AO14" s="19"/>
      <c r="AP14" s="19">
        <v>7.55183029351049E-3</v>
      </c>
      <c r="AQ14" s="19">
        <v>3.7286064559253602E-2</v>
      </c>
      <c r="AR14" s="19"/>
      <c r="AS14" s="19">
        <v>0</v>
      </c>
      <c r="AT14" s="19">
        <v>0</v>
      </c>
      <c r="AU14" s="19">
        <v>6.3592697619307302E-3</v>
      </c>
      <c r="AV14" s="19"/>
      <c r="AW14" s="19">
        <v>0</v>
      </c>
      <c r="AX14" s="19">
        <v>2.04900515287662E-2</v>
      </c>
      <c r="AY14" s="19"/>
      <c r="AZ14" s="19">
        <v>2.3561696517765199E-2</v>
      </c>
      <c r="BA14" s="19">
        <v>1.4852964366473599E-2</v>
      </c>
      <c r="BB14" s="19"/>
      <c r="BC14" s="19">
        <v>1.7145682949238301E-2</v>
      </c>
      <c r="BD14" s="19">
        <v>1.78673891142739E-2</v>
      </c>
      <c r="BE14" s="19"/>
      <c r="BF14" s="19">
        <v>8.6576333159478092E-3</v>
      </c>
      <c r="BG14" s="19">
        <v>2.2641045362842501E-2</v>
      </c>
      <c r="BH14" s="19"/>
      <c r="BI14" s="19">
        <v>3.7410600102184097E-2</v>
      </c>
      <c r="BJ14" s="19">
        <v>2.9807023948024699E-2</v>
      </c>
      <c r="BK14" s="19">
        <v>7.0310013924661597E-3</v>
      </c>
      <c r="BL14" s="19">
        <v>0</v>
      </c>
    </row>
    <row r="15" spans="2:64" x14ac:dyDescent="0.25">
      <c r="B15" s="16" t="s">
        <v>563</v>
      </c>
    </row>
    <row r="16" spans="2:64" x14ac:dyDescent="0.25">
      <c r="B16" t="s">
        <v>83</v>
      </c>
    </row>
    <row r="17" spans="2:2" x14ac:dyDescent="0.25">
      <c r="B17" t="s">
        <v>84</v>
      </c>
    </row>
    <row r="19" spans="2:2" x14ac:dyDescent="0.2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BL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566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564</v>
      </c>
      <c r="C9" s="17">
        <v>0.47973687789682701</v>
      </c>
      <c r="D9" s="17">
        <v>0.62888164228644805</v>
      </c>
      <c r="E9" s="17">
        <v>0.43097335518037699</v>
      </c>
      <c r="F9" s="17">
        <v>0.27505126282891401</v>
      </c>
      <c r="G9" s="17">
        <v>0.37596364191445197</v>
      </c>
      <c r="H9" s="17">
        <v>0.46576646853200998</v>
      </c>
      <c r="I9" s="17">
        <v>0.51514484668921201</v>
      </c>
      <c r="J9" s="17">
        <v>0.55695265079616896</v>
      </c>
      <c r="K9" s="17">
        <v>0.32313948104333701</v>
      </c>
      <c r="L9" s="17">
        <v>0.42641243868288098</v>
      </c>
      <c r="M9" s="17">
        <v>0.350845829667008</v>
      </c>
      <c r="N9" s="17">
        <v>0.54120076948127305</v>
      </c>
      <c r="O9" s="17">
        <v>0.37361896309764903</v>
      </c>
      <c r="P9" s="17">
        <v>0.35196951786603697</v>
      </c>
      <c r="Q9" s="17"/>
      <c r="R9" s="17">
        <v>0.13008741819129799</v>
      </c>
      <c r="S9" s="17">
        <v>0.374082558192538</v>
      </c>
      <c r="T9" s="17">
        <v>0.49062962604808602</v>
      </c>
      <c r="U9" s="17">
        <v>0.69528714910104095</v>
      </c>
      <c r="V9" s="17"/>
      <c r="W9" s="17">
        <v>0.18806068284296701</v>
      </c>
      <c r="X9" s="17">
        <v>0.18689930068879301</v>
      </c>
      <c r="Y9" s="17">
        <v>0.30968979459770801</v>
      </c>
      <c r="Z9" s="17">
        <v>0.42219783332345601</v>
      </c>
      <c r="AA9" s="17">
        <v>0.456866569652295</v>
      </c>
      <c r="AB9" s="17">
        <v>0.442912026905047</v>
      </c>
      <c r="AC9" s="17">
        <v>0.68080574419033202</v>
      </c>
      <c r="AD9" s="17">
        <v>0.52696737775060098</v>
      </c>
      <c r="AE9" s="17">
        <v>0.629772166809908</v>
      </c>
      <c r="AF9" s="17">
        <v>0.75938809286556996</v>
      </c>
      <c r="AG9" s="17"/>
      <c r="AH9" s="17">
        <v>0.33663318131012199</v>
      </c>
      <c r="AI9" s="17">
        <v>0.51902990263158399</v>
      </c>
      <c r="AJ9" s="17">
        <v>0.57046276552133401</v>
      </c>
      <c r="AK9" s="17">
        <v>0.33647311842955702</v>
      </c>
      <c r="AL9" s="17">
        <v>0.57233514472659597</v>
      </c>
      <c r="AM9" s="17">
        <v>0.58448250145967395</v>
      </c>
      <c r="AN9" s="17">
        <v>0.53642268896596401</v>
      </c>
      <c r="AO9" s="17"/>
      <c r="AP9" s="17">
        <v>0.625629701048939</v>
      </c>
      <c r="AQ9" s="17">
        <v>0.24303604429568201</v>
      </c>
      <c r="AR9" s="17"/>
      <c r="AS9" s="17">
        <v>0.67511205580329403</v>
      </c>
      <c r="AT9" s="17">
        <v>0.75859103922559901</v>
      </c>
      <c r="AU9" s="17">
        <v>0.53424895479821999</v>
      </c>
      <c r="AV9" s="17"/>
      <c r="AW9" s="17">
        <v>0.72988712195168703</v>
      </c>
      <c r="AX9" s="17">
        <v>0.44116947679117502</v>
      </c>
      <c r="AY9" s="17"/>
      <c r="AZ9" s="17">
        <v>0.40243552361455698</v>
      </c>
      <c r="BA9" s="17">
        <v>0.51857848362372005</v>
      </c>
      <c r="BB9" s="17"/>
      <c r="BC9" s="17">
        <v>0.28646776696090898</v>
      </c>
      <c r="BD9" s="17">
        <v>0.69528714910104095</v>
      </c>
      <c r="BE9" s="17"/>
      <c r="BF9" s="17">
        <v>0.61073012085067102</v>
      </c>
      <c r="BG9" s="17">
        <v>0.412866039713713</v>
      </c>
      <c r="BH9" s="17"/>
      <c r="BI9" s="17">
        <v>0.155474137675403</v>
      </c>
      <c r="BJ9" s="17">
        <v>0.40484292685912499</v>
      </c>
      <c r="BK9" s="17">
        <v>0.64300755097757001</v>
      </c>
      <c r="BL9" s="17">
        <v>0.80198812185691504</v>
      </c>
    </row>
    <row r="10" spans="2:64" ht="30" x14ac:dyDescent="0.25">
      <c r="B10" s="18" t="s">
        <v>565</v>
      </c>
      <c r="C10" s="17">
        <v>0.31054758949425398</v>
      </c>
      <c r="D10" s="17">
        <v>0.449239661326992</v>
      </c>
      <c r="E10" s="17">
        <v>0.14940349632782399</v>
      </c>
      <c r="F10" s="17">
        <v>0.28301711666740198</v>
      </c>
      <c r="G10" s="17">
        <v>0.18095526762171599</v>
      </c>
      <c r="H10" s="17">
        <v>0.32290222884598302</v>
      </c>
      <c r="I10" s="17">
        <v>0.39386884434665198</v>
      </c>
      <c r="J10" s="17">
        <v>0.21822943450623999</v>
      </c>
      <c r="K10" s="17">
        <v>0.24417095539869799</v>
      </c>
      <c r="L10" s="17">
        <v>0.19414377336142299</v>
      </c>
      <c r="M10" s="17">
        <v>0.17192155764488501</v>
      </c>
      <c r="N10" s="17">
        <v>0.32459352182408702</v>
      </c>
      <c r="O10" s="17">
        <v>0.32589778218362903</v>
      </c>
      <c r="P10" s="17">
        <v>0</v>
      </c>
      <c r="Q10" s="17"/>
      <c r="R10" s="17">
        <v>6.3548802518026304E-2</v>
      </c>
      <c r="S10" s="17">
        <v>0.16093753618539799</v>
      </c>
      <c r="T10" s="17">
        <v>0.267395224449403</v>
      </c>
      <c r="U10" s="17">
        <v>0.50032398134814704</v>
      </c>
      <c r="V10" s="17"/>
      <c r="W10" s="17">
        <v>8.0373172139920707E-2</v>
      </c>
      <c r="X10" s="17">
        <v>9.5605207377057105E-2</v>
      </c>
      <c r="Y10" s="17">
        <v>0.15392090982877399</v>
      </c>
      <c r="Z10" s="17">
        <v>0.26425112934039502</v>
      </c>
      <c r="AA10" s="17">
        <v>0.236393118575383</v>
      </c>
      <c r="AB10" s="17">
        <v>0.317599035135469</v>
      </c>
      <c r="AC10" s="17">
        <v>0.31721349802430898</v>
      </c>
      <c r="AD10" s="17">
        <v>0.47770301218913402</v>
      </c>
      <c r="AE10" s="17">
        <v>0.41815009940898801</v>
      </c>
      <c r="AF10" s="17">
        <v>0.604672788027104</v>
      </c>
      <c r="AG10" s="17"/>
      <c r="AH10" s="17">
        <v>0.17853348083880999</v>
      </c>
      <c r="AI10" s="17">
        <v>0.26540264950832798</v>
      </c>
      <c r="AJ10" s="17">
        <v>0.37002298034136599</v>
      </c>
      <c r="AK10" s="17">
        <v>0.169913422028245</v>
      </c>
      <c r="AL10" s="17">
        <v>0.41924124362104798</v>
      </c>
      <c r="AM10" s="17">
        <v>0.438044953331164</v>
      </c>
      <c r="AN10" s="17">
        <v>0.44728373729695198</v>
      </c>
      <c r="AO10" s="17"/>
      <c r="AP10" s="17">
        <v>0.43665320572210298</v>
      </c>
      <c r="AQ10" s="17">
        <v>0.10595010595802801</v>
      </c>
      <c r="AR10" s="17"/>
      <c r="AS10" s="17">
        <v>0.47174876295540502</v>
      </c>
      <c r="AT10" s="17">
        <v>0.67559516032471301</v>
      </c>
      <c r="AU10" s="17">
        <v>0.31808708090760301</v>
      </c>
      <c r="AV10" s="17"/>
      <c r="AW10" s="17">
        <v>0.701985505968303</v>
      </c>
      <c r="AX10" s="17">
        <v>0.25019688630123799</v>
      </c>
      <c r="AY10" s="17"/>
      <c r="AZ10" s="17">
        <v>0.25113537906650402</v>
      </c>
      <c r="BA10" s="17">
        <v>0.340400438441394</v>
      </c>
      <c r="BB10" s="17"/>
      <c r="BC10" s="17">
        <v>0.14038814443617201</v>
      </c>
      <c r="BD10" s="17">
        <v>0.50032398134814704</v>
      </c>
      <c r="BE10" s="17"/>
      <c r="BF10" s="17">
        <v>0.47425846480686501</v>
      </c>
      <c r="BG10" s="17">
        <v>0.22697470279426701</v>
      </c>
      <c r="BH10" s="17"/>
      <c r="BI10" s="17">
        <v>5.9983768580047399E-2</v>
      </c>
      <c r="BJ10" s="17">
        <v>0.15944292277350999</v>
      </c>
      <c r="BK10" s="17">
        <v>0.44719408242689201</v>
      </c>
      <c r="BL10" s="17">
        <v>0.72687849756545497</v>
      </c>
    </row>
    <row r="11" spans="2:64" x14ac:dyDescent="0.25">
      <c r="B11" s="18" t="s">
        <v>121</v>
      </c>
      <c r="C11" s="19">
        <v>0.42083261425441598</v>
      </c>
      <c r="D11" s="19">
        <v>0.25033640298404097</v>
      </c>
      <c r="E11" s="19">
        <v>0.53914594555405804</v>
      </c>
      <c r="F11" s="19">
        <v>0.52063671914070098</v>
      </c>
      <c r="G11" s="19">
        <v>0.53601918081128697</v>
      </c>
      <c r="H11" s="19">
        <v>0.43414756787923497</v>
      </c>
      <c r="I11" s="19">
        <v>0.33682980280653102</v>
      </c>
      <c r="J11" s="19">
        <v>0.39186471408665202</v>
      </c>
      <c r="K11" s="19">
        <v>0.59720926834236798</v>
      </c>
      <c r="L11" s="19">
        <v>0.51786437655714301</v>
      </c>
      <c r="M11" s="19">
        <v>0.55710951884420501</v>
      </c>
      <c r="N11" s="19">
        <v>0.365657624217125</v>
      </c>
      <c r="O11" s="19">
        <v>0.535530256492041</v>
      </c>
      <c r="P11" s="19">
        <v>0.64803048213396297</v>
      </c>
      <c r="Q11" s="19"/>
      <c r="R11" s="19">
        <v>0.82176419091525199</v>
      </c>
      <c r="S11" s="19">
        <v>0.51112064075082198</v>
      </c>
      <c r="T11" s="19">
        <v>0.39822121871850902</v>
      </c>
      <c r="U11" s="19">
        <v>0.18620721714626001</v>
      </c>
      <c r="V11" s="19"/>
      <c r="W11" s="19">
        <v>0.77934212895969401</v>
      </c>
      <c r="X11" s="19">
        <v>0.741589276783997</v>
      </c>
      <c r="Y11" s="19">
        <v>0.59410632366673</v>
      </c>
      <c r="Z11" s="19">
        <v>0.420331266604622</v>
      </c>
      <c r="AA11" s="19">
        <v>0.37957981573141197</v>
      </c>
      <c r="AB11" s="19">
        <v>0.46838917003017899</v>
      </c>
      <c r="AC11" s="19">
        <v>0.25324737420857502</v>
      </c>
      <c r="AD11" s="19">
        <v>0.28032236748526301</v>
      </c>
      <c r="AE11" s="19">
        <v>0.22807046845090501</v>
      </c>
      <c r="AF11" s="19">
        <v>0.12427748094489401</v>
      </c>
      <c r="AG11" s="19"/>
      <c r="AH11" s="19">
        <v>0.56902616147955198</v>
      </c>
      <c r="AI11" s="19">
        <v>0.33016665472957402</v>
      </c>
      <c r="AJ11" s="19">
        <v>0.35181427703038898</v>
      </c>
      <c r="AK11" s="19">
        <v>0.61249478523535195</v>
      </c>
      <c r="AL11" s="19">
        <v>0.25528203242648601</v>
      </c>
      <c r="AM11" s="19">
        <v>0.30265503446629599</v>
      </c>
      <c r="AN11" s="19">
        <v>0.33712190845274798</v>
      </c>
      <c r="AO11" s="19"/>
      <c r="AP11" s="19">
        <v>0.238529992932527</v>
      </c>
      <c r="AQ11" s="19">
        <v>0.71660578185961399</v>
      </c>
      <c r="AR11" s="19"/>
      <c r="AS11" s="19">
        <v>0.169113943706592</v>
      </c>
      <c r="AT11" s="19">
        <v>9.0614292456821996E-2</v>
      </c>
      <c r="AU11" s="19">
        <v>0.33899058157663398</v>
      </c>
      <c r="AV11" s="19"/>
      <c r="AW11" s="19">
        <v>6.5644598359976894E-2</v>
      </c>
      <c r="AX11" s="19">
        <v>0.475594418420066</v>
      </c>
      <c r="AY11" s="19"/>
      <c r="AZ11" s="19">
        <v>0.51873799730512204</v>
      </c>
      <c r="BA11" s="19">
        <v>0.37163810372734501</v>
      </c>
      <c r="BB11" s="19"/>
      <c r="BC11" s="19">
        <v>0.63120507933528303</v>
      </c>
      <c r="BD11" s="19">
        <v>0.18620721714626001</v>
      </c>
      <c r="BE11" s="19"/>
      <c r="BF11" s="19">
        <v>0.23913820578504999</v>
      </c>
      <c r="BG11" s="19">
        <v>0.51358592819300397</v>
      </c>
      <c r="BH11" s="19"/>
      <c r="BI11" s="19">
        <v>0.831972672279503</v>
      </c>
      <c r="BJ11" s="19">
        <v>0.53767785800590395</v>
      </c>
      <c r="BK11" s="19">
        <v>0.188035632556005</v>
      </c>
      <c r="BL11" s="19">
        <v>3.5005620066570702E-2</v>
      </c>
    </row>
    <row r="12" spans="2:64" x14ac:dyDescent="0.25">
      <c r="B12" s="16"/>
    </row>
    <row r="13" spans="2:64" x14ac:dyDescent="0.25">
      <c r="B13" t="s">
        <v>83</v>
      </c>
    </row>
    <row r="14" spans="2:64" x14ac:dyDescent="0.25">
      <c r="B14" t="s">
        <v>84</v>
      </c>
    </row>
    <row r="16" spans="2:64" x14ac:dyDescent="0.2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I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9" width="20.7109375" customWidth="1"/>
  </cols>
  <sheetData>
    <row r="2" spans="2:9" ht="39.950000000000003" customHeight="1" x14ac:dyDescent="0.25">
      <c r="D2" s="30" t="s">
        <v>578</v>
      </c>
      <c r="E2" s="26"/>
      <c r="F2" s="26"/>
      <c r="G2" s="26"/>
      <c r="H2" s="26"/>
      <c r="I2" s="26"/>
    </row>
    <row r="6" spans="2:9" ht="50.1" customHeight="1" x14ac:dyDescent="0.25">
      <c r="B6" s="23" t="s">
        <v>15</v>
      </c>
      <c r="C6" s="23" t="s">
        <v>567</v>
      </c>
      <c r="D6" s="23" t="s">
        <v>568</v>
      </c>
      <c r="E6" s="23" t="s">
        <v>569</v>
      </c>
      <c r="F6" s="23" t="s">
        <v>570</v>
      </c>
      <c r="G6" s="23" t="s">
        <v>571</v>
      </c>
      <c r="H6" s="23" t="s">
        <v>572</v>
      </c>
    </row>
    <row r="7" spans="2:9" x14ac:dyDescent="0.25">
      <c r="B7" s="18" t="s">
        <v>573</v>
      </c>
      <c r="C7" s="17">
        <v>0.26703386436075799</v>
      </c>
      <c r="D7" s="17">
        <v>0.48165027628415902</v>
      </c>
      <c r="E7" s="17">
        <v>0.28692834401106299</v>
      </c>
      <c r="F7" s="17">
        <v>0.238263439884316</v>
      </c>
      <c r="G7" s="17">
        <v>0.21791147935647501</v>
      </c>
      <c r="H7" s="17">
        <v>0.44340487656109201</v>
      </c>
    </row>
    <row r="8" spans="2:9" x14ac:dyDescent="0.25">
      <c r="B8" s="18" t="s">
        <v>574</v>
      </c>
      <c r="C8" s="17">
        <v>0.27583465364037302</v>
      </c>
      <c r="D8" s="17">
        <v>0.26139469862586001</v>
      </c>
      <c r="E8" s="17">
        <v>0.27590816597882001</v>
      </c>
      <c r="F8" s="17">
        <v>0.20310825595904</v>
      </c>
      <c r="G8" s="17">
        <v>0.24108060667081399</v>
      </c>
      <c r="H8" s="17">
        <v>0.31322153365937899</v>
      </c>
    </row>
    <row r="9" spans="2:9" x14ac:dyDescent="0.25">
      <c r="B9" s="18" t="s">
        <v>575</v>
      </c>
      <c r="C9" s="17">
        <v>0.237652095219822</v>
      </c>
      <c r="D9" s="17">
        <v>0.132132563240001</v>
      </c>
      <c r="E9" s="17">
        <v>0.20980542748219</v>
      </c>
      <c r="F9" s="17">
        <v>0.20764245109842</v>
      </c>
      <c r="G9" s="17">
        <v>0.253847363328919</v>
      </c>
      <c r="H9" s="17">
        <v>0.14793761665979599</v>
      </c>
    </row>
    <row r="10" spans="2:9" x14ac:dyDescent="0.25">
      <c r="B10" s="18" t="s">
        <v>576</v>
      </c>
      <c r="C10" s="17">
        <v>9.1637074922479494E-2</v>
      </c>
      <c r="D10" s="17">
        <v>7.0201694321697594E-2</v>
      </c>
      <c r="E10" s="17">
        <v>0.10733227239880801</v>
      </c>
      <c r="F10" s="17">
        <v>0.12855687740892199</v>
      </c>
      <c r="G10" s="17">
        <v>0.13173930605960499</v>
      </c>
      <c r="H10" s="17">
        <v>6.0249687153615797E-2</v>
      </c>
    </row>
    <row r="11" spans="2:9" x14ac:dyDescent="0.25">
      <c r="B11" s="18" t="s">
        <v>577</v>
      </c>
      <c r="C11" s="17">
        <v>0.127842311856567</v>
      </c>
      <c r="D11" s="17">
        <v>5.4620767528281697E-2</v>
      </c>
      <c r="E11" s="17">
        <v>0.120025790129119</v>
      </c>
      <c r="F11" s="17">
        <v>0.222428975649302</v>
      </c>
      <c r="G11" s="17">
        <v>0.15542124458418699</v>
      </c>
      <c r="H11" s="17">
        <v>3.5186285966117198E-2</v>
      </c>
    </row>
    <row r="12" spans="2:9" x14ac:dyDescent="0.25">
      <c r="B12" s="16"/>
      <c r="C12" s="16"/>
      <c r="D12" s="16"/>
      <c r="E12" s="16"/>
      <c r="F12" s="16"/>
      <c r="G12" s="16"/>
      <c r="H12" s="16"/>
    </row>
    <row r="13" spans="2:9" x14ac:dyDescent="0.25">
      <c r="B13" t="s">
        <v>83</v>
      </c>
    </row>
    <row r="14" spans="2:9" x14ac:dyDescent="0.25">
      <c r="B14" t="s">
        <v>84</v>
      </c>
    </row>
    <row r="18" spans="2:2" x14ac:dyDescent="0.2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BL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579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573</v>
      </c>
      <c r="C9" s="17">
        <v>0.26703386436075799</v>
      </c>
      <c r="D9" s="17">
        <v>0.28630685813463502</v>
      </c>
      <c r="E9" s="17">
        <v>0.43530244653525602</v>
      </c>
      <c r="F9" s="17">
        <v>0.22038026399849101</v>
      </c>
      <c r="G9" s="17">
        <v>0.18776549688378699</v>
      </c>
      <c r="H9" s="17">
        <v>0.23374706750308299</v>
      </c>
      <c r="I9" s="17">
        <v>0.31706966319379498</v>
      </c>
      <c r="J9" s="17">
        <v>0.26998350405485</v>
      </c>
      <c r="K9" s="17">
        <v>0.27525986175551398</v>
      </c>
      <c r="L9" s="17">
        <v>0.234723827040655</v>
      </c>
      <c r="M9" s="17">
        <v>0.27063228819531698</v>
      </c>
      <c r="N9" s="17">
        <v>0.23240240976631399</v>
      </c>
      <c r="O9" s="17">
        <v>0.26509310278882797</v>
      </c>
      <c r="P9" s="17">
        <v>0.35196951786603697</v>
      </c>
      <c r="Q9" s="17"/>
      <c r="R9" s="17">
        <v>0.20262125646432799</v>
      </c>
      <c r="S9" s="17">
        <v>0.26830375197794998</v>
      </c>
      <c r="T9" s="17">
        <v>0.25955959317291899</v>
      </c>
      <c r="U9" s="17">
        <v>0.30268746605258801</v>
      </c>
      <c r="V9" s="17"/>
      <c r="W9" s="17">
        <v>0.25697683973580798</v>
      </c>
      <c r="X9" s="17">
        <v>0.218471008337386</v>
      </c>
      <c r="Y9" s="17">
        <v>0.17363633314705801</v>
      </c>
      <c r="Z9" s="17">
        <v>0.23344595535811399</v>
      </c>
      <c r="AA9" s="17">
        <v>0.26882668796777698</v>
      </c>
      <c r="AB9" s="17">
        <v>0.323844114711348</v>
      </c>
      <c r="AC9" s="17">
        <v>0.30908105706150302</v>
      </c>
      <c r="AD9" s="17">
        <v>0.33075730720867003</v>
      </c>
      <c r="AE9" s="17">
        <v>0.233081447651829</v>
      </c>
      <c r="AF9" s="17">
        <v>0.28584406311074501</v>
      </c>
      <c r="AG9" s="17"/>
      <c r="AH9" s="17">
        <v>0.22201526395271101</v>
      </c>
      <c r="AI9" s="17">
        <v>0.327068014677242</v>
      </c>
      <c r="AJ9" s="17">
        <v>0.19413733679770101</v>
      </c>
      <c r="AK9" s="17">
        <v>0.249728279089413</v>
      </c>
      <c r="AL9" s="17">
        <v>0.24179263282022601</v>
      </c>
      <c r="AM9" s="17">
        <v>0.343770298873606</v>
      </c>
      <c r="AN9" s="17">
        <v>0.29634323727911799</v>
      </c>
      <c r="AO9" s="17"/>
      <c r="AP9" s="17">
        <v>0.314810804273638</v>
      </c>
      <c r="AQ9" s="17">
        <v>0.189519143211661</v>
      </c>
      <c r="AR9" s="17"/>
      <c r="AS9" s="17">
        <v>0.32626801270862499</v>
      </c>
      <c r="AT9" s="17">
        <v>0.39758329057560299</v>
      </c>
      <c r="AU9" s="17">
        <v>0.27817686349995802</v>
      </c>
      <c r="AV9" s="17"/>
      <c r="AW9" s="17">
        <v>0.36657569992154798</v>
      </c>
      <c r="AX9" s="17">
        <v>0.25168680798121701</v>
      </c>
      <c r="AY9" s="17"/>
      <c r="AZ9" s="17">
        <v>0.24475817689309601</v>
      </c>
      <c r="BA9" s="17">
        <v>0.27822672738298898</v>
      </c>
      <c r="BB9" s="17"/>
      <c r="BC9" s="17">
        <v>0.23506573060640501</v>
      </c>
      <c r="BD9" s="17">
        <v>0.30268746605258801</v>
      </c>
      <c r="BE9" s="17"/>
      <c r="BF9" s="17">
        <v>0.358874185581534</v>
      </c>
      <c r="BG9" s="17">
        <v>0.22015023036137901</v>
      </c>
      <c r="BH9" s="17"/>
      <c r="BI9" s="17">
        <v>0.15980774582893201</v>
      </c>
      <c r="BJ9" s="17">
        <v>0.25482801760019902</v>
      </c>
      <c r="BK9" s="17">
        <v>0.29843786538560302</v>
      </c>
      <c r="BL9" s="17">
        <v>0.38819990471812299</v>
      </c>
    </row>
    <row r="10" spans="2:64" x14ac:dyDescent="0.25">
      <c r="B10" s="18" t="s">
        <v>574</v>
      </c>
      <c r="C10" s="17">
        <v>0.27583465364037302</v>
      </c>
      <c r="D10" s="17">
        <v>0.347585558585771</v>
      </c>
      <c r="E10" s="17">
        <v>0.155061048600274</v>
      </c>
      <c r="F10" s="17">
        <v>0.20731293965671499</v>
      </c>
      <c r="G10" s="17">
        <v>0.23893773954126499</v>
      </c>
      <c r="H10" s="17">
        <v>0.21736538135773001</v>
      </c>
      <c r="I10" s="17">
        <v>0.28797430650996703</v>
      </c>
      <c r="J10" s="17">
        <v>0.22397980531879499</v>
      </c>
      <c r="K10" s="17">
        <v>0.336812137520414</v>
      </c>
      <c r="L10" s="17">
        <v>0.28674436849398899</v>
      </c>
      <c r="M10" s="17">
        <v>0.214960572876154</v>
      </c>
      <c r="N10" s="17">
        <v>0.29008636578366798</v>
      </c>
      <c r="O10" s="17">
        <v>0.24267882005552699</v>
      </c>
      <c r="P10" s="17">
        <v>0.296060964267926</v>
      </c>
      <c r="Q10" s="17"/>
      <c r="R10" s="17">
        <v>0.155058495374019</v>
      </c>
      <c r="S10" s="17">
        <v>0.2400051457928</v>
      </c>
      <c r="T10" s="17">
        <v>0.36000940281139598</v>
      </c>
      <c r="U10" s="17">
        <v>0.328500568327877</v>
      </c>
      <c r="V10" s="17"/>
      <c r="W10" s="17">
        <v>0.12321058537731</v>
      </c>
      <c r="X10" s="17">
        <v>0.215084354255862</v>
      </c>
      <c r="Y10" s="17">
        <v>0.30246866636702702</v>
      </c>
      <c r="Z10" s="17">
        <v>0.338930447120044</v>
      </c>
      <c r="AA10" s="17">
        <v>0.24548666333257499</v>
      </c>
      <c r="AB10" s="17">
        <v>0.26649544801642799</v>
      </c>
      <c r="AC10" s="17">
        <v>0.36014302567196199</v>
      </c>
      <c r="AD10" s="17">
        <v>0.302492099821706</v>
      </c>
      <c r="AE10" s="17">
        <v>0.467266973270346</v>
      </c>
      <c r="AF10" s="17">
        <v>0.32591247957000602</v>
      </c>
      <c r="AG10" s="17"/>
      <c r="AH10" s="17">
        <v>0.19559028785428201</v>
      </c>
      <c r="AI10" s="17">
        <v>0.253060481609854</v>
      </c>
      <c r="AJ10" s="17">
        <v>0.34504717456259898</v>
      </c>
      <c r="AK10" s="17">
        <v>0.27721006183932101</v>
      </c>
      <c r="AL10" s="17">
        <v>0.31232485527386999</v>
      </c>
      <c r="AM10" s="17">
        <v>0.28807161776408502</v>
      </c>
      <c r="AN10" s="17">
        <v>0.27473574293047398</v>
      </c>
      <c r="AO10" s="17"/>
      <c r="AP10" s="17">
        <v>0.30842316893422</v>
      </c>
      <c r="AQ10" s="17">
        <v>0.22296208205517101</v>
      </c>
      <c r="AR10" s="17"/>
      <c r="AS10" s="17">
        <v>0.31088990358232599</v>
      </c>
      <c r="AT10" s="17">
        <v>0.36150999167389097</v>
      </c>
      <c r="AU10" s="17">
        <v>0.29573859046315598</v>
      </c>
      <c r="AV10" s="17"/>
      <c r="AW10" s="17">
        <v>0.34847873797829998</v>
      </c>
      <c r="AX10" s="17">
        <v>0.26463461044553499</v>
      </c>
      <c r="AY10" s="17"/>
      <c r="AZ10" s="17">
        <v>0.22687551423946101</v>
      </c>
      <c r="BA10" s="17">
        <v>0.30043514876746003</v>
      </c>
      <c r="BB10" s="17"/>
      <c r="BC10" s="17">
        <v>0.22861274827502301</v>
      </c>
      <c r="BD10" s="17">
        <v>0.328500568327877</v>
      </c>
      <c r="BE10" s="17"/>
      <c r="BF10" s="17">
        <v>0.30803073782509699</v>
      </c>
      <c r="BG10" s="17">
        <v>0.25939885063940998</v>
      </c>
      <c r="BH10" s="17"/>
      <c r="BI10" s="17">
        <v>0.21156847368303899</v>
      </c>
      <c r="BJ10" s="17">
        <v>0.25418797905882801</v>
      </c>
      <c r="BK10" s="17">
        <v>0.31452592591859102</v>
      </c>
      <c r="BL10" s="17">
        <v>0.33985642753345202</v>
      </c>
    </row>
    <row r="11" spans="2:64" x14ac:dyDescent="0.25">
      <c r="B11" s="18" t="s">
        <v>575</v>
      </c>
      <c r="C11" s="17">
        <v>0.237652095219822</v>
      </c>
      <c r="D11" s="17">
        <v>0.19830831922829201</v>
      </c>
      <c r="E11" s="17">
        <v>0.16861577043543599</v>
      </c>
      <c r="F11" s="17">
        <v>0.29031952024310098</v>
      </c>
      <c r="G11" s="17">
        <v>0.22598773774188699</v>
      </c>
      <c r="H11" s="17">
        <v>0.33962635310678602</v>
      </c>
      <c r="I11" s="17">
        <v>0.17521589925081099</v>
      </c>
      <c r="J11" s="17">
        <v>0.244188548461202</v>
      </c>
      <c r="K11" s="17">
        <v>0.225959809436237</v>
      </c>
      <c r="L11" s="17">
        <v>0.249008115758657</v>
      </c>
      <c r="M11" s="17">
        <v>0.29116235332771701</v>
      </c>
      <c r="N11" s="17">
        <v>0.28975452678652303</v>
      </c>
      <c r="O11" s="17">
        <v>0.20055905326193599</v>
      </c>
      <c r="P11" s="17">
        <v>0</v>
      </c>
      <c r="Q11" s="17"/>
      <c r="R11" s="17">
        <v>0.240187998035468</v>
      </c>
      <c r="S11" s="17">
        <v>0.29578773980947698</v>
      </c>
      <c r="T11" s="17">
        <v>0.21396466282076401</v>
      </c>
      <c r="U11" s="17">
        <v>0.22416374953575499</v>
      </c>
      <c r="V11" s="17"/>
      <c r="W11" s="17">
        <v>0.197806979078572</v>
      </c>
      <c r="X11" s="17">
        <v>0.36839584594627101</v>
      </c>
      <c r="Y11" s="17">
        <v>0.25107835722435601</v>
      </c>
      <c r="Z11" s="17">
        <v>0.234422351138251</v>
      </c>
      <c r="AA11" s="17">
        <v>0.24571122688191999</v>
      </c>
      <c r="AB11" s="17">
        <v>0.223237404709828</v>
      </c>
      <c r="AC11" s="17">
        <v>0.220007422117276</v>
      </c>
      <c r="AD11" s="17">
        <v>0.21243401809894299</v>
      </c>
      <c r="AE11" s="17">
        <v>0.17624583635284699</v>
      </c>
      <c r="AF11" s="17">
        <v>0.24161712588488299</v>
      </c>
      <c r="AG11" s="17"/>
      <c r="AH11" s="17">
        <v>0.26745877988614702</v>
      </c>
      <c r="AI11" s="17">
        <v>0.12295502693831201</v>
      </c>
      <c r="AJ11" s="17">
        <v>0.25718445424016301</v>
      </c>
      <c r="AK11" s="17">
        <v>0.27712403786064099</v>
      </c>
      <c r="AL11" s="17">
        <v>0.220888157511101</v>
      </c>
      <c r="AM11" s="17">
        <v>0.21146232884782101</v>
      </c>
      <c r="AN11" s="17">
        <v>0.217215415005067</v>
      </c>
      <c r="AO11" s="17"/>
      <c r="AP11" s="17">
        <v>0.220304273936064</v>
      </c>
      <c r="AQ11" s="17">
        <v>0.26579771383430401</v>
      </c>
      <c r="AR11" s="17"/>
      <c r="AS11" s="17">
        <v>0.23522931909915901</v>
      </c>
      <c r="AT11" s="17">
        <v>0.12042365494478199</v>
      </c>
      <c r="AU11" s="17">
        <v>0.23784582034865701</v>
      </c>
      <c r="AV11" s="17"/>
      <c r="AW11" s="17">
        <v>0.14050954845711</v>
      </c>
      <c r="AX11" s="17">
        <v>0.25262923657572101</v>
      </c>
      <c r="AY11" s="17"/>
      <c r="AZ11" s="17">
        <v>0.28167403740367902</v>
      </c>
      <c r="BA11" s="17">
        <v>0.21553239321054399</v>
      </c>
      <c r="BB11" s="17"/>
      <c r="BC11" s="17">
        <v>0.249746167585364</v>
      </c>
      <c r="BD11" s="17">
        <v>0.22416374953575499</v>
      </c>
      <c r="BE11" s="17"/>
      <c r="BF11" s="17">
        <v>0.161627346454043</v>
      </c>
      <c r="BG11" s="17">
        <v>0.27646202585433299</v>
      </c>
      <c r="BH11" s="17"/>
      <c r="BI11" s="17">
        <v>0.24355989510560899</v>
      </c>
      <c r="BJ11" s="17">
        <v>0.28304279751862399</v>
      </c>
      <c r="BK11" s="17">
        <v>0.23095131301226901</v>
      </c>
      <c r="BL11" s="17">
        <v>0.14627628107264101</v>
      </c>
    </row>
    <row r="12" spans="2:64" x14ac:dyDescent="0.25">
      <c r="B12" s="18" t="s">
        <v>576</v>
      </c>
      <c r="C12" s="17">
        <v>9.1637074922479494E-2</v>
      </c>
      <c r="D12" s="17">
        <v>9.5395105642180997E-2</v>
      </c>
      <c r="E12" s="17">
        <v>2.98806992655649E-2</v>
      </c>
      <c r="F12" s="17">
        <v>9.4773344605123599E-2</v>
      </c>
      <c r="G12" s="17">
        <v>8.8017177274261602E-2</v>
      </c>
      <c r="H12" s="17">
        <v>9.4934282140126502E-2</v>
      </c>
      <c r="I12" s="17">
        <v>0.112270909177831</v>
      </c>
      <c r="J12" s="17">
        <v>0.10844227961281799</v>
      </c>
      <c r="K12" s="17">
        <v>5.8320042748290002E-2</v>
      </c>
      <c r="L12" s="17">
        <v>0.11476135410286301</v>
      </c>
      <c r="M12" s="17">
        <v>0.131031770940471</v>
      </c>
      <c r="N12" s="17">
        <v>5.08712474687881E-2</v>
      </c>
      <c r="O12" s="17">
        <v>8.1594499377275698E-2</v>
      </c>
      <c r="P12" s="17">
        <v>0.35196951786603697</v>
      </c>
      <c r="Q12" s="17"/>
      <c r="R12" s="17">
        <v>8.5814638680030905E-2</v>
      </c>
      <c r="S12" s="17">
        <v>7.0899645362970998E-2</v>
      </c>
      <c r="T12" s="17">
        <v>8.5862337878119296E-2</v>
      </c>
      <c r="U12" s="17">
        <v>0.102865246782922</v>
      </c>
      <c r="V12" s="17"/>
      <c r="W12" s="17">
        <v>0.10767025608662199</v>
      </c>
      <c r="X12" s="17">
        <v>3.7863421366200002E-2</v>
      </c>
      <c r="Y12" s="17">
        <v>4.3253341828297397E-2</v>
      </c>
      <c r="Z12" s="17">
        <v>5.5417216377653303E-2</v>
      </c>
      <c r="AA12" s="17">
        <v>0.113099254284056</v>
      </c>
      <c r="AB12" s="17">
        <v>8.7028186384964706E-2</v>
      </c>
      <c r="AC12" s="17">
        <v>5.94199515155256E-2</v>
      </c>
      <c r="AD12" s="17">
        <v>0.117618724422394</v>
      </c>
      <c r="AE12" s="17">
        <v>0.112334665639961</v>
      </c>
      <c r="AF12" s="17">
        <v>0.109499113855234</v>
      </c>
      <c r="AG12" s="17"/>
      <c r="AH12" s="17">
        <v>7.3281669509401404E-2</v>
      </c>
      <c r="AI12" s="17">
        <v>5.0955055886860397E-2</v>
      </c>
      <c r="AJ12" s="17">
        <v>0.10632562461797999</v>
      </c>
      <c r="AK12" s="17">
        <v>6.2995667172664097E-2</v>
      </c>
      <c r="AL12" s="17">
        <v>0.13069304709995699</v>
      </c>
      <c r="AM12" s="17">
        <v>9.4708866674634407E-2</v>
      </c>
      <c r="AN12" s="17">
        <v>9.35397216466759E-2</v>
      </c>
      <c r="AO12" s="17"/>
      <c r="AP12" s="17">
        <v>9.3627408600803805E-2</v>
      </c>
      <c r="AQ12" s="17">
        <v>8.8407898664010706E-2</v>
      </c>
      <c r="AR12" s="17"/>
      <c r="AS12" s="17">
        <v>8.5073080512148097E-2</v>
      </c>
      <c r="AT12" s="17">
        <v>9.4944790268519402E-2</v>
      </c>
      <c r="AU12" s="17">
        <v>0.101211186157873</v>
      </c>
      <c r="AV12" s="17"/>
      <c r="AW12" s="17">
        <v>0.110897095692171</v>
      </c>
      <c r="AX12" s="17">
        <v>8.8667623706733395E-2</v>
      </c>
      <c r="AY12" s="17"/>
      <c r="AZ12" s="17">
        <v>9.9599194368919203E-2</v>
      </c>
      <c r="BA12" s="17">
        <v>8.7636349357442703E-2</v>
      </c>
      <c r="BB12" s="17"/>
      <c r="BC12" s="17">
        <v>8.1569545056801904E-2</v>
      </c>
      <c r="BD12" s="17">
        <v>0.102865246782922</v>
      </c>
      <c r="BE12" s="17"/>
      <c r="BF12" s="17">
        <v>8.7068093057488805E-2</v>
      </c>
      <c r="BG12" s="17">
        <v>9.3969497878547803E-2</v>
      </c>
      <c r="BH12" s="17"/>
      <c r="BI12" s="17">
        <v>7.5483350391274406E-2</v>
      </c>
      <c r="BJ12" s="17">
        <v>9.9374807219979502E-2</v>
      </c>
      <c r="BK12" s="17">
        <v>9.7712981332421997E-2</v>
      </c>
      <c r="BL12" s="17">
        <v>9.0345585891555794E-2</v>
      </c>
    </row>
    <row r="13" spans="2:64" x14ac:dyDescent="0.25">
      <c r="B13" s="18" t="s">
        <v>577</v>
      </c>
      <c r="C13" s="19">
        <v>0.127842311856567</v>
      </c>
      <c r="D13" s="19">
        <v>7.24041584091204E-2</v>
      </c>
      <c r="E13" s="19">
        <v>0.21114003516346899</v>
      </c>
      <c r="F13" s="19">
        <v>0.18721393149656901</v>
      </c>
      <c r="G13" s="19">
        <v>0.259291848558799</v>
      </c>
      <c r="H13" s="19">
        <v>0.11432691589227501</v>
      </c>
      <c r="I13" s="19">
        <v>0.107469221867596</v>
      </c>
      <c r="J13" s="19">
        <v>0.15340586255233599</v>
      </c>
      <c r="K13" s="19">
        <v>0.103648148539546</v>
      </c>
      <c r="L13" s="19">
        <v>0.114762334603836</v>
      </c>
      <c r="M13" s="19">
        <v>9.2213014660341305E-2</v>
      </c>
      <c r="N13" s="19">
        <v>0.13688545019470699</v>
      </c>
      <c r="O13" s="19">
        <v>0.21007452451643299</v>
      </c>
      <c r="P13" s="19">
        <v>0</v>
      </c>
      <c r="Q13" s="19"/>
      <c r="R13" s="19">
        <v>0.316317611446154</v>
      </c>
      <c r="S13" s="19">
        <v>0.12500371705680299</v>
      </c>
      <c r="T13" s="19">
        <v>8.0604003316800996E-2</v>
      </c>
      <c r="U13" s="19">
        <v>4.1782969300858501E-2</v>
      </c>
      <c r="V13" s="19"/>
      <c r="W13" s="19">
        <v>0.31433533972168698</v>
      </c>
      <c r="X13" s="19">
        <v>0.16018537009428099</v>
      </c>
      <c r="Y13" s="19">
        <v>0.22956330143326201</v>
      </c>
      <c r="Z13" s="19">
        <v>0.137784030005937</v>
      </c>
      <c r="AA13" s="19">
        <v>0.12687616753367201</v>
      </c>
      <c r="AB13" s="19">
        <v>9.9394846177430704E-2</v>
      </c>
      <c r="AC13" s="19">
        <v>5.1348543633732702E-2</v>
      </c>
      <c r="AD13" s="19">
        <v>3.6697850448287397E-2</v>
      </c>
      <c r="AE13" s="19">
        <v>1.10710770850174E-2</v>
      </c>
      <c r="AF13" s="19">
        <v>3.7127217579132198E-2</v>
      </c>
      <c r="AG13" s="19"/>
      <c r="AH13" s="19">
        <v>0.241653998797459</v>
      </c>
      <c r="AI13" s="19">
        <v>0.24596142088773201</v>
      </c>
      <c r="AJ13" s="19">
        <v>9.7305409781556204E-2</v>
      </c>
      <c r="AK13" s="19">
        <v>0.132941954037961</v>
      </c>
      <c r="AL13" s="19">
        <v>9.4301307294845899E-2</v>
      </c>
      <c r="AM13" s="19">
        <v>6.1986887839853101E-2</v>
      </c>
      <c r="AN13" s="19">
        <v>0.118165883138665</v>
      </c>
      <c r="AO13" s="19"/>
      <c r="AP13" s="19">
        <v>6.2834344255274996E-2</v>
      </c>
      <c r="AQ13" s="19">
        <v>0.23331316223485399</v>
      </c>
      <c r="AR13" s="19"/>
      <c r="AS13" s="19">
        <v>4.2539684097741698E-2</v>
      </c>
      <c r="AT13" s="19">
        <v>2.55382725372044E-2</v>
      </c>
      <c r="AU13" s="19">
        <v>8.7027539530356704E-2</v>
      </c>
      <c r="AV13" s="19"/>
      <c r="AW13" s="19">
        <v>3.3538917950871397E-2</v>
      </c>
      <c r="AX13" s="19">
        <v>0.14238172129079399</v>
      </c>
      <c r="AY13" s="19"/>
      <c r="AZ13" s="19">
        <v>0.14709307709484501</v>
      </c>
      <c r="BA13" s="19">
        <v>0.118169381281564</v>
      </c>
      <c r="BB13" s="19"/>
      <c r="BC13" s="19">
        <v>0.20500580847640501</v>
      </c>
      <c r="BD13" s="19">
        <v>4.1782969300858501E-2</v>
      </c>
      <c r="BE13" s="19"/>
      <c r="BF13" s="19">
        <v>8.4399637081836801E-2</v>
      </c>
      <c r="BG13" s="19">
        <v>0.15001939526633001</v>
      </c>
      <c r="BH13" s="19"/>
      <c r="BI13" s="19">
        <v>0.30958053499114602</v>
      </c>
      <c r="BJ13" s="19">
        <v>0.108566398602369</v>
      </c>
      <c r="BK13" s="19">
        <v>5.8371914351115599E-2</v>
      </c>
      <c r="BL13" s="19">
        <v>3.5321800784228197E-2</v>
      </c>
    </row>
    <row r="14" spans="2:64" x14ac:dyDescent="0.25">
      <c r="B14" s="16"/>
    </row>
    <row r="15" spans="2:64" x14ac:dyDescent="0.25">
      <c r="B15" t="s">
        <v>83</v>
      </c>
    </row>
    <row r="16" spans="2:64" x14ac:dyDescent="0.25">
      <c r="B16" t="s">
        <v>84</v>
      </c>
    </row>
    <row r="18" spans="2:2" x14ac:dyDescent="0.2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L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580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573</v>
      </c>
      <c r="C9" s="17">
        <v>0.48165027628415902</v>
      </c>
      <c r="D9" s="17">
        <v>0.50352798398790599</v>
      </c>
      <c r="E9" s="17">
        <v>0.46043674990106598</v>
      </c>
      <c r="F9" s="17">
        <v>0.381591371452776</v>
      </c>
      <c r="G9" s="17">
        <v>0.294756693902261</v>
      </c>
      <c r="H9" s="17">
        <v>0.449486463781331</v>
      </c>
      <c r="I9" s="17">
        <v>0.51585420482344702</v>
      </c>
      <c r="J9" s="17">
        <v>0.43872393285253802</v>
      </c>
      <c r="K9" s="17">
        <v>0.49866615224556998</v>
      </c>
      <c r="L9" s="17">
        <v>0.47161078154099101</v>
      </c>
      <c r="M9" s="17">
        <v>0.51924750153480403</v>
      </c>
      <c r="N9" s="17">
        <v>0.51784251943045501</v>
      </c>
      <c r="O9" s="17">
        <v>0.48314240620261001</v>
      </c>
      <c r="P9" s="17">
        <v>0.64803048213396297</v>
      </c>
      <c r="Q9" s="17"/>
      <c r="R9" s="17">
        <v>0.44646271959994399</v>
      </c>
      <c r="S9" s="17">
        <v>0.36559681258584398</v>
      </c>
      <c r="T9" s="17">
        <v>0.50269149795553802</v>
      </c>
      <c r="U9" s="17">
        <v>0.53154487504523595</v>
      </c>
      <c r="V9" s="17"/>
      <c r="W9" s="17">
        <v>0.48601628091292898</v>
      </c>
      <c r="X9" s="17">
        <v>0.37613193474784401</v>
      </c>
      <c r="Y9" s="17">
        <v>0.54771811164628004</v>
      </c>
      <c r="Z9" s="17">
        <v>0.44228112054959601</v>
      </c>
      <c r="AA9" s="17">
        <v>0.41033815770937099</v>
      </c>
      <c r="AB9" s="17">
        <v>0.50883670644801404</v>
      </c>
      <c r="AC9" s="17">
        <v>0.33818931177355999</v>
      </c>
      <c r="AD9" s="17">
        <v>0.49568915411138498</v>
      </c>
      <c r="AE9" s="17">
        <v>0.581649203497689</v>
      </c>
      <c r="AF9" s="17">
        <v>0.553555827552353</v>
      </c>
      <c r="AG9" s="17"/>
      <c r="AH9" s="17">
        <v>0.43599178237657499</v>
      </c>
      <c r="AI9" s="17">
        <v>0.51268788813965005</v>
      </c>
      <c r="AJ9" s="17">
        <v>0.54324648260234099</v>
      </c>
      <c r="AK9" s="17">
        <v>0.44463889203137202</v>
      </c>
      <c r="AL9" s="17">
        <v>0.47476061508656803</v>
      </c>
      <c r="AM9" s="17">
        <v>0.52994992064299495</v>
      </c>
      <c r="AN9" s="17">
        <v>0.52787219940122898</v>
      </c>
      <c r="AO9" s="17"/>
      <c r="AP9" s="17">
        <v>0.52158078699850097</v>
      </c>
      <c r="AQ9" s="17">
        <v>0.41686583406146199</v>
      </c>
      <c r="AR9" s="17"/>
      <c r="AS9" s="17">
        <v>0.47172917530834502</v>
      </c>
      <c r="AT9" s="17">
        <v>0.61328692573528398</v>
      </c>
      <c r="AU9" s="17">
        <v>0.51464038769240295</v>
      </c>
      <c r="AV9" s="17"/>
      <c r="AW9" s="17">
        <v>0.48867569372341602</v>
      </c>
      <c r="AX9" s="17">
        <v>0.48056711886675102</v>
      </c>
      <c r="AY9" s="17"/>
      <c r="AZ9" s="17">
        <v>0.44804799083625002</v>
      </c>
      <c r="BA9" s="17">
        <v>0.49853441414964</v>
      </c>
      <c r="BB9" s="17"/>
      <c r="BC9" s="17">
        <v>0.43691321940557298</v>
      </c>
      <c r="BD9" s="17">
        <v>0.53154487504523595</v>
      </c>
      <c r="BE9" s="17"/>
      <c r="BF9" s="17">
        <v>0.54600492354720997</v>
      </c>
      <c r="BG9" s="17">
        <v>0.44879782445979199</v>
      </c>
      <c r="BH9" s="17"/>
      <c r="BI9" s="17">
        <v>0.33557605163089799</v>
      </c>
      <c r="BJ9" s="17">
        <v>0.50197672017216799</v>
      </c>
      <c r="BK9" s="17">
        <v>0.52151212543929604</v>
      </c>
      <c r="BL9" s="17">
        <v>0.57525613024900002</v>
      </c>
    </row>
    <row r="10" spans="2:64" x14ac:dyDescent="0.25">
      <c r="B10" s="18" t="s">
        <v>574</v>
      </c>
      <c r="C10" s="17">
        <v>0.26139469862586001</v>
      </c>
      <c r="D10" s="17">
        <v>0.30724755704964801</v>
      </c>
      <c r="E10" s="17">
        <v>0.22047999940385199</v>
      </c>
      <c r="F10" s="17">
        <v>0.35952363905694001</v>
      </c>
      <c r="G10" s="17">
        <v>0.42670323642505198</v>
      </c>
      <c r="H10" s="17">
        <v>0.22049019388133201</v>
      </c>
      <c r="I10" s="17">
        <v>0.269963007072065</v>
      </c>
      <c r="J10" s="17">
        <v>0.35901259693654802</v>
      </c>
      <c r="K10" s="17">
        <v>0.26070889657151403</v>
      </c>
      <c r="L10" s="17">
        <v>0.24168563192168699</v>
      </c>
      <c r="M10" s="17">
        <v>0.191350545595351</v>
      </c>
      <c r="N10" s="17">
        <v>0.22861031157756001</v>
      </c>
      <c r="O10" s="17">
        <v>0.171251487565793</v>
      </c>
      <c r="P10" s="17">
        <v>0</v>
      </c>
      <c r="Q10" s="17"/>
      <c r="R10" s="17">
        <v>0.18768289847453101</v>
      </c>
      <c r="S10" s="17">
        <v>0.29487810694932798</v>
      </c>
      <c r="T10" s="17">
        <v>0.28977916535814702</v>
      </c>
      <c r="U10" s="17">
        <v>0.28208884033272802</v>
      </c>
      <c r="V10" s="17"/>
      <c r="W10" s="17">
        <v>0.172147016247617</v>
      </c>
      <c r="X10" s="17">
        <v>0.305506557426728</v>
      </c>
      <c r="Y10" s="17">
        <v>0.16208663973856599</v>
      </c>
      <c r="Z10" s="17">
        <v>0.34985085166905999</v>
      </c>
      <c r="AA10" s="17">
        <v>0.19579522873605201</v>
      </c>
      <c r="AB10" s="17">
        <v>0.26731098728915498</v>
      </c>
      <c r="AC10" s="17">
        <v>0.37034451113341199</v>
      </c>
      <c r="AD10" s="17">
        <v>0.31043105777613</v>
      </c>
      <c r="AE10" s="17">
        <v>0.25069983732692902</v>
      </c>
      <c r="AF10" s="17">
        <v>0.27152076226095401</v>
      </c>
      <c r="AG10" s="17"/>
      <c r="AH10" s="17">
        <v>0.26996806897260001</v>
      </c>
      <c r="AI10" s="17">
        <v>0.29066544883094703</v>
      </c>
      <c r="AJ10" s="17">
        <v>0.17514311362535601</v>
      </c>
      <c r="AK10" s="17">
        <v>0.26742490676250003</v>
      </c>
      <c r="AL10" s="17">
        <v>0.26875687741845</v>
      </c>
      <c r="AM10" s="17">
        <v>0.29180768450557398</v>
      </c>
      <c r="AN10" s="17">
        <v>0.23075175763590899</v>
      </c>
      <c r="AO10" s="17"/>
      <c r="AP10" s="17">
        <v>0.27117465411896802</v>
      </c>
      <c r="AQ10" s="17">
        <v>0.24552740942146101</v>
      </c>
      <c r="AR10" s="17"/>
      <c r="AS10" s="17">
        <v>0.28205291023791601</v>
      </c>
      <c r="AT10" s="17">
        <v>0.22460630541465401</v>
      </c>
      <c r="AU10" s="17">
        <v>0.28794108943913599</v>
      </c>
      <c r="AV10" s="17"/>
      <c r="AW10" s="17">
        <v>0.26329395721924198</v>
      </c>
      <c r="AX10" s="17">
        <v>0.26110187673295698</v>
      </c>
      <c r="AY10" s="17"/>
      <c r="AZ10" s="17">
        <v>0.247014937600919</v>
      </c>
      <c r="BA10" s="17">
        <v>0.26862009607670201</v>
      </c>
      <c r="BB10" s="17"/>
      <c r="BC10" s="17">
        <v>0.24283968430403099</v>
      </c>
      <c r="BD10" s="17">
        <v>0.28208884033272802</v>
      </c>
      <c r="BE10" s="17"/>
      <c r="BF10" s="17">
        <v>0.25302368339109699</v>
      </c>
      <c r="BG10" s="17">
        <v>0.26566802442930998</v>
      </c>
      <c r="BH10" s="17"/>
      <c r="BI10" s="17">
        <v>0.24927532106650399</v>
      </c>
      <c r="BJ10" s="17">
        <v>0.239453833579235</v>
      </c>
      <c r="BK10" s="17">
        <v>0.28250736093303602</v>
      </c>
      <c r="BL10" s="17">
        <v>0.28848544236991103</v>
      </c>
    </row>
    <row r="11" spans="2:64" x14ac:dyDescent="0.25">
      <c r="B11" s="18" t="s">
        <v>575</v>
      </c>
      <c r="C11" s="17">
        <v>0.132132563240001</v>
      </c>
      <c r="D11" s="17">
        <v>9.4812467053541793E-2</v>
      </c>
      <c r="E11" s="17">
        <v>0.15597220497296799</v>
      </c>
      <c r="F11" s="17">
        <v>3.7335989810023E-2</v>
      </c>
      <c r="G11" s="17">
        <v>6.7824298065934499E-2</v>
      </c>
      <c r="H11" s="17">
        <v>0.15439472151281</v>
      </c>
      <c r="I11" s="17">
        <v>8.2310226597326994E-2</v>
      </c>
      <c r="J11" s="17">
        <v>9.31077133674659E-2</v>
      </c>
      <c r="K11" s="17">
        <v>0.176519156471835</v>
      </c>
      <c r="L11" s="17">
        <v>0.146798324596461</v>
      </c>
      <c r="M11" s="17">
        <v>0.18030997382129099</v>
      </c>
      <c r="N11" s="17">
        <v>0.15932200053444701</v>
      </c>
      <c r="O11" s="17">
        <v>0.19305114025096701</v>
      </c>
      <c r="P11" s="17">
        <v>0.35196951786603697</v>
      </c>
      <c r="Q11" s="17"/>
      <c r="R11" s="17">
        <v>0.17329205843763901</v>
      </c>
      <c r="S11" s="17">
        <v>0.17637696449014101</v>
      </c>
      <c r="T11" s="17">
        <v>0.132638421094223</v>
      </c>
      <c r="U11" s="17">
        <v>9.6155034233023295E-2</v>
      </c>
      <c r="V11" s="17"/>
      <c r="W11" s="17">
        <v>0.16759054928504399</v>
      </c>
      <c r="X11" s="17">
        <v>0.13061914737206101</v>
      </c>
      <c r="Y11" s="17">
        <v>0.177107788445375</v>
      </c>
      <c r="Z11" s="17">
        <v>9.1037265433375994E-2</v>
      </c>
      <c r="AA11" s="17">
        <v>0.27775162734843001</v>
      </c>
      <c r="AB11" s="17">
        <v>0.12306860637703</v>
      </c>
      <c r="AC11" s="17">
        <v>0.150140637293211</v>
      </c>
      <c r="AD11" s="17">
        <v>7.3623860856482398E-2</v>
      </c>
      <c r="AE11" s="17">
        <v>6.9054555192227904E-2</v>
      </c>
      <c r="AF11" s="17">
        <v>0.102674273922958</v>
      </c>
      <c r="AG11" s="17"/>
      <c r="AH11" s="17">
        <v>0.114518704069274</v>
      </c>
      <c r="AI11" s="17">
        <v>0</v>
      </c>
      <c r="AJ11" s="17">
        <v>0.142662979569085</v>
      </c>
      <c r="AK11" s="17">
        <v>0.17259326230605801</v>
      </c>
      <c r="AL11" s="17">
        <v>0.13991065151250701</v>
      </c>
      <c r="AM11" s="17">
        <v>8.3150744265171994E-2</v>
      </c>
      <c r="AN11" s="17">
        <v>0.14333107348207799</v>
      </c>
      <c r="AO11" s="17"/>
      <c r="AP11" s="17">
        <v>0.101772975967948</v>
      </c>
      <c r="AQ11" s="17">
        <v>0.18138885604330901</v>
      </c>
      <c r="AR11" s="17"/>
      <c r="AS11" s="17">
        <v>0.14311852800528799</v>
      </c>
      <c r="AT11" s="17">
        <v>7.0555761039949094E-2</v>
      </c>
      <c r="AU11" s="17">
        <v>7.9912802562522894E-2</v>
      </c>
      <c r="AV11" s="17"/>
      <c r="AW11" s="17">
        <v>0.1489636801757</v>
      </c>
      <c r="AX11" s="17">
        <v>0.12953759300374201</v>
      </c>
      <c r="AY11" s="17"/>
      <c r="AZ11" s="17">
        <v>0.152427102041929</v>
      </c>
      <c r="BA11" s="17">
        <v>0.121935167840236</v>
      </c>
      <c r="BB11" s="17"/>
      <c r="BC11" s="17">
        <v>0.16439114035059099</v>
      </c>
      <c r="BD11" s="17">
        <v>9.6155034233023295E-2</v>
      </c>
      <c r="BE11" s="17"/>
      <c r="BF11" s="17">
        <v>0.1081115825055</v>
      </c>
      <c r="BG11" s="17">
        <v>0.14439505159035501</v>
      </c>
      <c r="BH11" s="17"/>
      <c r="BI11" s="17">
        <v>0.18026578047104599</v>
      </c>
      <c r="BJ11" s="17">
        <v>0.16106922274757901</v>
      </c>
      <c r="BK11" s="17">
        <v>0.104823172128596</v>
      </c>
      <c r="BL11" s="17">
        <v>5.7457166795071797E-2</v>
      </c>
    </row>
    <row r="12" spans="2:64" x14ac:dyDescent="0.25">
      <c r="B12" s="18" t="s">
        <v>576</v>
      </c>
      <c r="C12" s="17">
        <v>7.0201694321697594E-2</v>
      </c>
      <c r="D12" s="17">
        <v>6.5795166072844594E-2</v>
      </c>
      <c r="E12" s="17">
        <v>4.2524264728033001E-2</v>
      </c>
      <c r="F12" s="17">
        <v>9.0606044121953999E-2</v>
      </c>
      <c r="G12" s="17">
        <v>0.111912110091667</v>
      </c>
      <c r="H12" s="17">
        <v>9.4492446156985099E-2</v>
      </c>
      <c r="I12" s="17">
        <v>9.2354801802654499E-2</v>
      </c>
      <c r="J12" s="17">
        <v>7.0982660513022197E-2</v>
      </c>
      <c r="K12" s="17">
        <v>6.4105794711080202E-2</v>
      </c>
      <c r="L12" s="17">
        <v>5.3171418075591302E-2</v>
      </c>
      <c r="M12" s="17">
        <v>9.6976335441739003E-2</v>
      </c>
      <c r="N12" s="17">
        <v>3.6207357794537598E-2</v>
      </c>
      <c r="O12" s="17">
        <v>7.1476877286174106E-2</v>
      </c>
      <c r="P12" s="17">
        <v>0</v>
      </c>
      <c r="Q12" s="17"/>
      <c r="R12" s="17">
        <v>7.0559160554974604E-2</v>
      </c>
      <c r="S12" s="17">
        <v>0.103682136380345</v>
      </c>
      <c r="T12" s="17">
        <v>7.4890915592092197E-2</v>
      </c>
      <c r="U12" s="17">
        <v>5.8097929519987303E-2</v>
      </c>
      <c r="V12" s="17"/>
      <c r="W12" s="17">
        <v>9.3690264557857506E-2</v>
      </c>
      <c r="X12" s="17">
        <v>6.1772873398610803E-2</v>
      </c>
      <c r="Y12" s="17">
        <v>5.3302384646636398E-2</v>
      </c>
      <c r="Z12" s="17">
        <v>5.4212561312420401E-2</v>
      </c>
      <c r="AA12" s="17">
        <v>6.5962264538490301E-2</v>
      </c>
      <c r="AB12" s="17">
        <v>5.8508828596442901E-2</v>
      </c>
      <c r="AC12" s="17">
        <v>0.12469974306110999</v>
      </c>
      <c r="AD12" s="17">
        <v>9.2277635388461704E-2</v>
      </c>
      <c r="AE12" s="17">
        <v>7.2944346589471798E-2</v>
      </c>
      <c r="AF12" s="17">
        <v>5.37528065982616E-2</v>
      </c>
      <c r="AG12" s="17"/>
      <c r="AH12" s="17">
        <v>0.11354523710905701</v>
      </c>
      <c r="AI12" s="17">
        <v>8.8895730099738599E-2</v>
      </c>
      <c r="AJ12" s="17">
        <v>5.7894754637274899E-2</v>
      </c>
      <c r="AK12" s="17">
        <v>6.3540319692587999E-2</v>
      </c>
      <c r="AL12" s="17">
        <v>8.7442548984174806E-2</v>
      </c>
      <c r="AM12" s="17">
        <v>5.71705502819084E-2</v>
      </c>
      <c r="AN12" s="17">
        <v>4.9043184301544099E-2</v>
      </c>
      <c r="AO12" s="17"/>
      <c r="AP12" s="17">
        <v>8.1578795123858405E-2</v>
      </c>
      <c r="AQ12" s="17">
        <v>5.1743149304524401E-2</v>
      </c>
      <c r="AR12" s="17"/>
      <c r="AS12" s="17">
        <v>7.5674421148209103E-2</v>
      </c>
      <c r="AT12" s="17">
        <v>6.0802928332208801E-2</v>
      </c>
      <c r="AU12" s="17">
        <v>9.7309529356834304E-2</v>
      </c>
      <c r="AV12" s="17"/>
      <c r="AW12" s="17">
        <v>7.6287243096481799E-2</v>
      </c>
      <c r="AX12" s="17">
        <v>6.9263442986257501E-2</v>
      </c>
      <c r="AY12" s="17"/>
      <c r="AZ12" s="17">
        <v>7.9111725484473594E-2</v>
      </c>
      <c r="BA12" s="17">
        <v>6.5724671627177197E-2</v>
      </c>
      <c r="BB12" s="17"/>
      <c r="BC12" s="17">
        <v>8.1054308188222096E-2</v>
      </c>
      <c r="BD12" s="17">
        <v>5.8097929519987303E-2</v>
      </c>
      <c r="BE12" s="17"/>
      <c r="BF12" s="17">
        <v>6.00643977567255E-2</v>
      </c>
      <c r="BG12" s="17">
        <v>7.5376690397253407E-2</v>
      </c>
      <c r="BH12" s="17"/>
      <c r="BI12" s="17">
        <v>7.8110395839357499E-2</v>
      </c>
      <c r="BJ12" s="17">
        <v>6.5538868778696496E-2</v>
      </c>
      <c r="BK12" s="17">
        <v>7.0350435995370497E-2</v>
      </c>
      <c r="BL12" s="17">
        <v>6.3238002266868806E-2</v>
      </c>
    </row>
    <row r="13" spans="2:64" x14ac:dyDescent="0.25">
      <c r="B13" s="18" t="s">
        <v>577</v>
      </c>
      <c r="C13" s="19">
        <v>5.4620767528281697E-2</v>
      </c>
      <c r="D13" s="19">
        <v>2.8616825836060102E-2</v>
      </c>
      <c r="E13" s="19">
        <v>0.12058678099408</v>
      </c>
      <c r="F13" s="19">
        <v>0.13094295555830701</v>
      </c>
      <c r="G13" s="19">
        <v>9.8803661515085905E-2</v>
      </c>
      <c r="H13" s="19">
        <v>8.1136174667542096E-2</v>
      </c>
      <c r="I13" s="19">
        <v>3.9517759704507299E-2</v>
      </c>
      <c r="J13" s="19">
        <v>3.8173096330426301E-2</v>
      </c>
      <c r="K13" s="19">
        <v>0</v>
      </c>
      <c r="L13" s="19">
        <v>8.6733843865269999E-2</v>
      </c>
      <c r="M13" s="19">
        <v>1.2115643606815E-2</v>
      </c>
      <c r="N13" s="19">
        <v>5.8017810663000803E-2</v>
      </c>
      <c r="O13" s="19">
        <v>8.1078088694456693E-2</v>
      </c>
      <c r="P13" s="19">
        <v>0</v>
      </c>
      <c r="Q13" s="19"/>
      <c r="R13" s="19">
        <v>0.122003162932911</v>
      </c>
      <c r="S13" s="19">
        <v>5.9465979594341099E-2</v>
      </c>
      <c r="T13" s="19">
        <v>0</v>
      </c>
      <c r="U13" s="19">
        <v>3.2113320869025401E-2</v>
      </c>
      <c r="V13" s="19"/>
      <c r="W13" s="19">
        <v>8.0555888996553193E-2</v>
      </c>
      <c r="X13" s="19">
        <v>0.125969487054756</v>
      </c>
      <c r="Y13" s="19">
        <v>5.9785075523143397E-2</v>
      </c>
      <c r="Z13" s="19">
        <v>6.2618201035547993E-2</v>
      </c>
      <c r="AA13" s="19">
        <v>5.0152721667657101E-2</v>
      </c>
      <c r="AB13" s="19">
        <v>4.2274871289357398E-2</v>
      </c>
      <c r="AC13" s="19">
        <v>1.6625796738707E-2</v>
      </c>
      <c r="AD13" s="19">
        <v>2.7978291867540601E-2</v>
      </c>
      <c r="AE13" s="19">
        <v>2.5652057393682599E-2</v>
      </c>
      <c r="AF13" s="19">
        <v>1.8496329665472901E-2</v>
      </c>
      <c r="AG13" s="19"/>
      <c r="AH13" s="19">
        <v>6.5976207472493401E-2</v>
      </c>
      <c r="AI13" s="19">
        <v>0.10775093292966501</v>
      </c>
      <c r="AJ13" s="19">
        <v>8.1052669565942301E-2</v>
      </c>
      <c r="AK13" s="19">
        <v>5.1802619207481901E-2</v>
      </c>
      <c r="AL13" s="19">
        <v>2.9129306998300901E-2</v>
      </c>
      <c r="AM13" s="19">
        <v>3.7921100304349899E-2</v>
      </c>
      <c r="AN13" s="19">
        <v>4.9001785179239803E-2</v>
      </c>
      <c r="AO13" s="19"/>
      <c r="AP13" s="19">
        <v>2.3892787790723902E-2</v>
      </c>
      <c r="AQ13" s="19">
        <v>0.104474751169243</v>
      </c>
      <c r="AR13" s="19"/>
      <c r="AS13" s="19">
        <v>2.7424965300242202E-2</v>
      </c>
      <c r="AT13" s="19">
        <v>3.0748079477903301E-2</v>
      </c>
      <c r="AU13" s="19">
        <v>2.01961909491046E-2</v>
      </c>
      <c r="AV13" s="19"/>
      <c r="AW13" s="19">
        <v>2.2779425785159801E-2</v>
      </c>
      <c r="AX13" s="19">
        <v>5.9529968410291699E-2</v>
      </c>
      <c r="AY13" s="19"/>
      <c r="AZ13" s="19">
        <v>7.3398244036428903E-2</v>
      </c>
      <c r="BA13" s="19">
        <v>4.5185650306244302E-2</v>
      </c>
      <c r="BB13" s="19"/>
      <c r="BC13" s="19">
        <v>7.4801647751581601E-2</v>
      </c>
      <c r="BD13" s="19">
        <v>3.2113320869025401E-2</v>
      </c>
      <c r="BE13" s="19"/>
      <c r="BF13" s="19">
        <v>3.27954127994678E-2</v>
      </c>
      <c r="BG13" s="19">
        <v>6.5762409123289997E-2</v>
      </c>
      <c r="BH13" s="19"/>
      <c r="BI13" s="19">
        <v>0.156772450992194</v>
      </c>
      <c r="BJ13" s="19">
        <v>3.1961354722321499E-2</v>
      </c>
      <c r="BK13" s="19">
        <v>2.0806905503700499E-2</v>
      </c>
      <c r="BL13" s="19">
        <v>1.55632583191486E-2</v>
      </c>
    </row>
    <row r="14" spans="2:64" x14ac:dyDescent="0.25">
      <c r="B14" s="16"/>
    </row>
    <row r="15" spans="2:64" x14ac:dyDescent="0.25">
      <c r="B15" t="s">
        <v>83</v>
      </c>
    </row>
    <row r="16" spans="2:64" x14ac:dyDescent="0.25">
      <c r="B16" t="s">
        <v>84</v>
      </c>
    </row>
    <row r="18" spans="2:2" x14ac:dyDescent="0.2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BL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581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573</v>
      </c>
      <c r="C9" s="17">
        <v>0.28692834401106299</v>
      </c>
      <c r="D9" s="17">
        <v>0.31008074132997099</v>
      </c>
      <c r="E9" s="17">
        <v>0.244703146396968</v>
      </c>
      <c r="F9" s="17">
        <v>0.28498584090309198</v>
      </c>
      <c r="G9" s="17">
        <v>0.236774221982712</v>
      </c>
      <c r="H9" s="17">
        <v>0.31201466226470798</v>
      </c>
      <c r="I9" s="17">
        <v>0.39544352837756302</v>
      </c>
      <c r="J9" s="17">
        <v>0.191578958882762</v>
      </c>
      <c r="K9" s="17">
        <v>0.31338178255252602</v>
      </c>
      <c r="L9" s="17">
        <v>0.28929613517837299</v>
      </c>
      <c r="M9" s="17">
        <v>0.22495308433281</v>
      </c>
      <c r="N9" s="17">
        <v>0.26992071829344999</v>
      </c>
      <c r="O9" s="17">
        <v>0.27391871329282802</v>
      </c>
      <c r="P9" s="17">
        <v>0.64803048213396297</v>
      </c>
      <c r="Q9" s="17"/>
      <c r="R9" s="17">
        <v>0.247127483858886</v>
      </c>
      <c r="S9" s="17">
        <v>0.20847275209542299</v>
      </c>
      <c r="T9" s="17">
        <v>0.35110702695825002</v>
      </c>
      <c r="U9" s="17">
        <v>0.315719305728481</v>
      </c>
      <c r="V9" s="17"/>
      <c r="W9" s="17">
        <v>0.305961273428351</v>
      </c>
      <c r="X9" s="17">
        <v>0.26128772573878101</v>
      </c>
      <c r="Y9" s="17">
        <v>0.25207864685627701</v>
      </c>
      <c r="Z9" s="17">
        <v>0.23729235211021901</v>
      </c>
      <c r="AA9" s="17">
        <v>0.32104886267912403</v>
      </c>
      <c r="AB9" s="17">
        <v>0.390731197009277</v>
      </c>
      <c r="AC9" s="17">
        <v>0.186409568777896</v>
      </c>
      <c r="AD9" s="17">
        <v>0.37013942161056002</v>
      </c>
      <c r="AE9" s="17">
        <v>0.327195809222321</v>
      </c>
      <c r="AF9" s="17">
        <v>0.29902063416321201</v>
      </c>
      <c r="AG9" s="17"/>
      <c r="AH9" s="17">
        <v>0.29159049974144302</v>
      </c>
      <c r="AI9" s="17">
        <v>0.39942511449488199</v>
      </c>
      <c r="AJ9" s="17">
        <v>0.36282594204695801</v>
      </c>
      <c r="AK9" s="17">
        <v>0.21655540074412599</v>
      </c>
      <c r="AL9" s="17">
        <v>0.22780619241553901</v>
      </c>
      <c r="AM9" s="17">
        <v>0.392677447343594</v>
      </c>
      <c r="AN9" s="17">
        <v>0.33037288753924099</v>
      </c>
      <c r="AO9" s="17"/>
      <c r="AP9" s="17">
        <v>0.349871227641255</v>
      </c>
      <c r="AQ9" s="17">
        <v>0.18480794697828701</v>
      </c>
      <c r="AR9" s="17"/>
      <c r="AS9" s="17">
        <v>0.35015811148405401</v>
      </c>
      <c r="AT9" s="17">
        <v>0.423082045095661</v>
      </c>
      <c r="AU9" s="17">
        <v>0.322549560539376</v>
      </c>
      <c r="AV9" s="17"/>
      <c r="AW9" s="17">
        <v>0.39499481567561801</v>
      </c>
      <c r="AX9" s="17">
        <v>0.27026698525642001</v>
      </c>
      <c r="AY9" s="17"/>
      <c r="AZ9" s="17">
        <v>0.28438323155717998</v>
      </c>
      <c r="BA9" s="17">
        <v>0.28820718647614302</v>
      </c>
      <c r="BB9" s="17"/>
      <c r="BC9" s="17">
        <v>0.26111346777347499</v>
      </c>
      <c r="BD9" s="17">
        <v>0.315719305728481</v>
      </c>
      <c r="BE9" s="17"/>
      <c r="BF9" s="17">
        <v>0.39211347109897099</v>
      </c>
      <c r="BG9" s="17">
        <v>0.233232310122933</v>
      </c>
      <c r="BH9" s="17"/>
      <c r="BI9" s="17">
        <v>0.14386129515920701</v>
      </c>
      <c r="BJ9" s="17">
        <v>0.24587482525988799</v>
      </c>
      <c r="BK9" s="17">
        <v>0.32731574254176599</v>
      </c>
      <c r="BL9" s="17">
        <v>0.51665978325202899</v>
      </c>
    </row>
    <row r="10" spans="2:64" x14ac:dyDescent="0.25">
      <c r="B10" s="18" t="s">
        <v>574</v>
      </c>
      <c r="C10" s="17">
        <v>0.27590816597882001</v>
      </c>
      <c r="D10" s="17">
        <v>0.26918382933318602</v>
      </c>
      <c r="E10" s="17">
        <v>0.26983744976277901</v>
      </c>
      <c r="F10" s="17">
        <v>0.15901017438187401</v>
      </c>
      <c r="G10" s="17">
        <v>0.3067620376072</v>
      </c>
      <c r="H10" s="17">
        <v>0.31023083358743903</v>
      </c>
      <c r="I10" s="17">
        <v>0.26478349194647799</v>
      </c>
      <c r="J10" s="17">
        <v>0.39343371134711302</v>
      </c>
      <c r="K10" s="17">
        <v>0.16608073846098201</v>
      </c>
      <c r="L10" s="17">
        <v>0.30722822469547001</v>
      </c>
      <c r="M10" s="17">
        <v>0.274010822316202</v>
      </c>
      <c r="N10" s="17">
        <v>0.29052467084979799</v>
      </c>
      <c r="O10" s="17">
        <v>0.26585622448158702</v>
      </c>
      <c r="P10" s="17">
        <v>0</v>
      </c>
      <c r="Q10" s="17"/>
      <c r="R10" s="17">
        <v>0.20905983954291699</v>
      </c>
      <c r="S10" s="17">
        <v>0.24926410510390201</v>
      </c>
      <c r="T10" s="17">
        <v>0.195393471225319</v>
      </c>
      <c r="U10" s="17">
        <v>0.34133375657766402</v>
      </c>
      <c r="V10" s="17"/>
      <c r="W10" s="17">
        <v>0.21117931836782999</v>
      </c>
      <c r="X10" s="17">
        <v>0.21608860144407599</v>
      </c>
      <c r="Y10" s="17">
        <v>0.29581741795857103</v>
      </c>
      <c r="Z10" s="17">
        <v>0.32148255378860802</v>
      </c>
      <c r="AA10" s="17">
        <v>0.27285585372307197</v>
      </c>
      <c r="AB10" s="17">
        <v>0.19427811171231801</v>
      </c>
      <c r="AC10" s="17">
        <v>0.39582556808653302</v>
      </c>
      <c r="AD10" s="17">
        <v>0.22486416290505101</v>
      </c>
      <c r="AE10" s="17">
        <v>0.300697385259318</v>
      </c>
      <c r="AF10" s="17">
        <v>0.337882531822494</v>
      </c>
      <c r="AG10" s="17"/>
      <c r="AH10" s="17">
        <v>0.25449917989291998</v>
      </c>
      <c r="AI10" s="17">
        <v>0.25336115814181598</v>
      </c>
      <c r="AJ10" s="17">
        <v>0.184658423434193</v>
      </c>
      <c r="AK10" s="17">
        <v>0.26098665584229103</v>
      </c>
      <c r="AL10" s="17">
        <v>0.36878241910047899</v>
      </c>
      <c r="AM10" s="17">
        <v>0.29065949575397798</v>
      </c>
      <c r="AN10" s="17">
        <v>0.286006237282388</v>
      </c>
      <c r="AO10" s="17"/>
      <c r="AP10" s="17">
        <v>0.30250447507507899</v>
      </c>
      <c r="AQ10" s="17">
        <v>0.23275752705236399</v>
      </c>
      <c r="AR10" s="17"/>
      <c r="AS10" s="17">
        <v>0.33640262073354699</v>
      </c>
      <c r="AT10" s="17">
        <v>0.32029689184256199</v>
      </c>
      <c r="AU10" s="17">
        <v>0.26936011087738598</v>
      </c>
      <c r="AV10" s="17"/>
      <c r="AW10" s="17">
        <v>0.32604209273990398</v>
      </c>
      <c r="AX10" s="17">
        <v>0.26817867017240399</v>
      </c>
      <c r="AY10" s="17"/>
      <c r="AZ10" s="17">
        <v>0.25160766116140498</v>
      </c>
      <c r="BA10" s="17">
        <v>0.28811843882392402</v>
      </c>
      <c r="BB10" s="17"/>
      <c r="BC10" s="17">
        <v>0.21724553634326699</v>
      </c>
      <c r="BD10" s="17">
        <v>0.34133375657766402</v>
      </c>
      <c r="BE10" s="17"/>
      <c r="BF10" s="17">
        <v>0.282779265563321</v>
      </c>
      <c r="BG10" s="17">
        <v>0.272400533233083</v>
      </c>
      <c r="BH10" s="17"/>
      <c r="BI10" s="17">
        <v>0.15277249829776299</v>
      </c>
      <c r="BJ10" s="17">
        <v>0.31948525472183897</v>
      </c>
      <c r="BK10" s="17">
        <v>0.33256805413473201</v>
      </c>
      <c r="BL10" s="17">
        <v>0.25500990030102499</v>
      </c>
    </row>
    <row r="11" spans="2:64" x14ac:dyDescent="0.25">
      <c r="B11" s="18" t="s">
        <v>575</v>
      </c>
      <c r="C11" s="17">
        <v>0.20980542748219</v>
      </c>
      <c r="D11" s="17">
        <v>0.207787686689096</v>
      </c>
      <c r="E11" s="17">
        <v>0.191510456510982</v>
      </c>
      <c r="F11" s="17">
        <v>0.31318724119285601</v>
      </c>
      <c r="G11" s="17">
        <v>8.8961835368700795E-2</v>
      </c>
      <c r="H11" s="17">
        <v>0.21257161392146001</v>
      </c>
      <c r="I11" s="17">
        <v>0.13798077529892999</v>
      </c>
      <c r="J11" s="17">
        <v>0.19371939057465501</v>
      </c>
      <c r="K11" s="17">
        <v>0.30348348341658998</v>
      </c>
      <c r="L11" s="17">
        <v>0.17428476763564099</v>
      </c>
      <c r="M11" s="17">
        <v>0.28909132290343098</v>
      </c>
      <c r="N11" s="17">
        <v>0.217006628434635</v>
      </c>
      <c r="O11" s="17">
        <v>0.20311921754562801</v>
      </c>
      <c r="P11" s="17">
        <v>0</v>
      </c>
      <c r="Q11" s="17"/>
      <c r="R11" s="17">
        <v>0.218327796723775</v>
      </c>
      <c r="S11" s="17">
        <v>0.265820532254048</v>
      </c>
      <c r="T11" s="17">
        <v>0.291792802477643</v>
      </c>
      <c r="U11" s="17">
        <v>0.165470558978284</v>
      </c>
      <c r="V11" s="17"/>
      <c r="W11" s="17">
        <v>0.183958396008474</v>
      </c>
      <c r="X11" s="17">
        <v>0.29999205020199199</v>
      </c>
      <c r="Y11" s="17">
        <v>0.183406380446864</v>
      </c>
      <c r="Z11" s="17">
        <v>0.203752891652354</v>
      </c>
      <c r="AA11" s="17">
        <v>0.25781714012733897</v>
      </c>
      <c r="AB11" s="17">
        <v>0.17255868661148599</v>
      </c>
      <c r="AC11" s="17">
        <v>0.25497406428729102</v>
      </c>
      <c r="AD11" s="17">
        <v>0.18753608489593501</v>
      </c>
      <c r="AE11" s="17">
        <v>0.23049823364711999</v>
      </c>
      <c r="AF11" s="17">
        <v>0.177750085294404</v>
      </c>
      <c r="AG11" s="17"/>
      <c r="AH11" s="17">
        <v>0.21017389951174201</v>
      </c>
      <c r="AI11" s="17">
        <v>0.17354190668030001</v>
      </c>
      <c r="AJ11" s="17">
        <v>0.20923110567876901</v>
      </c>
      <c r="AK11" s="17">
        <v>0.30621602917019303</v>
      </c>
      <c r="AL11" s="17">
        <v>0.208351198701587</v>
      </c>
      <c r="AM11" s="17">
        <v>0.116280766374265</v>
      </c>
      <c r="AN11" s="17">
        <v>0.178266895613476</v>
      </c>
      <c r="AO11" s="17"/>
      <c r="AP11" s="17">
        <v>0.192617158049218</v>
      </c>
      <c r="AQ11" s="17">
        <v>0.23769218445243301</v>
      </c>
      <c r="AR11" s="17"/>
      <c r="AS11" s="17">
        <v>0.194518517520018</v>
      </c>
      <c r="AT11" s="17">
        <v>0.14258210873614199</v>
      </c>
      <c r="AU11" s="17">
        <v>0.20054619813170699</v>
      </c>
      <c r="AV11" s="17"/>
      <c r="AW11" s="17">
        <v>0.17160669588222</v>
      </c>
      <c r="AX11" s="17">
        <v>0.215694791327944</v>
      </c>
      <c r="AY11" s="17"/>
      <c r="AZ11" s="17">
        <v>0.222211769588533</v>
      </c>
      <c r="BA11" s="17">
        <v>0.203571613688348</v>
      </c>
      <c r="BB11" s="17"/>
      <c r="BC11" s="17">
        <v>0.24955745642346999</v>
      </c>
      <c r="BD11" s="17">
        <v>0.165470558978284</v>
      </c>
      <c r="BE11" s="17"/>
      <c r="BF11" s="17">
        <v>0.162658448114058</v>
      </c>
      <c r="BG11" s="17">
        <v>0.233873524103478</v>
      </c>
      <c r="BH11" s="17"/>
      <c r="BI11" s="17">
        <v>0.266881601656489</v>
      </c>
      <c r="BJ11" s="17">
        <v>0.221703198431072</v>
      </c>
      <c r="BK11" s="17">
        <v>0.20149002536675201</v>
      </c>
      <c r="BL11" s="17">
        <v>0.101007100071813</v>
      </c>
    </row>
    <row r="12" spans="2:64" x14ac:dyDescent="0.25">
      <c r="B12" s="18" t="s">
        <v>576</v>
      </c>
      <c r="C12" s="17">
        <v>0.10733227239880801</v>
      </c>
      <c r="D12" s="17">
        <v>0.13656789514794501</v>
      </c>
      <c r="E12" s="17">
        <v>0.15046748025964499</v>
      </c>
      <c r="F12" s="17">
        <v>0.100907012499052</v>
      </c>
      <c r="G12" s="17">
        <v>0.158163439675953</v>
      </c>
      <c r="H12" s="17">
        <v>6.5653636385380798E-2</v>
      </c>
      <c r="I12" s="17">
        <v>7.99642180751957E-2</v>
      </c>
      <c r="J12" s="17">
        <v>0.15099875591307901</v>
      </c>
      <c r="K12" s="17">
        <v>7.28710079322894E-2</v>
      </c>
      <c r="L12" s="17">
        <v>0.10731430503193901</v>
      </c>
      <c r="M12" s="17">
        <v>0.105234451789702</v>
      </c>
      <c r="N12" s="17">
        <v>8.1015604225049498E-2</v>
      </c>
      <c r="O12" s="17">
        <v>7.7409872342757202E-2</v>
      </c>
      <c r="P12" s="17">
        <v>0.35196951786603697</v>
      </c>
      <c r="Q12" s="17"/>
      <c r="R12" s="17">
        <v>8.7874014658322994E-2</v>
      </c>
      <c r="S12" s="17">
        <v>0.160387423116858</v>
      </c>
      <c r="T12" s="17">
        <v>8.9016311301119103E-2</v>
      </c>
      <c r="U12" s="17">
        <v>0.105646980434211</v>
      </c>
      <c r="V12" s="17"/>
      <c r="W12" s="17">
        <v>0.10598773175661499</v>
      </c>
      <c r="X12" s="17">
        <v>4.6089378128954202E-2</v>
      </c>
      <c r="Y12" s="17">
        <v>0.106253741686567</v>
      </c>
      <c r="Z12" s="17">
        <v>0.124336742679052</v>
      </c>
      <c r="AA12" s="17">
        <v>4.7852762865489298E-2</v>
      </c>
      <c r="AB12" s="17">
        <v>9.6597629965147702E-2</v>
      </c>
      <c r="AC12" s="17">
        <v>0.13218012795334699</v>
      </c>
      <c r="AD12" s="17">
        <v>9.2490765962638499E-2</v>
      </c>
      <c r="AE12" s="17">
        <v>0.115956514477558</v>
      </c>
      <c r="AF12" s="17">
        <v>0.12451977345821701</v>
      </c>
      <c r="AG12" s="17"/>
      <c r="AH12" s="17">
        <v>7.8838093326262501E-2</v>
      </c>
      <c r="AI12" s="17">
        <v>7.4455062145682593E-2</v>
      </c>
      <c r="AJ12" s="17">
        <v>0.105396738309371</v>
      </c>
      <c r="AK12" s="17">
        <v>8.2639095133791099E-2</v>
      </c>
      <c r="AL12" s="17">
        <v>0.124895283538674</v>
      </c>
      <c r="AM12" s="17">
        <v>0.12313110993191601</v>
      </c>
      <c r="AN12" s="17">
        <v>0.10724752539127699</v>
      </c>
      <c r="AO12" s="17"/>
      <c r="AP12" s="17">
        <v>0.107913160579685</v>
      </c>
      <c r="AQ12" s="17">
        <v>0.106389822224275</v>
      </c>
      <c r="AR12" s="17"/>
      <c r="AS12" s="17">
        <v>8.2691326353664898E-2</v>
      </c>
      <c r="AT12" s="17">
        <v>7.59087430008651E-2</v>
      </c>
      <c r="AU12" s="17">
        <v>0.14879108087336601</v>
      </c>
      <c r="AV12" s="17"/>
      <c r="AW12" s="17">
        <v>7.1662087281734094E-2</v>
      </c>
      <c r="AX12" s="17">
        <v>0.11283179266560101</v>
      </c>
      <c r="AY12" s="17"/>
      <c r="AZ12" s="17">
        <v>0.111869313755263</v>
      </c>
      <c r="BA12" s="17">
        <v>0.105052545566461</v>
      </c>
      <c r="BB12" s="17"/>
      <c r="BC12" s="17">
        <v>0.108843357853933</v>
      </c>
      <c r="BD12" s="17">
        <v>0.105646980434211</v>
      </c>
      <c r="BE12" s="17"/>
      <c r="BF12" s="17">
        <v>9.7951565082800104E-2</v>
      </c>
      <c r="BG12" s="17">
        <v>0.112121036665014</v>
      </c>
      <c r="BH12" s="17"/>
      <c r="BI12" s="17">
        <v>0.120000521336163</v>
      </c>
      <c r="BJ12" s="17">
        <v>0.119843385134471</v>
      </c>
      <c r="BK12" s="17">
        <v>8.5252479829000999E-2</v>
      </c>
      <c r="BL12" s="17">
        <v>0.114496597992851</v>
      </c>
    </row>
    <row r="13" spans="2:64" x14ac:dyDescent="0.25">
      <c r="B13" s="18" t="s">
        <v>577</v>
      </c>
      <c r="C13" s="19">
        <v>0.120025790129119</v>
      </c>
      <c r="D13" s="19">
        <v>7.6379847499801395E-2</v>
      </c>
      <c r="E13" s="19">
        <v>0.143481467069626</v>
      </c>
      <c r="F13" s="19">
        <v>0.14190973102312601</v>
      </c>
      <c r="G13" s="19">
        <v>0.20933846536543499</v>
      </c>
      <c r="H13" s="19">
        <v>9.9529253841012397E-2</v>
      </c>
      <c r="I13" s="19">
        <v>0.121827986301834</v>
      </c>
      <c r="J13" s="19">
        <v>7.0269183282391401E-2</v>
      </c>
      <c r="K13" s="19">
        <v>0.144182987637613</v>
      </c>
      <c r="L13" s="19">
        <v>0.121876567458577</v>
      </c>
      <c r="M13" s="19">
        <v>0.10671031865785501</v>
      </c>
      <c r="N13" s="19">
        <v>0.14153237819706799</v>
      </c>
      <c r="O13" s="19">
        <v>0.179695972337199</v>
      </c>
      <c r="P13" s="19">
        <v>0</v>
      </c>
      <c r="Q13" s="19"/>
      <c r="R13" s="19">
        <v>0.23761086521609801</v>
      </c>
      <c r="S13" s="19">
        <v>0.116055187429769</v>
      </c>
      <c r="T13" s="19">
        <v>7.2690388037668599E-2</v>
      </c>
      <c r="U13" s="19">
        <v>7.1829398281360896E-2</v>
      </c>
      <c r="V13" s="19"/>
      <c r="W13" s="19">
        <v>0.19291328043872999</v>
      </c>
      <c r="X13" s="19">
        <v>0.17654224448619699</v>
      </c>
      <c r="Y13" s="19">
        <v>0.16244381305172201</v>
      </c>
      <c r="Z13" s="19">
        <v>0.11313545976976699</v>
      </c>
      <c r="AA13" s="19">
        <v>0.10042538060497699</v>
      </c>
      <c r="AB13" s="19">
        <v>0.14583437470177099</v>
      </c>
      <c r="AC13" s="19">
        <v>3.0610670894933099E-2</v>
      </c>
      <c r="AD13" s="19">
        <v>0.124969564625816</v>
      </c>
      <c r="AE13" s="19">
        <v>2.5652057393682599E-2</v>
      </c>
      <c r="AF13" s="19">
        <v>6.0826975261672002E-2</v>
      </c>
      <c r="AG13" s="19"/>
      <c r="AH13" s="19">
        <v>0.164898327527633</v>
      </c>
      <c r="AI13" s="19">
        <v>9.9216758537319205E-2</v>
      </c>
      <c r="AJ13" s="19">
        <v>0.13788779053070899</v>
      </c>
      <c r="AK13" s="19">
        <v>0.13360281910959801</v>
      </c>
      <c r="AL13" s="19">
        <v>7.0164906243721098E-2</v>
      </c>
      <c r="AM13" s="19">
        <v>7.7251180596246999E-2</v>
      </c>
      <c r="AN13" s="19">
        <v>9.8106454173618102E-2</v>
      </c>
      <c r="AO13" s="19"/>
      <c r="AP13" s="19">
        <v>4.7093978654762801E-2</v>
      </c>
      <c r="AQ13" s="19">
        <v>0.23835251929264201</v>
      </c>
      <c r="AR13" s="19"/>
      <c r="AS13" s="19">
        <v>3.6229423908716203E-2</v>
      </c>
      <c r="AT13" s="19">
        <v>3.8130211324769403E-2</v>
      </c>
      <c r="AU13" s="19">
        <v>5.8753049578164698E-2</v>
      </c>
      <c r="AV13" s="19"/>
      <c r="AW13" s="19">
        <v>3.5694308420523603E-2</v>
      </c>
      <c r="AX13" s="19">
        <v>0.13302776057763099</v>
      </c>
      <c r="AY13" s="19"/>
      <c r="AZ13" s="19">
        <v>0.12992802393761901</v>
      </c>
      <c r="BA13" s="19">
        <v>0.115050215445125</v>
      </c>
      <c r="BB13" s="19"/>
      <c r="BC13" s="19">
        <v>0.16324018160585399</v>
      </c>
      <c r="BD13" s="19">
        <v>7.1829398281360896E-2</v>
      </c>
      <c r="BE13" s="19"/>
      <c r="BF13" s="19">
        <v>6.4497250140850296E-2</v>
      </c>
      <c r="BG13" s="19">
        <v>0.14837259587549201</v>
      </c>
      <c r="BH13" s="19"/>
      <c r="BI13" s="19">
        <v>0.31648408355037699</v>
      </c>
      <c r="BJ13" s="19">
        <v>9.3093336452729505E-2</v>
      </c>
      <c r="BK13" s="19">
        <v>5.3373698127748899E-2</v>
      </c>
      <c r="BL13" s="19">
        <v>1.28266183822825E-2</v>
      </c>
    </row>
    <row r="14" spans="2:64" x14ac:dyDescent="0.25">
      <c r="B14" s="16"/>
    </row>
    <row r="15" spans="2:64" x14ac:dyDescent="0.25">
      <c r="B15" t="s">
        <v>83</v>
      </c>
    </row>
    <row r="16" spans="2:64" x14ac:dyDescent="0.25">
      <c r="B16" t="s">
        <v>84</v>
      </c>
    </row>
    <row r="18" spans="2:2" x14ac:dyDescent="0.2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BL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582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573</v>
      </c>
      <c r="C9" s="17">
        <v>0.238263439884316</v>
      </c>
      <c r="D9" s="17">
        <v>0.27514893459624901</v>
      </c>
      <c r="E9" s="17">
        <v>0.20916489485895401</v>
      </c>
      <c r="F9" s="17">
        <v>0.257582072342316</v>
      </c>
      <c r="G9" s="17">
        <v>0.145054991099372</v>
      </c>
      <c r="H9" s="17">
        <v>0.238041562073911</v>
      </c>
      <c r="I9" s="17">
        <v>0.27002637984157002</v>
      </c>
      <c r="J9" s="17">
        <v>0.23109693049379301</v>
      </c>
      <c r="K9" s="17">
        <v>0.16608073846098201</v>
      </c>
      <c r="L9" s="17">
        <v>0.21679173752355799</v>
      </c>
      <c r="M9" s="17">
        <v>0.18403720125170001</v>
      </c>
      <c r="N9" s="17">
        <v>0.25213042407323599</v>
      </c>
      <c r="O9" s="17">
        <v>0.243540161113594</v>
      </c>
      <c r="P9" s="17">
        <v>0.64803048213396297</v>
      </c>
      <c r="Q9" s="17"/>
      <c r="R9" s="17">
        <v>0.131020252694136</v>
      </c>
      <c r="S9" s="17">
        <v>0.16560100704351499</v>
      </c>
      <c r="T9" s="17">
        <v>0.30725815679824098</v>
      </c>
      <c r="U9" s="17">
        <v>0.29957200337147799</v>
      </c>
      <c r="V9" s="17"/>
      <c r="W9" s="17">
        <v>0.15657285536194601</v>
      </c>
      <c r="X9" s="17">
        <v>0.17696588408026701</v>
      </c>
      <c r="Y9" s="17">
        <v>9.7885484804522999E-2</v>
      </c>
      <c r="Z9" s="17">
        <v>0.19195967457252699</v>
      </c>
      <c r="AA9" s="17">
        <v>0.308238416138368</v>
      </c>
      <c r="AB9" s="17">
        <v>0.31803628984344501</v>
      </c>
      <c r="AC9" s="17">
        <v>0.28501794915619</v>
      </c>
      <c r="AD9" s="17">
        <v>0.36676378878133697</v>
      </c>
      <c r="AE9" s="17">
        <v>0.32072709965365498</v>
      </c>
      <c r="AF9" s="17">
        <v>0.28283729902372401</v>
      </c>
      <c r="AG9" s="17"/>
      <c r="AH9" s="17">
        <v>0.258657637563318</v>
      </c>
      <c r="AI9" s="17">
        <v>0.33283861767606399</v>
      </c>
      <c r="AJ9" s="17">
        <v>0.28064457862283898</v>
      </c>
      <c r="AK9" s="17">
        <v>0.16698970484581399</v>
      </c>
      <c r="AL9" s="17">
        <v>0.22351864822655401</v>
      </c>
      <c r="AM9" s="17">
        <v>0.33673467318401801</v>
      </c>
      <c r="AN9" s="17">
        <v>0.210874240422289</v>
      </c>
      <c r="AO9" s="17"/>
      <c r="AP9" s="17">
        <v>0.30878066295488199</v>
      </c>
      <c r="AQ9" s="17">
        <v>0.123854210400575</v>
      </c>
      <c r="AR9" s="17"/>
      <c r="AS9" s="17">
        <v>0.32469094150592098</v>
      </c>
      <c r="AT9" s="17">
        <v>0.41883019303636398</v>
      </c>
      <c r="AU9" s="17">
        <v>0.25252810895301298</v>
      </c>
      <c r="AV9" s="17"/>
      <c r="AW9" s="17">
        <v>0.38814119996615998</v>
      </c>
      <c r="AX9" s="17">
        <v>0.21515574430027601</v>
      </c>
      <c r="AY9" s="17"/>
      <c r="AZ9" s="17">
        <v>0.217875377594627</v>
      </c>
      <c r="BA9" s="17">
        <v>0.248507828024009</v>
      </c>
      <c r="BB9" s="17"/>
      <c r="BC9" s="17">
        <v>0.18329226544911401</v>
      </c>
      <c r="BD9" s="17">
        <v>0.29957200337147799</v>
      </c>
      <c r="BE9" s="17"/>
      <c r="BF9" s="17">
        <v>0.35514759512586103</v>
      </c>
      <c r="BG9" s="17">
        <v>0.17859516039847001</v>
      </c>
      <c r="BH9" s="17"/>
      <c r="BI9" s="17">
        <v>8.1745314419096798E-2</v>
      </c>
      <c r="BJ9" s="17">
        <v>0.17863704608057601</v>
      </c>
      <c r="BK9" s="17">
        <v>0.28190688388183399</v>
      </c>
      <c r="BL9" s="17">
        <v>0.51542600616756296</v>
      </c>
    </row>
    <row r="10" spans="2:64" x14ac:dyDescent="0.25">
      <c r="B10" s="18" t="s">
        <v>574</v>
      </c>
      <c r="C10" s="17">
        <v>0.20310825595904</v>
      </c>
      <c r="D10" s="17">
        <v>0.23287178688538801</v>
      </c>
      <c r="E10" s="17">
        <v>0.23995675049721399</v>
      </c>
      <c r="F10" s="17">
        <v>0.16397746341896299</v>
      </c>
      <c r="G10" s="17">
        <v>0.14997590417256401</v>
      </c>
      <c r="H10" s="17">
        <v>0.19902973906655999</v>
      </c>
      <c r="I10" s="17">
        <v>0.29943619157124401</v>
      </c>
      <c r="J10" s="17">
        <v>0.20601545213077599</v>
      </c>
      <c r="K10" s="17">
        <v>0.17385146096297599</v>
      </c>
      <c r="L10" s="17">
        <v>0.18818041712893999</v>
      </c>
      <c r="M10" s="17">
        <v>0.18434783121811399</v>
      </c>
      <c r="N10" s="17">
        <v>0.19336290589994601</v>
      </c>
      <c r="O10" s="17">
        <v>0.15336676224225801</v>
      </c>
      <c r="P10" s="17">
        <v>0</v>
      </c>
      <c r="Q10" s="17"/>
      <c r="R10" s="17">
        <v>9.2075408105749296E-2</v>
      </c>
      <c r="S10" s="17">
        <v>0.19103995338966701</v>
      </c>
      <c r="T10" s="17">
        <v>0.21883229410653901</v>
      </c>
      <c r="U10" s="17">
        <v>0.26142835594923902</v>
      </c>
      <c r="V10" s="17"/>
      <c r="W10" s="17">
        <v>0.10593414662922999</v>
      </c>
      <c r="X10" s="17">
        <v>0.134281650222877</v>
      </c>
      <c r="Y10" s="17">
        <v>0.14932407094476199</v>
      </c>
      <c r="Z10" s="17">
        <v>0.27770373711945301</v>
      </c>
      <c r="AA10" s="17">
        <v>0.152862913534551</v>
      </c>
      <c r="AB10" s="17">
        <v>0.217610196802453</v>
      </c>
      <c r="AC10" s="17">
        <v>0.29204591203927999</v>
      </c>
      <c r="AD10" s="17">
        <v>0.230069730429553</v>
      </c>
      <c r="AE10" s="17">
        <v>0.27440122172196302</v>
      </c>
      <c r="AF10" s="17">
        <v>0.24752110074626399</v>
      </c>
      <c r="AG10" s="17"/>
      <c r="AH10" s="17">
        <v>0.11584821124278601</v>
      </c>
      <c r="AI10" s="17">
        <v>0.14838458184353401</v>
      </c>
      <c r="AJ10" s="17">
        <v>0.20411626454745799</v>
      </c>
      <c r="AK10" s="17">
        <v>0.15495782683096099</v>
      </c>
      <c r="AL10" s="17">
        <v>0.28463255732337001</v>
      </c>
      <c r="AM10" s="17">
        <v>0.237289701048987</v>
      </c>
      <c r="AN10" s="17">
        <v>0.280918809378433</v>
      </c>
      <c r="AO10" s="17"/>
      <c r="AP10" s="17">
        <v>0.250536511842813</v>
      </c>
      <c r="AQ10" s="17">
        <v>0.126159250097165</v>
      </c>
      <c r="AR10" s="17"/>
      <c r="AS10" s="17">
        <v>0.326877608792359</v>
      </c>
      <c r="AT10" s="17">
        <v>0.272895316050634</v>
      </c>
      <c r="AU10" s="17">
        <v>0.19698858995263799</v>
      </c>
      <c r="AV10" s="17"/>
      <c r="AW10" s="17">
        <v>0.334460134898729</v>
      </c>
      <c r="AX10" s="17">
        <v>0.18285682418375401</v>
      </c>
      <c r="AY10" s="17"/>
      <c r="AZ10" s="17">
        <v>0.16933987104081899</v>
      </c>
      <c r="BA10" s="17">
        <v>0.22007585381299399</v>
      </c>
      <c r="BB10" s="17"/>
      <c r="BC10" s="17">
        <v>0.150816631310046</v>
      </c>
      <c r="BD10" s="17">
        <v>0.26142835594923902</v>
      </c>
      <c r="BE10" s="17"/>
      <c r="BF10" s="17">
        <v>0.22068284049829301</v>
      </c>
      <c r="BG10" s="17">
        <v>0.194136593204848</v>
      </c>
      <c r="BH10" s="17"/>
      <c r="BI10" s="17">
        <v>0.105742435805092</v>
      </c>
      <c r="BJ10" s="17">
        <v>0.18120794760602499</v>
      </c>
      <c r="BK10" s="17">
        <v>0.28121423733194501</v>
      </c>
      <c r="BL10" s="17">
        <v>0.229821552100202</v>
      </c>
    </row>
    <row r="11" spans="2:64" x14ac:dyDescent="0.25">
      <c r="B11" s="18" t="s">
        <v>575</v>
      </c>
      <c r="C11" s="17">
        <v>0.20764245109842</v>
      </c>
      <c r="D11" s="17">
        <v>0.220735388051012</v>
      </c>
      <c r="E11" s="17">
        <v>0.209811574245899</v>
      </c>
      <c r="F11" s="17">
        <v>0.19554617563797699</v>
      </c>
      <c r="G11" s="17">
        <v>0.14289147354081799</v>
      </c>
      <c r="H11" s="17">
        <v>0.31325624824334902</v>
      </c>
      <c r="I11" s="17">
        <v>0.105501041160816</v>
      </c>
      <c r="J11" s="17">
        <v>0.24865400761169401</v>
      </c>
      <c r="K11" s="17">
        <v>0.197169644817798</v>
      </c>
      <c r="L11" s="17">
        <v>0.19790322017755901</v>
      </c>
      <c r="M11" s="17">
        <v>0.20037310380965501</v>
      </c>
      <c r="N11" s="17">
        <v>0.235196303432298</v>
      </c>
      <c r="O11" s="17">
        <v>0.18344992884268399</v>
      </c>
      <c r="P11" s="17">
        <v>0</v>
      </c>
      <c r="Q11" s="17"/>
      <c r="R11" s="17">
        <v>0.20290192327228199</v>
      </c>
      <c r="S11" s="17">
        <v>0.25877432287765201</v>
      </c>
      <c r="T11" s="17">
        <v>0.16739762495374599</v>
      </c>
      <c r="U11" s="17">
        <v>0.204673065438122</v>
      </c>
      <c r="V11" s="17"/>
      <c r="W11" s="17">
        <v>0.185789179630128</v>
      </c>
      <c r="X11" s="17">
        <v>0.26064037784127703</v>
      </c>
      <c r="Y11" s="17">
        <v>0.18740576188018501</v>
      </c>
      <c r="Z11" s="17">
        <v>0.245201349834412</v>
      </c>
      <c r="AA11" s="17">
        <v>0.263246250438326</v>
      </c>
      <c r="AB11" s="17">
        <v>0.15104253059065301</v>
      </c>
      <c r="AC11" s="17">
        <v>0.19477408739035901</v>
      </c>
      <c r="AD11" s="17">
        <v>0.129231461124726</v>
      </c>
      <c r="AE11" s="17">
        <v>0.17276830707978399</v>
      </c>
      <c r="AF11" s="17">
        <v>0.23067924520578201</v>
      </c>
      <c r="AG11" s="17"/>
      <c r="AH11" s="17">
        <v>0.118382242862567</v>
      </c>
      <c r="AI11" s="17">
        <v>0.18103696624174101</v>
      </c>
      <c r="AJ11" s="17">
        <v>0.17541787422196201</v>
      </c>
      <c r="AK11" s="17">
        <v>0.27544943858668097</v>
      </c>
      <c r="AL11" s="17">
        <v>0.23715451830359699</v>
      </c>
      <c r="AM11" s="17">
        <v>0.149086546990638</v>
      </c>
      <c r="AN11" s="17">
        <v>0.236829335241549</v>
      </c>
      <c r="AO11" s="17"/>
      <c r="AP11" s="17">
        <v>0.20532015815469901</v>
      </c>
      <c r="AQ11" s="17">
        <v>0.211410207892539</v>
      </c>
      <c r="AR11" s="17"/>
      <c r="AS11" s="17">
        <v>0.176446022826803</v>
      </c>
      <c r="AT11" s="17">
        <v>0.171407916595123</v>
      </c>
      <c r="AU11" s="17">
        <v>0.235307536188469</v>
      </c>
      <c r="AV11" s="17"/>
      <c r="AW11" s="17">
        <v>0.16125985886890401</v>
      </c>
      <c r="AX11" s="17">
        <v>0.21479357759679399</v>
      </c>
      <c r="AY11" s="17"/>
      <c r="AZ11" s="17">
        <v>0.229918002733148</v>
      </c>
      <c r="BA11" s="17">
        <v>0.19644965632815201</v>
      </c>
      <c r="BB11" s="17"/>
      <c r="BC11" s="17">
        <v>0.210304895099929</v>
      </c>
      <c r="BD11" s="17">
        <v>0.204673065438122</v>
      </c>
      <c r="BE11" s="17"/>
      <c r="BF11" s="17">
        <v>0.186794616017528</v>
      </c>
      <c r="BG11" s="17">
        <v>0.218285077960125</v>
      </c>
      <c r="BH11" s="17"/>
      <c r="BI11" s="17">
        <v>0.17683503245125401</v>
      </c>
      <c r="BJ11" s="17">
        <v>0.24248575899046801</v>
      </c>
      <c r="BK11" s="17">
        <v>0.22547591767427599</v>
      </c>
      <c r="BL11" s="17">
        <v>0.14762011109369999</v>
      </c>
    </row>
    <row r="12" spans="2:64" x14ac:dyDescent="0.25">
      <c r="B12" s="18" t="s">
        <v>576</v>
      </c>
      <c r="C12" s="17">
        <v>0.12855687740892199</v>
      </c>
      <c r="D12" s="17">
        <v>0.12401193147824099</v>
      </c>
      <c r="E12" s="17">
        <v>5.97613985311298E-2</v>
      </c>
      <c r="F12" s="17">
        <v>0.105874301536141</v>
      </c>
      <c r="G12" s="17">
        <v>0.34100802348654702</v>
      </c>
      <c r="H12" s="17">
        <v>8.3205004577959804E-2</v>
      </c>
      <c r="I12" s="17">
        <v>0.105610711426789</v>
      </c>
      <c r="J12" s="17">
        <v>9.0558563929010003E-2</v>
      </c>
      <c r="K12" s="17">
        <v>0.13119105068057901</v>
      </c>
      <c r="L12" s="17">
        <v>9.6829264585765795E-2</v>
      </c>
      <c r="M12" s="17">
        <v>0.177617683464178</v>
      </c>
      <c r="N12" s="17">
        <v>0.141864889077047</v>
      </c>
      <c r="O12" s="17">
        <v>0.106470727028961</v>
      </c>
      <c r="P12" s="17">
        <v>0.35196951786603697</v>
      </c>
      <c r="Q12" s="17"/>
      <c r="R12" s="17">
        <v>0.12525411520736501</v>
      </c>
      <c r="S12" s="17">
        <v>0.12836277569031099</v>
      </c>
      <c r="T12" s="17">
        <v>0.15079920021705701</v>
      </c>
      <c r="U12" s="17">
        <v>0.124396200176341</v>
      </c>
      <c r="V12" s="17"/>
      <c r="W12" s="17">
        <v>0.14199860705872899</v>
      </c>
      <c r="X12" s="17">
        <v>4.6739444895095503E-2</v>
      </c>
      <c r="Y12" s="17">
        <v>0.20919554499901799</v>
      </c>
      <c r="Z12" s="17">
        <v>0.115966402618759</v>
      </c>
      <c r="AA12" s="17">
        <v>0.104243789654132</v>
      </c>
      <c r="AB12" s="17">
        <v>0.14484779149131799</v>
      </c>
      <c r="AC12" s="17">
        <v>0.12543710440939401</v>
      </c>
      <c r="AD12" s="17">
        <v>0.13476474311944101</v>
      </c>
      <c r="AE12" s="17">
        <v>0.11693443294240601</v>
      </c>
      <c r="AF12" s="17">
        <v>0.153590386983394</v>
      </c>
      <c r="AG12" s="17"/>
      <c r="AH12" s="17">
        <v>0.15288079923839501</v>
      </c>
      <c r="AI12" s="17">
        <v>0.18115124917617101</v>
      </c>
      <c r="AJ12" s="17">
        <v>0.16514301498880199</v>
      </c>
      <c r="AK12" s="17">
        <v>0.138342238184649</v>
      </c>
      <c r="AL12" s="17">
        <v>0.105577534504856</v>
      </c>
      <c r="AM12" s="17">
        <v>0.120491868548006</v>
      </c>
      <c r="AN12" s="17">
        <v>0.122747379652429</v>
      </c>
      <c r="AO12" s="17"/>
      <c r="AP12" s="17">
        <v>0.12165503666633901</v>
      </c>
      <c r="AQ12" s="17">
        <v>0.139754628071738</v>
      </c>
      <c r="AR12" s="17"/>
      <c r="AS12" s="17">
        <v>0.113689586337751</v>
      </c>
      <c r="AT12" s="17">
        <v>6.0978844844989603E-2</v>
      </c>
      <c r="AU12" s="17">
        <v>0.1457641337226</v>
      </c>
      <c r="AV12" s="17"/>
      <c r="AW12" s="17">
        <v>7.0348175825563505E-2</v>
      </c>
      <c r="AX12" s="17">
        <v>0.13753131735115201</v>
      </c>
      <c r="AY12" s="17"/>
      <c r="AZ12" s="17">
        <v>0.133015692707353</v>
      </c>
      <c r="BA12" s="17">
        <v>0.12631645681812201</v>
      </c>
      <c r="BB12" s="17"/>
      <c r="BC12" s="17">
        <v>0.132287470672106</v>
      </c>
      <c r="BD12" s="17">
        <v>0.124396200176341</v>
      </c>
      <c r="BE12" s="17"/>
      <c r="BF12" s="17">
        <v>0.11258086614238801</v>
      </c>
      <c r="BG12" s="17">
        <v>0.136712483302215</v>
      </c>
      <c r="BH12" s="17"/>
      <c r="BI12" s="17">
        <v>0.13557116537397401</v>
      </c>
      <c r="BJ12" s="17">
        <v>0.15956972294928901</v>
      </c>
      <c r="BK12" s="17">
        <v>0.126683870316185</v>
      </c>
      <c r="BL12" s="17">
        <v>5.77428304543431E-2</v>
      </c>
    </row>
    <row r="13" spans="2:64" x14ac:dyDescent="0.25">
      <c r="B13" s="18" t="s">
        <v>577</v>
      </c>
      <c r="C13" s="19">
        <v>0.222428975649302</v>
      </c>
      <c r="D13" s="19">
        <v>0.14723195898911001</v>
      </c>
      <c r="E13" s="19">
        <v>0.28130538186680298</v>
      </c>
      <c r="F13" s="19">
        <v>0.27701998706460401</v>
      </c>
      <c r="G13" s="19">
        <v>0.221069607700699</v>
      </c>
      <c r="H13" s="19">
        <v>0.16646744603822</v>
      </c>
      <c r="I13" s="19">
        <v>0.21942567599958099</v>
      </c>
      <c r="J13" s="19">
        <v>0.223675045834727</v>
      </c>
      <c r="K13" s="19">
        <v>0.33170710507766599</v>
      </c>
      <c r="L13" s="19">
        <v>0.300295360584177</v>
      </c>
      <c r="M13" s="19">
        <v>0.25362418025635303</v>
      </c>
      <c r="N13" s="19">
        <v>0.177445477517473</v>
      </c>
      <c r="O13" s="19">
        <v>0.31317242077250301</v>
      </c>
      <c r="P13" s="19">
        <v>0</v>
      </c>
      <c r="Q13" s="19"/>
      <c r="R13" s="19">
        <v>0.44874830072046701</v>
      </c>
      <c r="S13" s="19">
        <v>0.25622194099885598</v>
      </c>
      <c r="T13" s="19">
        <v>0.15571272392441801</v>
      </c>
      <c r="U13" s="19">
        <v>0.10993037506481899</v>
      </c>
      <c r="V13" s="19"/>
      <c r="W13" s="19">
        <v>0.40970521131996701</v>
      </c>
      <c r="X13" s="19">
        <v>0.38137264296048501</v>
      </c>
      <c r="Y13" s="19">
        <v>0.35618913737151198</v>
      </c>
      <c r="Z13" s="19">
        <v>0.16916883585485001</v>
      </c>
      <c r="AA13" s="19">
        <v>0.17140863023462299</v>
      </c>
      <c r="AB13" s="19">
        <v>0.16846319127213</v>
      </c>
      <c r="AC13" s="19">
        <v>0.10272494700477799</v>
      </c>
      <c r="AD13" s="19">
        <v>0.13917027654494299</v>
      </c>
      <c r="AE13" s="19">
        <v>0.115168938602191</v>
      </c>
      <c r="AF13" s="19">
        <v>8.5371968040837395E-2</v>
      </c>
      <c r="AG13" s="19"/>
      <c r="AH13" s="19">
        <v>0.35423110909293498</v>
      </c>
      <c r="AI13" s="19">
        <v>0.15658858506249099</v>
      </c>
      <c r="AJ13" s="19">
        <v>0.17467826761893901</v>
      </c>
      <c r="AK13" s="19">
        <v>0.26426079155189502</v>
      </c>
      <c r="AL13" s="19">
        <v>0.149116741641622</v>
      </c>
      <c r="AM13" s="19">
        <v>0.15639721022835201</v>
      </c>
      <c r="AN13" s="19">
        <v>0.14863023530530001</v>
      </c>
      <c r="AO13" s="19"/>
      <c r="AP13" s="19">
        <v>0.11370763038126699</v>
      </c>
      <c r="AQ13" s="19">
        <v>0.39882170353798302</v>
      </c>
      <c r="AR13" s="19"/>
      <c r="AS13" s="19">
        <v>5.82958405371665E-2</v>
      </c>
      <c r="AT13" s="19">
        <v>7.5887729472889298E-2</v>
      </c>
      <c r="AU13" s="19">
        <v>0.16941163118328001</v>
      </c>
      <c r="AV13" s="19"/>
      <c r="AW13" s="19">
        <v>4.5790630440643701E-2</v>
      </c>
      <c r="AX13" s="19">
        <v>0.24966253656802401</v>
      </c>
      <c r="AY13" s="19"/>
      <c r="AZ13" s="19">
        <v>0.24985105592405399</v>
      </c>
      <c r="BA13" s="19">
        <v>0.20865020501672299</v>
      </c>
      <c r="BB13" s="19"/>
      <c r="BC13" s="19">
        <v>0.323298737468804</v>
      </c>
      <c r="BD13" s="19">
        <v>0.10993037506481899</v>
      </c>
      <c r="BE13" s="19"/>
      <c r="BF13" s="19">
        <v>0.124794082215929</v>
      </c>
      <c r="BG13" s="19">
        <v>0.272270685134341</v>
      </c>
      <c r="BH13" s="19"/>
      <c r="BI13" s="19">
        <v>0.500106051950584</v>
      </c>
      <c r="BJ13" s="19">
        <v>0.23809952437364201</v>
      </c>
      <c r="BK13" s="19">
        <v>8.4719090795760899E-2</v>
      </c>
      <c r="BL13" s="19">
        <v>4.9389500184191297E-2</v>
      </c>
    </row>
    <row r="14" spans="2:64" x14ac:dyDescent="0.25">
      <c r="B14" s="16"/>
    </row>
    <row r="15" spans="2:64" x14ac:dyDescent="0.25">
      <c r="B15" t="s">
        <v>83</v>
      </c>
    </row>
    <row r="16" spans="2:64" x14ac:dyDescent="0.25">
      <c r="B16" t="s">
        <v>84</v>
      </c>
    </row>
    <row r="18" spans="2:2" x14ac:dyDescent="0.2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BL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583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573</v>
      </c>
      <c r="C9" s="17">
        <v>0.21791147935647501</v>
      </c>
      <c r="D9" s="17">
        <v>0.22032521969289401</v>
      </c>
      <c r="E9" s="17">
        <v>0.12518034933470901</v>
      </c>
      <c r="F9" s="17">
        <v>0.24961621850382801</v>
      </c>
      <c r="G9" s="17">
        <v>0.231853308909519</v>
      </c>
      <c r="H9" s="17">
        <v>0.21010290901329301</v>
      </c>
      <c r="I9" s="17">
        <v>0.27378969821965099</v>
      </c>
      <c r="J9" s="17">
        <v>9.2394236136835103E-2</v>
      </c>
      <c r="K9" s="17">
        <v>0.258721920582697</v>
      </c>
      <c r="L9" s="17">
        <v>0.200829565535767</v>
      </c>
      <c r="M9" s="17">
        <v>0.19601057806365599</v>
      </c>
      <c r="N9" s="17">
        <v>0.188677725491738</v>
      </c>
      <c r="O9" s="17">
        <v>0.299176066677107</v>
      </c>
      <c r="P9" s="17">
        <v>0.296060964267926</v>
      </c>
      <c r="Q9" s="17"/>
      <c r="R9" s="17">
        <v>0.231338722872174</v>
      </c>
      <c r="S9" s="17">
        <v>0.14967891313315301</v>
      </c>
      <c r="T9" s="17">
        <v>0.23884507406782601</v>
      </c>
      <c r="U9" s="17">
        <v>0.226913511749925</v>
      </c>
      <c r="V9" s="17"/>
      <c r="W9" s="17">
        <v>0.32541192816627501</v>
      </c>
      <c r="X9" s="17">
        <v>0.17286154042305801</v>
      </c>
      <c r="Y9" s="17">
        <v>0.193631702552022</v>
      </c>
      <c r="Z9" s="17">
        <v>0.17532209521745301</v>
      </c>
      <c r="AA9" s="17">
        <v>0.209361945319302</v>
      </c>
      <c r="AB9" s="17">
        <v>0.186327440018941</v>
      </c>
      <c r="AC9" s="17">
        <v>0.222117078362112</v>
      </c>
      <c r="AD9" s="17">
        <v>0.24387013270220201</v>
      </c>
      <c r="AE9" s="17">
        <v>0.25702845788818302</v>
      </c>
      <c r="AF9" s="17">
        <v>0.21068391567077299</v>
      </c>
      <c r="AG9" s="17"/>
      <c r="AH9" s="17">
        <v>0.23772029595647301</v>
      </c>
      <c r="AI9" s="17">
        <v>0.31794297360696</v>
      </c>
      <c r="AJ9" s="17">
        <v>0.25653984496305199</v>
      </c>
      <c r="AK9" s="17">
        <v>0.17820732811234399</v>
      </c>
      <c r="AL9" s="17">
        <v>0.17391807401623099</v>
      </c>
      <c r="AM9" s="17">
        <v>0.29310822581974999</v>
      </c>
      <c r="AN9" s="17">
        <v>0.233847217546643</v>
      </c>
      <c r="AO9" s="17"/>
      <c r="AP9" s="17">
        <v>0.24974941383917801</v>
      </c>
      <c r="AQ9" s="17">
        <v>0.16625667229076299</v>
      </c>
      <c r="AR9" s="17"/>
      <c r="AS9" s="17">
        <v>0.212909942984157</v>
      </c>
      <c r="AT9" s="17">
        <v>0.29769083162589999</v>
      </c>
      <c r="AU9" s="17">
        <v>0.25954138566571799</v>
      </c>
      <c r="AV9" s="17"/>
      <c r="AW9" s="17">
        <v>0.29168951007778898</v>
      </c>
      <c r="AX9" s="17">
        <v>0.20653660776934199</v>
      </c>
      <c r="AY9" s="17"/>
      <c r="AZ9" s="17">
        <v>0.23811007659191399</v>
      </c>
      <c r="BA9" s="17">
        <v>0.20776229170847499</v>
      </c>
      <c r="BB9" s="17"/>
      <c r="BC9" s="17">
        <v>0.20983997572264201</v>
      </c>
      <c r="BD9" s="17">
        <v>0.226913511749925</v>
      </c>
      <c r="BE9" s="17"/>
      <c r="BF9" s="17">
        <v>0.30253966594933102</v>
      </c>
      <c r="BG9" s="17">
        <v>0.17470957333621301</v>
      </c>
      <c r="BH9" s="17"/>
      <c r="BI9" s="17">
        <v>0.121979303205678</v>
      </c>
      <c r="BJ9" s="17">
        <v>0.18996647072133999</v>
      </c>
      <c r="BK9" s="17">
        <v>0.232606127868077</v>
      </c>
      <c r="BL9" s="17">
        <v>0.39874240819760798</v>
      </c>
    </row>
    <row r="10" spans="2:64" x14ac:dyDescent="0.25">
      <c r="B10" s="18" t="s">
        <v>574</v>
      </c>
      <c r="C10" s="17">
        <v>0.24108060667081399</v>
      </c>
      <c r="D10" s="17">
        <v>0.20453021230964299</v>
      </c>
      <c r="E10" s="17">
        <v>0.285898950207431</v>
      </c>
      <c r="F10" s="17">
        <v>0.247649851093069</v>
      </c>
      <c r="G10" s="17">
        <v>0.20209280492448201</v>
      </c>
      <c r="H10" s="17">
        <v>0.28486028330267998</v>
      </c>
      <c r="I10" s="17">
        <v>0.25728859693471001</v>
      </c>
      <c r="J10" s="17">
        <v>0.373715765131926</v>
      </c>
      <c r="K10" s="17">
        <v>0.19007763638623301</v>
      </c>
      <c r="L10" s="17">
        <v>0.235056643256838</v>
      </c>
      <c r="M10" s="17">
        <v>0.26889789308662398</v>
      </c>
      <c r="N10" s="17">
        <v>0.24942188804041901</v>
      </c>
      <c r="O10" s="17">
        <v>0.211107345882071</v>
      </c>
      <c r="P10" s="17">
        <v>0.35196951786603697</v>
      </c>
      <c r="Q10" s="17"/>
      <c r="R10" s="17">
        <v>0.19280565227723201</v>
      </c>
      <c r="S10" s="17">
        <v>0.25536546093234003</v>
      </c>
      <c r="T10" s="17">
        <v>0.284539979829112</v>
      </c>
      <c r="U10" s="17">
        <v>0.250392908999577</v>
      </c>
      <c r="V10" s="17"/>
      <c r="W10" s="17">
        <v>0.23302107974724701</v>
      </c>
      <c r="X10" s="17">
        <v>0.233397729976483</v>
      </c>
      <c r="Y10" s="17">
        <v>0.19840489308451201</v>
      </c>
      <c r="Z10" s="17">
        <v>0.301879875413673</v>
      </c>
      <c r="AA10" s="17">
        <v>0.25612265050232802</v>
      </c>
      <c r="AB10" s="17">
        <v>0.25793123512329302</v>
      </c>
      <c r="AC10" s="17">
        <v>0.26620180393364001</v>
      </c>
      <c r="AD10" s="17">
        <v>0.26902842958893403</v>
      </c>
      <c r="AE10" s="17">
        <v>0.26875700979114497</v>
      </c>
      <c r="AF10" s="17">
        <v>0.23089995036246</v>
      </c>
      <c r="AG10" s="17"/>
      <c r="AH10" s="17">
        <v>0.195628759474647</v>
      </c>
      <c r="AI10" s="17">
        <v>0.31206856966560198</v>
      </c>
      <c r="AJ10" s="17">
        <v>0.194916161787381</v>
      </c>
      <c r="AK10" s="17">
        <v>0.27575610074590101</v>
      </c>
      <c r="AL10" s="17">
        <v>0.25990039051228703</v>
      </c>
      <c r="AM10" s="17">
        <v>0.23478039823024499</v>
      </c>
      <c r="AN10" s="17">
        <v>0.28945777811665702</v>
      </c>
      <c r="AO10" s="17"/>
      <c r="AP10" s="17">
        <v>0.27183136596964502</v>
      </c>
      <c r="AQ10" s="17">
        <v>0.191189664795541</v>
      </c>
      <c r="AR10" s="17"/>
      <c r="AS10" s="17">
        <v>0.29761044978920898</v>
      </c>
      <c r="AT10" s="17">
        <v>0.29514656832965602</v>
      </c>
      <c r="AU10" s="17">
        <v>0.25876951632718898</v>
      </c>
      <c r="AV10" s="17"/>
      <c r="AW10" s="17">
        <v>0.27671818579152901</v>
      </c>
      <c r="AX10" s="17">
        <v>0.235586113497017</v>
      </c>
      <c r="AY10" s="17"/>
      <c r="AZ10" s="17">
        <v>0.23072925089784299</v>
      </c>
      <c r="BA10" s="17">
        <v>0.24628185163483399</v>
      </c>
      <c r="BB10" s="17"/>
      <c r="BC10" s="17">
        <v>0.23273090531441301</v>
      </c>
      <c r="BD10" s="17">
        <v>0.250392908999577</v>
      </c>
      <c r="BE10" s="17"/>
      <c r="BF10" s="17">
        <v>0.25049080262415202</v>
      </c>
      <c r="BG10" s="17">
        <v>0.23627678872816901</v>
      </c>
      <c r="BH10" s="17"/>
      <c r="BI10" s="17">
        <v>0.19553676385678401</v>
      </c>
      <c r="BJ10" s="17">
        <v>0.21666200309570799</v>
      </c>
      <c r="BK10" s="17">
        <v>0.281689473297624</v>
      </c>
      <c r="BL10" s="17">
        <v>0.28262334075662099</v>
      </c>
    </row>
    <row r="11" spans="2:64" x14ac:dyDescent="0.25">
      <c r="B11" s="18" t="s">
        <v>575</v>
      </c>
      <c r="C11" s="17">
        <v>0.253847363328919</v>
      </c>
      <c r="D11" s="17">
        <v>0.27555943246675901</v>
      </c>
      <c r="E11" s="17">
        <v>0.15597220497296799</v>
      </c>
      <c r="F11" s="17">
        <v>0.28015273333220098</v>
      </c>
      <c r="G11" s="17">
        <v>0.22953134457376201</v>
      </c>
      <c r="H11" s="17">
        <v>0.20703452452419699</v>
      </c>
      <c r="I11" s="17">
        <v>0.23913699859488399</v>
      </c>
      <c r="J11" s="17">
        <v>0.22318424890750699</v>
      </c>
      <c r="K11" s="17">
        <v>0.27594058127555599</v>
      </c>
      <c r="L11" s="17">
        <v>0.27338880569812901</v>
      </c>
      <c r="M11" s="17">
        <v>0.26176695029729002</v>
      </c>
      <c r="N11" s="17">
        <v>0.25529575290787898</v>
      </c>
      <c r="O11" s="17">
        <v>0.26158585729328299</v>
      </c>
      <c r="P11" s="17">
        <v>0</v>
      </c>
      <c r="Q11" s="17"/>
      <c r="R11" s="17">
        <v>0.24678738938182901</v>
      </c>
      <c r="S11" s="17">
        <v>0.32231300326618101</v>
      </c>
      <c r="T11" s="17">
        <v>0.21378178165350201</v>
      </c>
      <c r="U11" s="17">
        <v>0.246538906761746</v>
      </c>
      <c r="V11" s="17"/>
      <c r="W11" s="17">
        <v>0.188887456049074</v>
      </c>
      <c r="X11" s="17">
        <v>0.316791890242825</v>
      </c>
      <c r="Y11" s="17">
        <v>0.26377412399182598</v>
      </c>
      <c r="Z11" s="17">
        <v>0.257155129222638</v>
      </c>
      <c r="AA11" s="17">
        <v>0.30847064940518698</v>
      </c>
      <c r="AB11" s="17">
        <v>0.27518274918093599</v>
      </c>
      <c r="AC11" s="17">
        <v>0.227780091381588</v>
      </c>
      <c r="AD11" s="17">
        <v>0.20531569900966201</v>
      </c>
      <c r="AE11" s="17">
        <v>0.27797511009726</v>
      </c>
      <c r="AF11" s="17">
        <v>0.28724917396396799</v>
      </c>
      <c r="AG11" s="17"/>
      <c r="AH11" s="17">
        <v>0.243433361673977</v>
      </c>
      <c r="AI11" s="17">
        <v>7.2008363143835102E-2</v>
      </c>
      <c r="AJ11" s="17">
        <v>0.33539093933358599</v>
      </c>
      <c r="AK11" s="17">
        <v>0.30388794220180698</v>
      </c>
      <c r="AL11" s="17">
        <v>0.24181300657663099</v>
      </c>
      <c r="AM11" s="17">
        <v>0.245045711568216</v>
      </c>
      <c r="AN11" s="17">
        <v>0.24585591553819</v>
      </c>
      <c r="AO11" s="17"/>
      <c r="AP11" s="17">
        <v>0.247566053131929</v>
      </c>
      <c r="AQ11" s="17">
        <v>0.26403834687157501</v>
      </c>
      <c r="AR11" s="17"/>
      <c r="AS11" s="17">
        <v>0.25356460842987699</v>
      </c>
      <c r="AT11" s="17">
        <v>0.19466492810863101</v>
      </c>
      <c r="AU11" s="17">
        <v>0.24922623230707799</v>
      </c>
      <c r="AV11" s="17"/>
      <c r="AW11" s="17">
        <v>0.21444296827641501</v>
      </c>
      <c r="AX11" s="17">
        <v>0.25992261268578998</v>
      </c>
      <c r="AY11" s="17"/>
      <c r="AZ11" s="17">
        <v>0.25689121094127099</v>
      </c>
      <c r="BA11" s="17">
        <v>0.25231792144592102</v>
      </c>
      <c r="BB11" s="17"/>
      <c r="BC11" s="17">
        <v>0.26040035393830202</v>
      </c>
      <c r="BD11" s="17">
        <v>0.246538906761746</v>
      </c>
      <c r="BE11" s="17"/>
      <c r="BF11" s="17">
        <v>0.225522616481836</v>
      </c>
      <c r="BG11" s="17">
        <v>0.26830688444831202</v>
      </c>
      <c r="BH11" s="17"/>
      <c r="BI11" s="17">
        <v>0.25089372084783301</v>
      </c>
      <c r="BJ11" s="17">
        <v>0.28215854918226102</v>
      </c>
      <c r="BK11" s="17">
        <v>0.26248033071374499</v>
      </c>
      <c r="BL11" s="17">
        <v>0.184943981041996</v>
      </c>
    </row>
    <row r="12" spans="2:64" x14ac:dyDescent="0.25">
      <c r="B12" s="18" t="s">
        <v>576</v>
      </c>
      <c r="C12" s="17">
        <v>0.13173930605960499</v>
      </c>
      <c r="D12" s="17">
        <v>0.17019011112937599</v>
      </c>
      <c r="E12" s="17">
        <v>0.13216636252472799</v>
      </c>
      <c r="F12" s="17">
        <v>0.111873787963871</v>
      </c>
      <c r="G12" s="17">
        <v>0.101125625850843</v>
      </c>
      <c r="H12" s="17">
        <v>0.159246934679174</v>
      </c>
      <c r="I12" s="17">
        <v>7.4721330180103698E-2</v>
      </c>
      <c r="J12" s="17">
        <v>0.18317692204570099</v>
      </c>
      <c r="K12" s="17">
        <v>5.4093319012465099E-2</v>
      </c>
      <c r="L12" s="17">
        <v>0.10634283615118301</v>
      </c>
      <c r="M12" s="17">
        <v>0.143910941274972</v>
      </c>
      <c r="N12" s="17">
        <v>0.14859358375811399</v>
      </c>
      <c r="O12" s="17">
        <v>7.9329720672392107E-2</v>
      </c>
      <c r="P12" s="17">
        <v>0.35196951786603697</v>
      </c>
      <c r="Q12" s="17"/>
      <c r="R12" s="17">
        <v>0.104900080720259</v>
      </c>
      <c r="S12" s="17">
        <v>0.14024957027431301</v>
      </c>
      <c r="T12" s="17">
        <v>0.123616726276465</v>
      </c>
      <c r="U12" s="17">
        <v>0.145398916277271</v>
      </c>
      <c r="V12" s="17"/>
      <c r="W12" s="17">
        <v>8.7393877656094507E-2</v>
      </c>
      <c r="X12" s="17">
        <v>9.3945732701429099E-2</v>
      </c>
      <c r="Y12" s="17">
        <v>0.105793239304681</v>
      </c>
      <c r="Z12" s="17">
        <v>0.125097349315581</v>
      </c>
      <c r="AA12" s="17">
        <v>0.108512111456429</v>
      </c>
      <c r="AB12" s="17">
        <v>0.152779638085492</v>
      </c>
      <c r="AC12" s="17">
        <v>0.16892154065215401</v>
      </c>
      <c r="AD12" s="17">
        <v>0.15036858992331201</v>
      </c>
      <c r="AE12" s="17">
        <v>0.105054202314367</v>
      </c>
      <c r="AF12" s="17">
        <v>0.155254195433459</v>
      </c>
      <c r="AG12" s="17"/>
      <c r="AH12" s="17">
        <v>0.133959261777745</v>
      </c>
      <c r="AI12" s="17">
        <v>0.10442149020321401</v>
      </c>
      <c r="AJ12" s="17">
        <v>0.101538865217717</v>
      </c>
      <c r="AK12" s="17">
        <v>9.5148342732030794E-2</v>
      </c>
      <c r="AL12" s="17">
        <v>0.162727484980383</v>
      </c>
      <c r="AM12" s="17">
        <v>0.169516542698808</v>
      </c>
      <c r="AN12" s="17">
        <v>9.8516982540905199E-2</v>
      </c>
      <c r="AO12" s="17"/>
      <c r="AP12" s="17">
        <v>0.13988071869327001</v>
      </c>
      <c r="AQ12" s="17">
        <v>0.118530437278785</v>
      </c>
      <c r="AR12" s="17"/>
      <c r="AS12" s="17">
        <v>0.191574931772719</v>
      </c>
      <c r="AT12" s="17">
        <v>0.11147674169557199</v>
      </c>
      <c r="AU12" s="17">
        <v>0.12708363049915999</v>
      </c>
      <c r="AV12" s="17"/>
      <c r="AW12" s="17">
        <v>0.14991931138220599</v>
      </c>
      <c r="AX12" s="17">
        <v>0.12893636832900701</v>
      </c>
      <c r="AY12" s="17"/>
      <c r="AZ12" s="17">
        <v>0.12106634717567601</v>
      </c>
      <c r="BA12" s="17">
        <v>0.137102146914826</v>
      </c>
      <c r="BB12" s="17"/>
      <c r="BC12" s="17">
        <v>0.119491672559768</v>
      </c>
      <c r="BD12" s="17">
        <v>0.145398916277271</v>
      </c>
      <c r="BE12" s="17"/>
      <c r="BF12" s="17">
        <v>0.104978478888865</v>
      </c>
      <c r="BG12" s="17">
        <v>0.14540046065832901</v>
      </c>
      <c r="BH12" s="17"/>
      <c r="BI12" s="17">
        <v>0.11791254950494701</v>
      </c>
      <c r="BJ12" s="17">
        <v>0.15629435922535301</v>
      </c>
      <c r="BK12" s="17">
        <v>0.126200920792579</v>
      </c>
      <c r="BL12" s="17">
        <v>9.7919756525837606E-2</v>
      </c>
    </row>
    <row r="13" spans="2:64" x14ac:dyDescent="0.25">
      <c r="B13" s="18" t="s">
        <v>577</v>
      </c>
      <c r="C13" s="19">
        <v>0.15542124458418699</v>
      </c>
      <c r="D13" s="19">
        <v>0.129395024401328</v>
      </c>
      <c r="E13" s="19">
        <v>0.30078213296016398</v>
      </c>
      <c r="F13" s="19">
        <v>0.110707409107032</v>
      </c>
      <c r="G13" s="19">
        <v>0.23539691574139401</v>
      </c>
      <c r="H13" s="19">
        <v>0.13875534848065599</v>
      </c>
      <c r="I13" s="19">
        <v>0.15506337607065099</v>
      </c>
      <c r="J13" s="19">
        <v>0.12752882777803101</v>
      </c>
      <c r="K13" s="19">
        <v>0.221166542743049</v>
      </c>
      <c r="L13" s="19">
        <v>0.184382149358084</v>
      </c>
      <c r="M13" s="19">
        <v>0.129413637277458</v>
      </c>
      <c r="N13" s="19">
        <v>0.15801104980184899</v>
      </c>
      <c r="O13" s="19">
        <v>0.14880100947514599</v>
      </c>
      <c r="P13" s="19">
        <v>0</v>
      </c>
      <c r="Q13" s="19"/>
      <c r="R13" s="19">
        <v>0.22416815474850499</v>
      </c>
      <c r="S13" s="19">
        <v>0.132393052394013</v>
      </c>
      <c r="T13" s="19">
        <v>0.13921643817309601</v>
      </c>
      <c r="U13" s="19">
        <v>0.130755756211481</v>
      </c>
      <c r="V13" s="19"/>
      <c r="W13" s="19">
        <v>0.16528565838131001</v>
      </c>
      <c r="X13" s="19">
        <v>0.18300310665620401</v>
      </c>
      <c r="Y13" s="19">
        <v>0.23839604106696</v>
      </c>
      <c r="Z13" s="19">
        <v>0.14054555083065501</v>
      </c>
      <c r="AA13" s="19">
        <v>0.117532643316753</v>
      </c>
      <c r="AB13" s="19">
        <v>0.12777893759133899</v>
      </c>
      <c r="AC13" s="19">
        <v>0.114979485670507</v>
      </c>
      <c r="AD13" s="19">
        <v>0.13141714877589</v>
      </c>
      <c r="AE13" s="19">
        <v>9.1185219909045406E-2</v>
      </c>
      <c r="AF13" s="19">
        <v>0.11591276456934101</v>
      </c>
      <c r="AG13" s="19"/>
      <c r="AH13" s="19">
        <v>0.18925832111715701</v>
      </c>
      <c r="AI13" s="19">
        <v>0.19355860338038999</v>
      </c>
      <c r="AJ13" s="19">
        <v>0.11161418869826301</v>
      </c>
      <c r="AK13" s="19">
        <v>0.147000286207918</v>
      </c>
      <c r="AL13" s="19">
        <v>0.16164104391446801</v>
      </c>
      <c r="AM13" s="19">
        <v>5.7549121682981798E-2</v>
      </c>
      <c r="AN13" s="19">
        <v>0.13232210625760499</v>
      </c>
      <c r="AO13" s="19"/>
      <c r="AP13" s="19">
        <v>9.0972448365977399E-2</v>
      </c>
      <c r="AQ13" s="19">
        <v>0.25998487876333598</v>
      </c>
      <c r="AR13" s="19"/>
      <c r="AS13" s="19">
        <v>4.4340067024038102E-2</v>
      </c>
      <c r="AT13" s="19">
        <v>0.10102093024024</v>
      </c>
      <c r="AU13" s="19">
        <v>0.105379235200855</v>
      </c>
      <c r="AV13" s="19"/>
      <c r="AW13" s="19">
        <v>6.7230024472060196E-2</v>
      </c>
      <c r="AX13" s="19">
        <v>0.169018297718844</v>
      </c>
      <c r="AY13" s="19"/>
      <c r="AZ13" s="19">
        <v>0.15320311439329501</v>
      </c>
      <c r="BA13" s="19">
        <v>0.156535788295944</v>
      </c>
      <c r="BB13" s="19"/>
      <c r="BC13" s="19">
        <v>0.17753709246487401</v>
      </c>
      <c r="BD13" s="19">
        <v>0.130755756211481</v>
      </c>
      <c r="BE13" s="19"/>
      <c r="BF13" s="19">
        <v>0.116468436055815</v>
      </c>
      <c r="BG13" s="19">
        <v>0.175306292828976</v>
      </c>
      <c r="BH13" s="19"/>
      <c r="BI13" s="19">
        <v>0.31367766258475799</v>
      </c>
      <c r="BJ13" s="19">
        <v>0.154918617775338</v>
      </c>
      <c r="BK13" s="19">
        <v>9.7023147327975498E-2</v>
      </c>
      <c r="BL13" s="19">
        <v>3.5770513477937103E-2</v>
      </c>
    </row>
    <row r="14" spans="2:64" x14ac:dyDescent="0.25">
      <c r="B14" s="16"/>
    </row>
    <row r="15" spans="2:64" x14ac:dyDescent="0.25">
      <c r="B15" t="s">
        <v>83</v>
      </c>
    </row>
    <row r="16" spans="2:64" x14ac:dyDescent="0.25">
      <c r="B16" t="s">
        <v>84</v>
      </c>
    </row>
    <row r="18" spans="2:2" x14ac:dyDescent="0.2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L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584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573</v>
      </c>
      <c r="C9" s="17">
        <v>0.44340487656109201</v>
      </c>
      <c r="D9" s="17">
        <v>0.395287958013602</v>
      </c>
      <c r="E9" s="17">
        <v>0.50637894961128405</v>
      </c>
      <c r="F9" s="17">
        <v>0.29725317669094797</v>
      </c>
      <c r="G9" s="17">
        <v>0.41824149955198803</v>
      </c>
      <c r="H9" s="17">
        <v>0.47591400552706797</v>
      </c>
      <c r="I9" s="17">
        <v>0.41869771571055697</v>
      </c>
      <c r="J9" s="17">
        <v>0.38896825219662101</v>
      </c>
      <c r="K9" s="17">
        <v>0.57409067912403999</v>
      </c>
      <c r="L9" s="17">
        <v>0.54064874714015898</v>
      </c>
      <c r="M9" s="17">
        <v>0.42469204610456601</v>
      </c>
      <c r="N9" s="17">
        <v>0.37647133179541198</v>
      </c>
      <c r="O9" s="17">
        <v>0.57160647239690598</v>
      </c>
      <c r="P9" s="17">
        <v>0.64803048213396297</v>
      </c>
      <c r="Q9" s="17"/>
      <c r="R9" s="17">
        <v>0.49454447875854202</v>
      </c>
      <c r="S9" s="17">
        <v>0.465087568519432</v>
      </c>
      <c r="T9" s="17">
        <v>0.45863131596446299</v>
      </c>
      <c r="U9" s="17">
        <v>0.40538235377100001</v>
      </c>
      <c r="V9" s="17"/>
      <c r="W9" s="17">
        <v>0.48687081429673001</v>
      </c>
      <c r="X9" s="17">
        <v>0.58402624567927997</v>
      </c>
      <c r="Y9" s="17">
        <v>0.51947157238952302</v>
      </c>
      <c r="Z9" s="17">
        <v>0.42102241135004898</v>
      </c>
      <c r="AA9" s="17">
        <v>0.512589520197679</v>
      </c>
      <c r="AB9" s="17">
        <v>0.45145311728277399</v>
      </c>
      <c r="AC9" s="17">
        <v>0.34562613080724702</v>
      </c>
      <c r="AD9" s="17">
        <v>0.41419912321469299</v>
      </c>
      <c r="AE9" s="17">
        <v>0.39795567951524502</v>
      </c>
      <c r="AF9" s="17">
        <v>0.38165462202385703</v>
      </c>
      <c r="AG9" s="17"/>
      <c r="AH9" s="17">
        <v>0.48036631803478003</v>
      </c>
      <c r="AI9" s="17">
        <v>0.51490755206954897</v>
      </c>
      <c r="AJ9" s="17">
        <v>0.39348441052059602</v>
      </c>
      <c r="AK9" s="17">
        <v>0.45211502861310698</v>
      </c>
      <c r="AL9" s="17">
        <v>0.38189978813673098</v>
      </c>
      <c r="AM9" s="17">
        <v>0.47438720512883997</v>
      </c>
      <c r="AN9" s="17">
        <v>0.39881386339852198</v>
      </c>
      <c r="AO9" s="17"/>
      <c r="AP9" s="17">
        <v>0.43172291677890501</v>
      </c>
      <c r="AQ9" s="17">
        <v>0.462358033808969</v>
      </c>
      <c r="AR9" s="17"/>
      <c r="AS9" s="17">
        <v>0.35398244075066498</v>
      </c>
      <c r="AT9" s="17">
        <v>0.40724268180177498</v>
      </c>
      <c r="AU9" s="17">
        <v>0.49411485871125599</v>
      </c>
      <c r="AV9" s="17"/>
      <c r="AW9" s="17">
        <v>0.34246298763168798</v>
      </c>
      <c r="AX9" s="17">
        <v>0.45896778889568401</v>
      </c>
      <c r="AY9" s="17"/>
      <c r="AZ9" s="17">
        <v>0.42031146145311199</v>
      </c>
      <c r="BA9" s="17">
        <v>0.45500862312982898</v>
      </c>
      <c r="BB9" s="17"/>
      <c r="BC9" s="17">
        <v>0.47749705902102402</v>
      </c>
      <c r="BD9" s="17">
        <v>0.40538235377100001</v>
      </c>
      <c r="BE9" s="17"/>
      <c r="BF9" s="17">
        <v>0.49169610112571699</v>
      </c>
      <c r="BG9" s="17">
        <v>0.41875265335700401</v>
      </c>
      <c r="BH9" s="17"/>
      <c r="BI9" s="17">
        <v>0.44453250108619202</v>
      </c>
      <c r="BJ9" s="17">
        <v>0.47772534032903202</v>
      </c>
      <c r="BK9" s="17">
        <v>0.41252835946226601</v>
      </c>
      <c r="BL9" s="17">
        <v>0.44039888065303201</v>
      </c>
    </row>
    <row r="10" spans="2:64" x14ac:dyDescent="0.25">
      <c r="B10" s="18" t="s">
        <v>574</v>
      </c>
      <c r="C10" s="17">
        <v>0.31322153365937899</v>
      </c>
      <c r="D10" s="17">
        <v>0.36557617044965501</v>
      </c>
      <c r="E10" s="17">
        <v>0.18019535196608399</v>
      </c>
      <c r="F10" s="17">
        <v>0.358357260200101</v>
      </c>
      <c r="G10" s="17">
        <v>0.34006336539210802</v>
      </c>
      <c r="H10" s="17">
        <v>0.19005315879791601</v>
      </c>
      <c r="I10" s="17">
        <v>0.39190066363987203</v>
      </c>
      <c r="J10" s="17">
        <v>0.44694137392289102</v>
      </c>
      <c r="K10" s="17">
        <v>0.28115979028098298</v>
      </c>
      <c r="L10" s="17">
        <v>0.230923598267852</v>
      </c>
      <c r="M10" s="17">
        <v>0.30650022587779502</v>
      </c>
      <c r="N10" s="17">
        <v>0.33950395969352898</v>
      </c>
      <c r="O10" s="17">
        <v>0.23525664719834199</v>
      </c>
      <c r="P10" s="17">
        <v>0</v>
      </c>
      <c r="Q10" s="17"/>
      <c r="R10" s="17">
        <v>0.231854634636393</v>
      </c>
      <c r="S10" s="17">
        <v>0.266745158234303</v>
      </c>
      <c r="T10" s="17">
        <v>0.34608426594854702</v>
      </c>
      <c r="U10" s="17">
        <v>0.36221129192222001</v>
      </c>
      <c r="V10" s="17"/>
      <c r="W10" s="17">
        <v>0.24037704528454701</v>
      </c>
      <c r="X10" s="17">
        <v>0.15890171259233499</v>
      </c>
      <c r="Y10" s="17">
        <v>0.31414513613242701</v>
      </c>
      <c r="Z10" s="17">
        <v>0.329539909557932</v>
      </c>
      <c r="AA10" s="17">
        <v>0.19886726839667501</v>
      </c>
      <c r="AB10" s="17">
        <v>0.36669739014210401</v>
      </c>
      <c r="AC10" s="17">
        <v>0.34022773603858097</v>
      </c>
      <c r="AD10" s="17">
        <v>0.42908010838534699</v>
      </c>
      <c r="AE10" s="17">
        <v>0.36108860702500001</v>
      </c>
      <c r="AF10" s="17">
        <v>0.38085053101371702</v>
      </c>
      <c r="AG10" s="17"/>
      <c r="AH10" s="17">
        <v>0.28409555289262001</v>
      </c>
      <c r="AI10" s="17">
        <v>0.27925536286251201</v>
      </c>
      <c r="AJ10" s="17">
        <v>0.311695309289998</v>
      </c>
      <c r="AK10" s="17">
        <v>0.28433639823840101</v>
      </c>
      <c r="AL10" s="17">
        <v>0.35762772356870498</v>
      </c>
      <c r="AM10" s="17">
        <v>0.35594436873602298</v>
      </c>
      <c r="AN10" s="17">
        <v>0.33513162014379599</v>
      </c>
      <c r="AO10" s="17"/>
      <c r="AP10" s="17">
        <v>0.33401320021438802</v>
      </c>
      <c r="AQ10" s="17">
        <v>0.27948851856516499</v>
      </c>
      <c r="AR10" s="17"/>
      <c r="AS10" s="17">
        <v>0.354762882523525</v>
      </c>
      <c r="AT10" s="17">
        <v>0.40996235115520002</v>
      </c>
      <c r="AU10" s="17">
        <v>0.28209344693681698</v>
      </c>
      <c r="AV10" s="17"/>
      <c r="AW10" s="17">
        <v>0.42637390283438698</v>
      </c>
      <c r="AX10" s="17">
        <v>0.29577604675003799</v>
      </c>
      <c r="AY10" s="17"/>
      <c r="AZ10" s="17">
        <v>0.29429177562979603</v>
      </c>
      <c r="BA10" s="17">
        <v>0.32273316776614602</v>
      </c>
      <c r="BB10" s="17"/>
      <c r="BC10" s="17">
        <v>0.26929578505545099</v>
      </c>
      <c r="BD10" s="17">
        <v>0.36221129192222001</v>
      </c>
      <c r="BE10" s="17"/>
      <c r="BF10" s="17">
        <v>0.295089777993161</v>
      </c>
      <c r="BG10" s="17">
        <v>0.32247762711725803</v>
      </c>
      <c r="BH10" s="17"/>
      <c r="BI10" s="17">
        <v>0.24880748119563501</v>
      </c>
      <c r="BJ10" s="17">
        <v>0.28469924025212801</v>
      </c>
      <c r="BK10" s="17">
        <v>0.36089284810066502</v>
      </c>
      <c r="BL10" s="17">
        <v>0.36724107921421401</v>
      </c>
    </row>
    <row r="11" spans="2:64" x14ac:dyDescent="0.25">
      <c r="B11" s="18" t="s">
        <v>575</v>
      </c>
      <c r="C11" s="17">
        <v>0.14793761665979599</v>
      </c>
      <c r="D11" s="17">
        <v>0.147553051719539</v>
      </c>
      <c r="E11" s="17">
        <v>0.150314652700519</v>
      </c>
      <c r="F11" s="17">
        <v>0.101572819586773</v>
      </c>
      <c r="G11" s="17">
        <v>0.16662795958102</v>
      </c>
      <c r="H11" s="17">
        <v>0.24820229143889599</v>
      </c>
      <c r="I11" s="17">
        <v>8.7175286677067601E-2</v>
      </c>
      <c r="J11" s="17">
        <v>0.12895578223929199</v>
      </c>
      <c r="K11" s="17">
        <v>0.12242583745937</v>
      </c>
      <c r="L11" s="17">
        <v>0.15847502362155799</v>
      </c>
      <c r="M11" s="17">
        <v>0.15414992297823399</v>
      </c>
      <c r="N11" s="17">
        <v>0.17892774856802501</v>
      </c>
      <c r="O11" s="17">
        <v>0.107874164675777</v>
      </c>
      <c r="P11" s="17">
        <v>0</v>
      </c>
      <c r="Q11" s="17"/>
      <c r="R11" s="17">
        <v>0.15474926893761601</v>
      </c>
      <c r="S11" s="17">
        <v>0.14994482322821101</v>
      </c>
      <c r="T11" s="17">
        <v>0.123347764777249</v>
      </c>
      <c r="U11" s="17">
        <v>0.150296136657671</v>
      </c>
      <c r="V11" s="17"/>
      <c r="W11" s="17">
        <v>0.13454685690000001</v>
      </c>
      <c r="X11" s="17">
        <v>0.15617313776775901</v>
      </c>
      <c r="Y11" s="17">
        <v>0.107166500987682</v>
      </c>
      <c r="Z11" s="17">
        <v>0.15983096019770601</v>
      </c>
      <c r="AA11" s="17">
        <v>0.16376851117862301</v>
      </c>
      <c r="AB11" s="17">
        <v>0.114579485482407</v>
      </c>
      <c r="AC11" s="17">
        <v>0.201473767014796</v>
      </c>
      <c r="AD11" s="17">
        <v>4.9643328281380197E-2</v>
      </c>
      <c r="AE11" s="17">
        <v>0.14027958614904701</v>
      </c>
      <c r="AF11" s="17">
        <v>0.16927115523918801</v>
      </c>
      <c r="AG11" s="17"/>
      <c r="AH11" s="17">
        <v>0.11185102639502301</v>
      </c>
      <c r="AI11" s="17">
        <v>0.111187093345505</v>
      </c>
      <c r="AJ11" s="17">
        <v>0.15006397676184199</v>
      </c>
      <c r="AK11" s="17">
        <v>0.16583187205896899</v>
      </c>
      <c r="AL11" s="17">
        <v>0.146495620066046</v>
      </c>
      <c r="AM11" s="17">
        <v>0.110275596047272</v>
      </c>
      <c r="AN11" s="17">
        <v>0.199302590999376</v>
      </c>
      <c r="AO11" s="17"/>
      <c r="AP11" s="17">
        <v>0.13849007611684599</v>
      </c>
      <c r="AQ11" s="17">
        <v>0.163265586012101</v>
      </c>
      <c r="AR11" s="17"/>
      <c r="AS11" s="17">
        <v>0.18317238567265501</v>
      </c>
      <c r="AT11" s="17">
        <v>0.10301633973785899</v>
      </c>
      <c r="AU11" s="17">
        <v>0.12521652428531899</v>
      </c>
      <c r="AV11" s="17"/>
      <c r="AW11" s="17">
        <v>0.13838102425148699</v>
      </c>
      <c r="AX11" s="17">
        <v>0.14941102290813699</v>
      </c>
      <c r="AY11" s="17"/>
      <c r="AZ11" s="17">
        <v>0.145290033294004</v>
      </c>
      <c r="BA11" s="17">
        <v>0.14926794767634799</v>
      </c>
      <c r="BB11" s="17"/>
      <c r="BC11" s="17">
        <v>0.14582289390594699</v>
      </c>
      <c r="BD11" s="17">
        <v>0.150296136657671</v>
      </c>
      <c r="BE11" s="17"/>
      <c r="BF11" s="17">
        <v>0.13364020700179799</v>
      </c>
      <c r="BG11" s="17">
        <v>0.15523631196741999</v>
      </c>
      <c r="BH11" s="17"/>
      <c r="BI11" s="17">
        <v>0.161778397758545</v>
      </c>
      <c r="BJ11" s="17">
        <v>0.15389576976146099</v>
      </c>
      <c r="BK11" s="17">
        <v>0.15967474605818299</v>
      </c>
      <c r="BL11" s="17">
        <v>8.3130837097791593E-2</v>
      </c>
    </row>
    <row r="12" spans="2:64" x14ac:dyDescent="0.25">
      <c r="B12" s="18" t="s">
        <v>576</v>
      </c>
      <c r="C12" s="17">
        <v>6.0249687153615797E-2</v>
      </c>
      <c r="D12" s="17">
        <v>7.3825597156022799E-2</v>
      </c>
      <c r="E12" s="17">
        <v>4.2524264728033001E-2</v>
      </c>
      <c r="F12" s="17">
        <v>0.14920977777389399</v>
      </c>
      <c r="G12" s="17">
        <v>7.5067175474883702E-2</v>
      </c>
      <c r="H12" s="17">
        <v>3.6657991863784101E-2</v>
      </c>
      <c r="I12" s="17">
        <v>6.0362565745865203E-2</v>
      </c>
      <c r="J12" s="17">
        <v>3.51345916411957E-2</v>
      </c>
      <c r="K12" s="17">
        <v>2.2323693135606702E-2</v>
      </c>
      <c r="L12" s="17">
        <v>2.1828923255087299E-2</v>
      </c>
      <c r="M12" s="17">
        <v>7.9786741087112797E-2</v>
      </c>
      <c r="N12" s="17">
        <v>4.8267161856453397E-2</v>
      </c>
      <c r="O12" s="17">
        <v>6.2220596253140102E-2</v>
      </c>
      <c r="P12" s="17">
        <v>0.35196951786603697</v>
      </c>
      <c r="Q12" s="17"/>
      <c r="R12" s="17">
        <v>4.2652487428040203E-2</v>
      </c>
      <c r="S12" s="17">
        <v>9.0977038389221998E-2</v>
      </c>
      <c r="T12" s="17">
        <v>5.3332015754356303E-2</v>
      </c>
      <c r="U12" s="17">
        <v>6.16286405181573E-2</v>
      </c>
      <c r="V12" s="17"/>
      <c r="W12" s="17">
        <v>6.6779474708604694E-2</v>
      </c>
      <c r="X12" s="17">
        <v>3.3565033552576298E-2</v>
      </c>
      <c r="Y12" s="17">
        <v>3.6534908926338101E-2</v>
      </c>
      <c r="Z12" s="17">
        <v>3.5245005516535102E-2</v>
      </c>
      <c r="AA12" s="17">
        <v>0.107854629073883</v>
      </c>
      <c r="AB12" s="17">
        <v>4.4641190522355503E-2</v>
      </c>
      <c r="AC12" s="17">
        <v>7.1278430422747202E-2</v>
      </c>
      <c r="AD12" s="17">
        <v>9.4199294497483099E-2</v>
      </c>
      <c r="AE12" s="17">
        <v>7.6764664745193306E-2</v>
      </c>
      <c r="AF12" s="17">
        <v>5.5645011327572103E-2</v>
      </c>
      <c r="AG12" s="17"/>
      <c r="AH12" s="17">
        <v>7.5107109378781595E-2</v>
      </c>
      <c r="AI12" s="17">
        <v>2.20794782844702E-2</v>
      </c>
      <c r="AJ12" s="17">
        <v>9.1723488018114196E-2</v>
      </c>
      <c r="AK12" s="17">
        <v>6.1899864807918099E-2</v>
      </c>
      <c r="AL12" s="17">
        <v>0.10068695240672</v>
      </c>
      <c r="AM12" s="17">
        <v>4.5993624940116301E-2</v>
      </c>
      <c r="AN12" s="17">
        <v>1.9904230954491599E-2</v>
      </c>
      <c r="AO12" s="17"/>
      <c r="AP12" s="17">
        <v>7.2576003132955397E-2</v>
      </c>
      <c r="AQ12" s="17">
        <v>4.0251107343430299E-2</v>
      </c>
      <c r="AR12" s="17"/>
      <c r="AS12" s="17">
        <v>9.9418299978970795E-2</v>
      </c>
      <c r="AT12" s="17">
        <v>6.1068908775750198E-2</v>
      </c>
      <c r="AU12" s="17">
        <v>6.1897211694053898E-2</v>
      </c>
      <c r="AV12" s="17"/>
      <c r="AW12" s="17">
        <v>7.3534870103226596E-2</v>
      </c>
      <c r="AX12" s="17">
        <v>5.8201418196231799E-2</v>
      </c>
      <c r="AY12" s="17"/>
      <c r="AZ12" s="17">
        <v>8.5560035540579504E-2</v>
      </c>
      <c r="BA12" s="17">
        <v>4.7531998285359603E-2</v>
      </c>
      <c r="BB12" s="17"/>
      <c r="BC12" s="17">
        <v>5.9013274462979402E-2</v>
      </c>
      <c r="BD12" s="17">
        <v>6.16286405181573E-2</v>
      </c>
      <c r="BE12" s="17"/>
      <c r="BF12" s="17">
        <v>5.6495739960499503E-2</v>
      </c>
      <c r="BG12" s="17">
        <v>6.2166042452852802E-2</v>
      </c>
      <c r="BH12" s="17"/>
      <c r="BI12" s="17">
        <v>5.6987195726938403E-2</v>
      </c>
      <c r="BJ12" s="17">
        <v>6.6619365158275906E-2</v>
      </c>
      <c r="BK12" s="17">
        <v>4.7748145866143898E-2</v>
      </c>
      <c r="BL12" s="17">
        <v>8.3231943164619598E-2</v>
      </c>
    </row>
    <row r="13" spans="2:64" x14ac:dyDescent="0.25">
      <c r="B13" s="18" t="s">
        <v>577</v>
      </c>
      <c r="C13" s="19">
        <v>3.5186285966117198E-2</v>
      </c>
      <c r="D13" s="19">
        <v>1.7757222661180998E-2</v>
      </c>
      <c r="E13" s="19">
        <v>0.12058678099408</v>
      </c>
      <c r="F13" s="19">
        <v>9.3606965748284504E-2</v>
      </c>
      <c r="G13" s="19">
        <v>0</v>
      </c>
      <c r="H13" s="19">
        <v>4.9172552372335802E-2</v>
      </c>
      <c r="I13" s="19">
        <v>4.1863768226638502E-2</v>
      </c>
      <c r="J13" s="19">
        <v>0</v>
      </c>
      <c r="K13" s="19">
        <v>0</v>
      </c>
      <c r="L13" s="19">
        <v>4.8123707715343397E-2</v>
      </c>
      <c r="M13" s="19">
        <v>3.48710639522916E-2</v>
      </c>
      <c r="N13" s="19">
        <v>5.6829798086581201E-2</v>
      </c>
      <c r="O13" s="19">
        <v>2.30421194758351E-2</v>
      </c>
      <c r="P13" s="19">
        <v>0</v>
      </c>
      <c r="Q13" s="19"/>
      <c r="R13" s="19">
        <v>7.6199130239408303E-2</v>
      </c>
      <c r="S13" s="19">
        <v>2.7245411628832102E-2</v>
      </c>
      <c r="T13" s="19">
        <v>1.8604637555385099E-2</v>
      </c>
      <c r="U13" s="19">
        <v>2.04815771309515E-2</v>
      </c>
      <c r="V13" s="19"/>
      <c r="W13" s="19">
        <v>7.1425808810118396E-2</v>
      </c>
      <c r="X13" s="19">
        <v>6.7333870408049806E-2</v>
      </c>
      <c r="Y13" s="19">
        <v>2.2681881564029199E-2</v>
      </c>
      <c r="Z13" s="19">
        <v>5.43617133777776E-2</v>
      </c>
      <c r="AA13" s="19">
        <v>1.6920071153139999E-2</v>
      </c>
      <c r="AB13" s="19">
        <v>2.26288165703591E-2</v>
      </c>
      <c r="AC13" s="19">
        <v>4.1393935716628603E-2</v>
      </c>
      <c r="AD13" s="19">
        <v>1.2878145621096701E-2</v>
      </c>
      <c r="AE13" s="19">
        <v>2.3911462565513599E-2</v>
      </c>
      <c r="AF13" s="19">
        <v>1.25786803956654E-2</v>
      </c>
      <c r="AG13" s="19"/>
      <c r="AH13" s="19">
        <v>4.8579993298795199E-2</v>
      </c>
      <c r="AI13" s="19">
        <v>7.2570513437964307E-2</v>
      </c>
      <c r="AJ13" s="19">
        <v>5.3032815409449201E-2</v>
      </c>
      <c r="AK13" s="19">
        <v>3.5816836281605403E-2</v>
      </c>
      <c r="AL13" s="19">
        <v>1.3289915821798301E-2</v>
      </c>
      <c r="AM13" s="19">
        <v>1.33992051477494E-2</v>
      </c>
      <c r="AN13" s="19">
        <v>4.6847694503813701E-2</v>
      </c>
      <c r="AO13" s="19"/>
      <c r="AP13" s="19">
        <v>2.3197803756905201E-2</v>
      </c>
      <c r="AQ13" s="19">
        <v>5.4636754270334903E-2</v>
      </c>
      <c r="AR13" s="19"/>
      <c r="AS13" s="19">
        <v>8.6639910741852805E-3</v>
      </c>
      <c r="AT13" s="19">
        <v>1.87097185294153E-2</v>
      </c>
      <c r="AU13" s="19">
        <v>3.6677958372553998E-2</v>
      </c>
      <c r="AV13" s="19"/>
      <c r="AW13" s="19">
        <v>1.92472151792107E-2</v>
      </c>
      <c r="AX13" s="19">
        <v>3.7643723249909E-2</v>
      </c>
      <c r="AY13" s="19"/>
      <c r="AZ13" s="19">
        <v>5.4546694082507501E-2</v>
      </c>
      <c r="BA13" s="19">
        <v>2.5458263142317101E-2</v>
      </c>
      <c r="BB13" s="19"/>
      <c r="BC13" s="19">
        <v>4.8370987554599697E-2</v>
      </c>
      <c r="BD13" s="19">
        <v>2.04815771309515E-2</v>
      </c>
      <c r="BE13" s="19"/>
      <c r="BF13" s="19">
        <v>2.3078173918824899E-2</v>
      </c>
      <c r="BG13" s="19">
        <v>4.13673651054648E-2</v>
      </c>
      <c r="BH13" s="19"/>
      <c r="BI13" s="19">
        <v>8.7894424232690505E-2</v>
      </c>
      <c r="BJ13" s="19">
        <v>1.70602844991035E-2</v>
      </c>
      <c r="BK13" s="19">
        <v>1.9155900512742099E-2</v>
      </c>
      <c r="BL13" s="19">
        <v>2.5997259870343101E-2</v>
      </c>
    </row>
    <row r="14" spans="2:64" x14ac:dyDescent="0.25">
      <c r="B14" s="16"/>
    </row>
    <row r="15" spans="2:64" x14ac:dyDescent="0.25">
      <c r="B15" t="s">
        <v>83</v>
      </c>
    </row>
    <row r="16" spans="2:64" x14ac:dyDescent="0.25">
      <c r="B16" t="s">
        <v>84</v>
      </c>
    </row>
    <row r="18" spans="2:2" x14ac:dyDescent="0.2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BL16"/>
  <sheetViews>
    <sheetView showGridLines="0" topLeftCell="A7" workbookViewId="0">
      <pane xSplit="2" topLeftCell="C1" activePane="topRight" state="frozen"/>
      <selection pane="topRight" activeCell="B12" sqref="B12"/>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588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186</v>
      </c>
      <c r="D7" s="10">
        <v>61</v>
      </c>
      <c r="E7" s="10">
        <v>8</v>
      </c>
      <c r="F7" s="10">
        <v>3</v>
      </c>
      <c r="G7" s="10">
        <v>2</v>
      </c>
      <c r="H7" s="10">
        <v>15</v>
      </c>
      <c r="I7" s="10">
        <v>14</v>
      </c>
      <c r="J7" s="10">
        <v>11</v>
      </c>
      <c r="K7" s="10">
        <v>5</v>
      </c>
      <c r="L7" s="10">
        <v>10</v>
      </c>
      <c r="M7" s="10">
        <v>14</v>
      </c>
      <c r="N7" s="10">
        <v>28</v>
      </c>
      <c r="O7" s="10">
        <v>13</v>
      </c>
      <c r="P7" s="10">
        <v>2</v>
      </c>
      <c r="Q7" s="10"/>
      <c r="R7" s="10">
        <v>19</v>
      </c>
      <c r="S7" s="10">
        <v>23</v>
      </c>
      <c r="T7" s="10">
        <v>33</v>
      </c>
      <c r="U7" s="10">
        <v>111</v>
      </c>
      <c r="V7" s="10"/>
      <c r="W7" s="10">
        <v>16</v>
      </c>
      <c r="X7" s="10">
        <v>2</v>
      </c>
      <c r="Y7" s="10">
        <v>7</v>
      </c>
      <c r="Z7" s="10">
        <v>23</v>
      </c>
      <c r="AA7" s="10">
        <v>19</v>
      </c>
      <c r="AB7" s="10">
        <v>17</v>
      </c>
      <c r="AC7" s="10">
        <v>20</v>
      </c>
      <c r="AD7" s="10">
        <v>11</v>
      </c>
      <c r="AE7" s="10">
        <v>18</v>
      </c>
      <c r="AF7" s="10">
        <v>44</v>
      </c>
      <c r="AG7" s="10"/>
      <c r="AH7" s="10">
        <v>20</v>
      </c>
      <c r="AI7" s="10">
        <v>9</v>
      </c>
      <c r="AJ7" s="10">
        <v>15</v>
      </c>
      <c r="AK7" s="10">
        <v>25</v>
      </c>
      <c r="AL7" s="10">
        <v>40</v>
      </c>
      <c r="AM7" s="10">
        <v>38</v>
      </c>
      <c r="AN7" s="10">
        <v>30</v>
      </c>
      <c r="AO7" s="10"/>
      <c r="AP7" s="10">
        <v>155</v>
      </c>
      <c r="AQ7" s="10">
        <v>31</v>
      </c>
      <c r="AR7" s="10"/>
      <c r="AS7" s="10">
        <v>60</v>
      </c>
      <c r="AT7" s="10">
        <v>47</v>
      </c>
      <c r="AU7" s="10">
        <v>45</v>
      </c>
      <c r="AV7" s="10"/>
      <c r="AW7" s="10">
        <v>61</v>
      </c>
      <c r="AX7" s="10">
        <v>125</v>
      </c>
      <c r="AY7" s="10"/>
      <c r="AZ7" s="10">
        <v>40</v>
      </c>
      <c r="BA7" s="10">
        <v>146</v>
      </c>
      <c r="BB7" s="10"/>
      <c r="BC7" s="10">
        <v>75</v>
      </c>
      <c r="BD7" s="10">
        <v>111</v>
      </c>
      <c r="BE7" s="10"/>
      <c r="BF7" s="10">
        <v>95</v>
      </c>
      <c r="BG7" s="10">
        <v>91</v>
      </c>
      <c r="BH7" s="10"/>
      <c r="BI7" s="10">
        <v>17</v>
      </c>
      <c r="BJ7" s="10">
        <v>48</v>
      </c>
      <c r="BK7" s="10">
        <v>82</v>
      </c>
      <c r="BL7" s="10">
        <v>38</v>
      </c>
    </row>
    <row r="8" spans="2:64" ht="30" customHeight="1" x14ac:dyDescent="0.25">
      <c r="B8" s="11" t="s">
        <v>31</v>
      </c>
      <c r="C8" s="11">
        <v>179</v>
      </c>
      <c r="D8" s="11">
        <v>55</v>
      </c>
      <c r="E8" s="11">
        <v>8</v>
      </c>
      <c r="F8" s="11">
        <v>3</v>
      </c>
      <c r="G8" s="11">
        <v>2</v>
      </c>
      <c r="H8" s="11">
        <v>12</v>
      </c>
      <c r="I8" s="11">
        <v>13</v>
      </c>
      <c r="J8" s="11">
        <v>10</v>
      </c>
      <c r="K8" s="11">
        <v>5</v>
      </c>
      <c r="L8" s="11">
        <v>10</v>
      </c>
      <c r="M8" s="11">
        <v>15</v>
      </c>
      <c r="N8" s="11">
        <v>28</v>
      </c>
      <c r="O8" s="11">
        <v>14</v>
      </c>
      <c r="P8" s="11">
        <v>2</v>
      </c>
      <c r="Q8" s="11"/>
      <c r="R8" s="11">
        <v>20</v>
      </c>
      <c r="S8" s="11">
        <v>30</v>
      </c>
      <c r="T8" s="11">
        <v>26</v>
      </c>
      <c r="U8" s="11">
        <v>103</v>
      </c>
      <c r="V8" s="11"/>
      <c r="W8" s="11">
        <v>16</v>
      </c>
      <c r="X8" s="11">
        <v>2</v>
      </c>
      <c r="Y8" s="11">
        <v>7</v>
      </c>
      <c r="Z8" s="11">
        <v>23</v>
      </c>
      <c r="AA8" s="11">
        <v>19</v>
      </c>
      <c r="AB8" s="11">
        <v>16</v>
      </c>
      <c r="AC8" s="11">
        <v>20</v>
      </c>
      <c r="AD8" s="11">
        <v>10</v>
      </c>
      <c r="AE8" s="11">
        <v>17</v>
      </c>
      <c r="AF8" s="11">
        <v>40</v>
      </c>
      <c r="AG8" s="11"/>
      <c r="AH8" s="11">
        <v>21</v>
      </c>
      <c r="AI8" s="11">
        <v>10</v>
      </c>
      <c r="AJ8" s="11">
        <v>15</v>
      </c>
      <c r="AK8" s="11">
        <v>23</v>
      </c>
      <c r="AL8" s="11">
        <v>37</v>
      </c>
      <c r="AM8" s="11">
        <v>37</v>
      </c>
      <c r="AN8" s="11">
        <v>28</v>
      </c>
      <c r="AO8" s="11"/>
      <c r="AP8" s="11">
        <v>149</v>
      </c>
      <c r="AQ8" s="11">
        <v>30</v>
      </c>
      <c r="AR8" s="11"/>
      <c r="AS8" s="11">
        <v>57</v>
      </c>
      <c r="AT8" s="11">
        <v>44</v>
      </c>
      <c r="AU8" s="11">
        <v>44</v>
      </c>
      <c r="AV8" s="11"/>
      <c r="AW8" s="11">
        <v>56</v>
      </c>
      <c r="AX8" s="11">
        <v>123</v>
      </c>
      <c r="AY8" s="11"/>
      <c r="AZ8" s="11">
        <v>38</v>
      </c>
      <c r="BA8" s="11">
        <v>141</v>
      </c>
      <c r="BB8" s="11"/>
      <c r="BC8" s="11">
        <v>76</v>
      </c>
      <c r="BD8" s="11">
        <v>103</v>
      </c>
      <c r="BE8" s="11"/>
      <c r="BF8" s="11">
        <v>90</v>
      </c>
      <c r="BG8" s="11">
        <v>89</v>
      </c>
      <c r="BH8" s="11"/>
      <c r="BI8" s="11">
        <v>17</v>
      </c>
      <c r="BJ8" s="11">
        <v>48</v>
      </c>
      <c r="BK8" s="11">
        <v>77</v>
      </c>
      <c r="BL8" s="11">
        <v>36</v>
      </c>
    </row>
    <row r="9" spans="2:64" ht="30" x14ac:dyDescent="0.25">
      <c r="B9" s="18" t="s">
        <v>585</v>
      </c>
      <c r="C9" s="17">
        <v>0.71434928611078796</v>
      </c>
      <c r="D9" s="17">
        <v>0.75545461769083699</v>
      </c>
      <c r="E9" s="17">
        <v>0.60284655517432395</v>
      </c>
      <c r="F9" s="17">
        <v>1</v>
      </c>
      <c r="G9" s="17">
        <v>0.54313728685570795</v>
      </c>
      <c r="H9" s="17">
        <v>0.65962807709055604</v>
      </c>
      <c r="I9" s="17">
        <v>0.86382909044503897</v>
      </c>
      <c r="J9" s="17">
        <v>0.74123786764699395</v>
      </c>
      <c r="K9" s="17">
        <v>0.80413069219648803</v>
      </c>
      <c r="L9" s="17">
        <v>0.79056668033014299</v>
      </c>
      <c r="M9" s="17">
        <v>0.465652916078794</v>
      </c>
      <c r="N9" s="17">
        <v>0.76122729636648401</v>
      </c>
      <c r="O9" s="17">
        <v>0.52030574951205399</v>
      </c>
      <c r="P9" s="17">
        <v>1</v>
      </c>
      <c r="Q9" s="17"/>
      <c r="R9" s="17">
        <v>0.60976343311908299</v>
      </c>
      <c r="S9" s="17">
        <v>0.64837591327931299</v>
      </c>
      <c r="T9" s="17">
        <v>0.69002909988112304</v>
      </c>
      <c r="U9" s="17">
        <v>0.76015301166665705</v>
      </c>
      <c r="V9" s="17"/>
      <c r="W9" s="17">
        <v>0.62216614321466202</v>
      </c>
      <c r="X9" s="17">
        <v>0.41426149608587098</v>
      </c>
      <c r="Y9" s="17">
        <v>0.80763378758636895</v>
      </c>
      <c r="Z9" s="17">
        <v>0.64102677460408297</v>
      </c>
      <c r="AA9" s="17">
        <v>0.78158400716840704</v>
      </c>
      <c r="AB9" s="17">
        <v>0.68724978190073704</v>
      </c>
      <c r="AC9" s="17">
        <v>0.75505079012152398</v>
      </c>
      <c r="AD9" s="17">
        <v>0.73936520917373005</v>
      </c>
      <c r="AE9" s="17">
        <v>0.83907171525040602</v>
      </c>
      <c r="AF9" s="17">
        <v>0.70409924904952204</v>
      </c>
      <c r="AG9" s="17"/>
      <c r="AH9" s="17">
        <v>0.66169979246351796</v>
      </c>
      <c r="AI9" s="17">
        <v>0.61966604101242295</v>
      </c>
      <c r="AJ9" s="17">
        <v>0.563003696349623</v>
      </c>
      <c r="AK9" s="17">
        <v>0.70092570177566105</v>
      </c>
      <c r="AL9" s="17">
        <v>0.73210673731790199</v>
      </c>
      <c r="AM9" s="17">
        <v>0.76154430765653602</v>
      </c>
      <c r="AN9" s="17">
        <v>0.734822804177369</v>
      </c>
      <c r="AO9" s="17"/>
      <c r="AP9" s="17">
        <v>0.72153356218504305</v>
      </c>
      <c r="AQ9" s="17">
        <v>0.67900940082578298</v>
      </c>
      <c r="AR9" s="17"/>
      <c r="AS9" s="17">
        <v>0.76439789619905396</v>
      </c>
      <c r="AT9" s="17">
        <v>0.76189905457113605</v>
      </c>
      <c r="AU9" s="17">
        <v>0.65521657565143798</v>
      </c>
      <c r="AV9" s="17"/>
      <c r="AW9" s="17">
        <v>0.73232115551298405</v>
      </c>
      <c r="AX9" s="17">
        <v>0.70622727766323201</v>
      </c>
      <c r="AY9" s="17"/>
      <c r="AZ9" s="17">
        <v>0.831175688638497</v>
      </c>
      <c r="BA9" s="17">
        <v>0.68318752434361296</v>
      </c>
      <c r="BB9" s="17"/>
      <c r="BC9" s="17">
        <v>0.65275885475918805</v>
      </c>
      <c r="BD9" s="17">
        <v>0.76015301166665705</v>
      </c>
      <c r="BE9" s="17"/>
      <c r="BF9" s="17">
        <v>0.79293723048242903</v>
      </c>
      <c r="BG9" s="17">
        <v>0.63492040358573198</v>
      </c>
      <c r="BH9" s="17"/>
      <c r="BI9" s="17">
        <v>0.48035363325900199</v>
      </c>
      <c r="BJ9" s="17">
        <v>0.72324377854097699</v>
      </c>
      <c r="BK9" s="17">
        <v>0.73012780182187997</v>
      </c>
      <c r="BL9" s="17">
        <v>0.80104421677823501</v>
      </c>
    </row>
    <row r="10" spans="2:64" ht="30" x14ac:dyDescent="0.25">
      <c r="B10" s="18" t="s">
        <v>586</v>
      </c>
      <c r="C10" s="17">
        <v>0.58879357148704703</v>
      </c>
      <c r="D10" s="17">
        <v>0.56827072947373702</v>
      </c>
      <c r="E10" s="17">
        <v>0.24905070771002799</v>
      </c>
      <c r="F10" s="17">
        <v>0.37281295070245601</v>
      </c>
      <c r="G10" s="17">
        <v>0.456862713144291</v>
      </c>
      <c r="H10" s="17">
        <v>0.39138430092552901</v>
      </c>
      <c r="I10" s="17">
        <v>0.64157842228611695</v>
      </c>
      <c r="J10" s="17">
        <v>0.74123786764699395</v>
      </c>
      <c r="K10" s="17">
        <v>1</v>
      </c>
      <c r="L10" s="17">
        <v>0.72821348469248004</v>
      </c>
      <c r="M10" s="17">
        <v>0.44391568956184302</v>
      </c>
      <c r="N10" s="17">
        <v>0.59313429650082505</v>
      </c>
      <c r="O10" s="17">
        <v>0.925670607212564</v>
      </c>
      <c r="P10" s="17">
        <v>0</v>
      </c>
      <c r="Q10" s="17"/>
      <c r="R10" s="17">
        <v>0.567363531937501</v>
      </c>
      <c r="S10" s="17">
        <v>0.57675283224894902</v>
      </c>
      <c r="T10" s="17">
        <v>0.57999729580418202</v>
      </c>
      <c r="U10" s="17">
        <v>0.59872601827891503</v>
      </c>
      <c r="V10" s="17"/>
      <c r="W10" s="17">
        <v>0.76244274881921303</v>
      </c>
      <c r="X10" s="17">
        <v>0.58573850391412896</v>
      </c>
      <c r="Y10" s="17">
        <v>0.42709885715059298</v>
      </c>
      <c r="Z10" s="17">
        <v>0.59216428780415997</v>
      </c>
      <c r="AA10" s="17">
        <v>0.27136181049730101</v>
      </c>
      <c r="AB10" s="17">
        <v>0.598864544518105</v>
      </c>
      <c r="AC10" s="17">
        <v>0.65217987051877002</v>
      </c>
      <c r="AD10" s="17">
        <v>0.82515006238556299</v>
      </c>
      <c r="AE10" s="17">
        <v>0.56870205577743405</v>
      </c>
      <c r="AF10" s="17">
        <v>0.689924804740912</v>
      </c>
      <c r="AG10" s="17"/>
      <c r="AH10" s="17">
        <v>0.61963751586774696</v>
      </c>
      <c r="AI10" s="17">
        <v>0.64601398842990798</v>
      </c>
      <c r="AJ10" s="17">
        <v>0.72027825811470603</v>
      </c>
      <c r="AK10" s="17">
        <v>0.645263996727091</v>
      </c>
      <c r="AL10" s="17">
        <v>0.60794741884463399</v>
      </c>
      <c r="AM10" s="17">
        <v>0.55839586318149204</v>
      </c>
      <c r="AN10" s="17">
        <v>0.58369807092159698</v>
      </c>
      <c r="AO10" s="17"/>
      <c r="AP10" s="17">
        <v>0.59326786897843797</v>
      </c>
      <c r="AQ10" s="17">
        <v>0.56678423353254603</v>
      </c>
      <c r="AR10" s="17"/>
      <c r="AS10" s="17">
        <v>0.47502251025887399</v>
      </c>
      <c r="AT10" s="17">
        <v>0.83498511674188602</v>
      </c>
      <c r="AU10" s="17">
        <v>0.50365840201760104</v>
      </c>
      <c r="AV10" s="17"/>
      <c r="AW10" s="17">
        <v>0.72683157605264903</v>
      </c>
      <c r="AX10" s="17">
        <v>0.52641019811195999</v>
      </c>
      <c r="AY10" s="17"/>
      <c r="AZ10" s="17">
        <v>0.65567131434043502</v>
      </c>
      <c r="BA10" s="17">
        <v>0.570954895937405</v>
      </c>
      <c r="BB10" s="17"/>
      <c r="BC10" s="17">
        <v>0.57543780894013696</v>
      </c>
      <c r="BD10" s="17">
        <v>0.59872601827891503</v>
      </c>
      <c r="BE10" s="17"/>
      <c r="BF10" s="17">
        <v>0.59007830662752103</v>
      </c>
      <c r="BG10" s="17">
        <v>0.58749508890979596</v>
      </c>
      <c r="BH10" s="17"/>
      <c r="BI10" s="17">
        <v>0.65936668408836696</v>
      </c>
      <c r="BJ10" s="17">
        <v>0.50510174709556899</v>
      </c>
      <c r="BK10" s="17">
        <v>0.56215208852245702</v>
      </c>
      <c r="BL10" s="17">
        <v>0.710544981939361</v>
      </c>
    </row>
    <row r="11" spans="2:64" x14ac:dyDescent="0.25">
      <c r="B11" s="18" t="s">
        <v>587</v>
      </c>
      <c r="C11" s="19">
        <v>2.61062089051117E-2</v>
      </c>
      <c r="D11" s="19">
        <v>0</v>
      </c>
      <c r="E11" s="19">
        <v>0.148102737115648</v>
      </c>
      <c r="F11" s="19">
        <v>0</v>
      </c>
      <c r="G11" s="19">
        <v>0</v>
      </c>
      <c r="H11" s="19">
        <v>6.0645624592619303E-2</v>
      </c>
      <c r="I11" s="19">
        <v>0</v>
      </c>
      <c r="J11" s="19">
        <v>0</v>
      </c>
      <c r="K11" s="19">
        <v>0</v>
      </c>
      <c r="L11" s="19">
        <v>0</v>
      </c>
      <c r="M11" s="19">
        <v>0.17927839355238701</v>
      </c>
      <c r="N11" s="19">
        <v>0</v>
      </c>
      <c r="O11" s="19">
        <v>0</v>
      </c>
      <c r="P11" s="19">
        <v>0</v>
      </c>
      <c r="Q11" s="19"/>
      <c r="R11" s="19">
        <v>0.116608058680997</v>
      </c>
      <c r="S11" s="19">
        <v>0</v>
      </c>
      <c r="T11" s="19">
        <v>6.0988916517609702E-2</v>
      </c>
      <c r="U11" s="19">
        <v>7.3263450367090999E-3</v>
      </c>
      <c r="V11" s="19"/>
      <c r="W11" s="19">
        <v>0.117078059129035</v>
      </c>
      <c r="X11" s="19">
        <v>0</v>
      </c>
      <c r="Y11" s="19">
        <v>0</v>
      </c>
      <c r="Z11" s="19">
        <v>3.4529459921286497E-2</v>
      </c>
      <c r="AA11" s="19">
        <v>0</v>
      </c>
      <c r="AB11" s="19">
        <v>0</v>
      </c>
      <c r="AC11" s="19">
        <v>0</v>
      </c>
      <c r="AD11" s="19">
        <v>0</v>
      </c>
      <c r="AE11" s="19">
        <v>0</v>
      </c>
      <c r="AF11" s="19">
        <v>0</v>
      </c>
      <c r="AG11" s="19"/>
      <c r="AH11" s="19">
        <v>3.7585422629277401E-2</v>
      </c>
      <c r="AI11" s="19">
        <v>0.11865661884343701</v>
      </c>
      <c r="AJ11" s="19">
        <v>0</v>
      </c>
      <c r="AK11" s="19">
        <v>8.4247947380886798E-2</v>
      </c>
      <c r="AL11" s="19">
        <v>0</v>
      </c>
      <c r="AM11" s="19">
        <v>0</v>
      </c>
      <c r="AN11" s="19">
        <v>0</v>
      </c>
      <c r="AO11" s="19"/>
      <c r="AP11" s="19">
        <v>7.8803560286721999E-3</v>
      </c>
      <c r="AQ11" s="19">
        <v>0.115760273311522</v>
      </c>
      <c r="AR11" s="19"/>
      <c r="AS11" s="19">
        <v>0</v>
      </c>
      <c r="AT11" s="19">
        <v>0</v>
      </c>
      <c r="AU11" s="19">
        <v>2.6396221600962701E-2</v>
      </c>
      <c r="AV11" s="19"/>
      <c r="AW11" s="19">
        <v>0</v>
      </c>
      <c r="AX11" s="19">
        <v>3.7904361034742103E-2</v>
      </c>
      <c r="AY11" s="19"/>
      <c r="AZ11" s="19">
        <v>0</v>
      </c>
      <c r="BA11" s="19">
        <v>3.3069664467755E-2</v>
      </c>
      <c r="BB11" s="19"/>
      <c r="BC11" s="19">
        <v>5.1358738090066601E-2</v>
      </c>
      <c r="BD11" s="19">
        <v>7.3263450367090999E-3</v>
      </c>
      <c r="BE11" s="19"/>
      <c r="BF11" s="19">
        <v>2.9959161840362201E-2</v>
      </c>
      <c r="BG11" s="19">
        <v>2.22120270618846E-2</v>
      </c>
      <c r="BH11" s="19"/>
      <c r="BI11" s="19">
        <v>4.3677614427423801E-2</v>
      </c>
      <c r="BJ11" s="19">
        <v>5.7702554849288601E-2</v>
      </c>
      <c r="BK11" s="19">
        <v>1.5224752305386899E-2</v>
      </c>
      <c r="BL11" s="19">
        <v>0</v>
      </c>
    </row>
    <row r="12" spans="2:64" x14ac:dyDescent="0.25">
      <c r="B12" s="16" t="s">
        <v>722</v>
      </c>
    </row>
    <row r="13" spans="2:64" x14ac:dyDescent="0.25">
      <c r="B13" t="s">
        <v>83</v>
      </c>
    </row>
    <row r="14" spans="2:64" x14ac:dyDescent="0.25">
      <c r="B14" t="s">
        <v>84</v>
      </c>
    </row>
    <row r="16" spans="2:64" x14ac:dyDescent="0.2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BL25"/>
  <sheetViews>
    <sheetView showGridLines="0" topLeftCell="A7" workbookViewId="0">
      <pane xSplit="2" topLeftCell="C1" activePane="topRight" state="frozen"/>
      <selection pane="topRight" activeCell="B21" sqref="B21"/>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600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186</v>
      </c>
      <c r="D7" s="10">
        <v>61</v>
      </c>
      <c r="E7" s="10">
        <v>8</v>
      </c>
      <c r="F7" s="10">
        <v>3</v>
      </c>
      <c r="G7" s="10">
        <v>2</v>
      </c>
      <c r="H7" s="10">
        <v>15</v>
      </c>
      <c r="I7" s="10">
        <v>14</v>
      </c>
      <c r="J7" s="10">
        <v>11</v>
      </c>
      <c r="K7" s="10">
        <v>5</v>
      </c>
      <c r="L7" s="10">
        <v>10</v>
      </c>
      <c r="M7" s="10">
        <v>14</v>
      </c>
      <c r="N7" s="10">
        <v>28</v>
      </c>
      <c r="O7" s="10">
        <v>13</v>
      </c>
      <c r="P7" s="10">
        <v>2</v>
      </c>
      <c r="Q7" s="10"/>
      <c r="R7" s="10">
        <v>19</v>
      </c>
      <c r="S7" s="10">
        <v>23</v>
      </c>
      <c r="T7" s="10">
        <v>33</v>
      </c>
      <c r="U7" s="10">
        <v>111</v>
      </c>
      <c r="V7" s="10"/>
      <c r="W7" s="10">
        <v>16</v>
      </c>
      <c r="X7" s="10">
        <v>2</v>
      </c>
      <c r="Y7" s="10">
        <v>7</v>
      </c>
      <c r="Z7" s="10">
        <v>23</v>
      </c>
      <c r="AA7" s="10">
        <v>19</v>
      </c>
      <c r="AB7" s="10">
        <v>17</v>
      </c>
      <c r="AC7" s="10">
        <v>20</v>
      </c>
      <c r="AD7" s="10">
        <v>11</v>
      </c>
      <c r="AE7" s="10">
        <v>18</v>
      </c>
      <c r="AF7" s="10">
        <v>44</v>
      </c>
      <c r="AG7" s="10"/>
      <c r="AH7" s="10">
        <v>20</v>
      </c>
      <c r="AI7" s="10">
        <v>9</v>
      </c>
      <c r="AJ7" s="10">
        <v>15</v>
      </c>
      <c r="AK7" s="10">
        <v>25</v>
      </c>
      <c r="AL7" s="10">
        <v>40</v>
      </c>
      <c r="AM7" s="10">
        <v>38</v>
      </c>
      <c r="AN7" s="10">
        <v>30</v>
      </c>
      <c r="AO7" s="10"/>
      <c r="AP7" s="10">
        <v>155</v>
      </c>
      <c r="AQ7" s="10">
        <v>31</v>
      </c>
      <c r="AR7" s="10"/>
      <c r="AS7" s="10">
        <v>60</v>
      </c>
      <c r="AT7" s="10">
        <v>47</v>
      </c>
      <c r="AU7" s="10">
        <v>45</v>
      </c>
      <c r="AV7" s="10"/>
      <c r="AW7" s="10">
        <v>61</v>
      </c>
      <c r="AX7" s="10">
        <v>125</v>
      </c>
      <c r="AY7" s="10"/>
      <c r="AZ7" s="10">
        <v>40</v>
      </c>
      <c r="BA7" s="10">
        <v>146</v>
      </c>
      <c r="BB7" s="10"/>
      <c r="BC7" s="10">
        <v>75</v>
      </c>
      <c r="BD7" s="10">
        <v>111</v>
      </c>
      <c r="BE7" s="10"/>
      <c r="BF7" s="10">
        <v>95</v>
      </c>
      <c r="BG7" s="10">
        <v>91</v>
      </c>
      <c r="BH7" s="10"/>
      <c r="BI7" s="10">
        <v>17</v>
      </c>
      <c r="BJ7" s="10">
        <v>48</v>
      </c>
      <c r="BK7" s="10">
        <v>82</v>
      </c>
      <c r="BL7" s="10">
        <v>38</v>
      </c>
    </row>
    <row r="8" spans="2:64" ht="30" customHeight="1" x14ac:dyDescent="0.25">
      <c r="B8" s="11" t="s">
        <v>31</v>
      </c>
      <c r="C8" s="11">
        <v>179</v>
      </c>
      <c r="D8" s="11">
        <v>55</v>
      </c>
      <c r="E8" s="11">
        <v>8</v>
      </c>
      <c r="F8" s="11">
        <v>3</v>
      </c>
      <c r="G8" s="11">
        <v>2</v>
      </c>
      <c r="H8" s="11">
        <v>12</v>
      </c>
      <c r="I8" s="11">
        <v>13</v>
      </c>
      <c r="J8" s="11">
        <v>10</v>
      </c>
      <c r="K8" s="11">
        <v>5</v>
      </c>
      <c r="L8" s="11">
        <v>10</v>
      </c>
      <c r="M8" s="11">
        <v>15</v>
      </c>
      <c r="N8" s="11">
        <v>28</v>
      </c>
      <c r="O8" s="11">
        <v>14</v>
      </c>
      <c r="P8" s="11">
        <v>2</v>
      </c>
      <c r="Q8" s="11"/>
      <c r="R8" s="11">
        <v>20</v>
      </c>
      <c r="S8" s="11">
        <v>30</v>
      </c>
      <c r="T8" s="11">
        <v>26</v>
      </c>
      <c r="U8" s="11">
        <v>103</v>
      </c>
      <c r="V8" s="11"/>
      <c r="W8" s="11">
        <v>16</v>
      </c>
      <c r="X8" s="11">
        <v>2</v>
      </c>
      <c r="Y8" s="11">
        <v>7</v>
      </c>
      <c r="Z8" s="11">
        <v>23</v>
      </c>
      <c r="AA8" s="11">
        <v>19</v>
      </c>
      <c r="AB8" s="11">
        <v>16</v>
      </c>
      <c r="AC8" s="11">
        <v>20</v>
      </c>
      <c r="AD8" s="11">
        <v>10</v>
      </c>
      <c r="AE8" s="11">
        <v>17</v>
      </c>
      <c r="AF8" s="11">
        <v>40</v>
      </c>
      <c r="AG8" s="11"/>
      <c r="AH8" s="11">
        <v>21</v>
      </c>
      <c r="AI8" s="11">
        <v>10</v>
      </c>
      <c r="AJ8" s="11">
        <v>15</v>
      </c>
      <c r="AK8" s="11">
        <v>23</v>
      </c>
      <c r="AL8" s="11">
        <v>37</v>
      </c>
      <c r="AM8" s="11">
        <v>37</v>
      </c>
      <c r="AN8" s="11">
        <v>28</v>
      </c>
      <c r="AO8" s="11"/>
      <c r="AP8" s="11">
        <v>149</v>
      </c>
      <c r="AQ8" s="11">
        <v>30</v>
      </c>
      <c r="AR8" s="11"/>
      <c r="AS8" s="11">
        <v>57</v>
      </c>
      <c r="AT8" s="11">
        <v>44</v>
      </c>
      <c r="AU8" s="11">
        <v>44</v>
      </c>
      <c r="AV8" s="11"/>
      <c r="AW8" s="11">
        <v>56</v>
      </c>
      <c r="AX8" s="11">
        <v>123</v>
      </c>
      <c r="AY8" s="11"/>
      <c r="AZ8" s="11">
        <v>38</v>
      </c>
      <c r="BA8" s="11">
        <v>141</v>
      </c>
      <c r="BB8" s="11"/>
      <c r="BC8" s="11">
        <v>76</v>
      </c>
      <c r="BD8" s="11">
        <v>103</v>
      </c>
      <c r="BE8" s="11"/>
      <c r="BF8" s="11">
        <v>90</v>
      </c>
      <c r="BG8" s="11">
        <v>89</v>
      </c>
      <c r="BH8" s="11"/>
      <c r="BI8" s="11">
        <v>17</v>
      </c>
      <c r="BJ8" s="11">
        <v>48</v>
      </c>
      <c r="BK8" s="11">
        <v>77</v>
      </c>
      <c r="BL8" s="11">
        <v>36</v>
      </c>
    </row>
    <row r="9" spans="2:64" x14ac:dyDescent="0.25">
      <c r="B9" s="18" t="s">
        <v>589</v>
      </c>
      <c r="C9" s="17">
        <v>1.57707694368916E-2</v>
      </c>
      <c r="D9" s="17">
        <v>0</v>
      </c>
      <c r="E9" s="17">
        <v>0</v>
      </c>
      <c r="F9" s="17">
        <v>0</v>
      </c>
      <c r="G9" s="17">
        <v>0</v>
      </c>
      <c r="H9" s="17">
        <v>0</v>
      </c>
      <c r="I9" s="17">
        <v>0</v>
      </c>
      <c r="J9" s="17">
        <v>0</v>
      </c>
      <c r="K9" s="17">
        <v>0.27874843969036101</v>
      </c>
      <c r="L9" s="17">
        <v>0</v>
      </c>
      <c r="M9" s="17">
        <v>8.8846999193024107E-2</v>
      </c>
      <c r="N9" s="17">
        <v>0</v>
      </c>
      <c r="O9" s="17">
        <v>0</v>
      </c>
      <c r="P9" s="17">
        <v>0</v>
      </c>
      <c r="Q9" s="17"/>
      <c r="R9" s="17">
        <v>0</v>
      </c>
      <c r="S9" s="17">
        <v>9.3706315166958598E-2</v>
      </c>
      <c r="T9" s="17">
        <v>0</v>
      </c>
      <c r="U9" s="17">
        <v>0</v>
      </c>
      <c r="V9" s="17"/>
      <c r="W9" s="17">
        <v>9.04668418655354E-2</v>
      </c>
      <c r="X9" s="17">
        <v>0</v>
      </c>
      <c r="Y9" s="17">
        <v>0</v>
      </c>
      <c r="Z9" s="17">
        <v>0</v>
      </c>
      <c r="AA9" s="17">
        <v>7.3451713461838097E-2</v>
      </c>
      <c r="AB9" s="17">
        <v>0</v>
      </c>
      <c r="AC9" s="17">
        <v>0</v>
      </c>
      <c r="AD9" s="17">
        <v>0</v>
      </c>
      <c r="AE9" s="17">
        <v>0</v>
      </c>
      <c r="AF9" s="17">
        <v>0</v>
      </c>
      <c r="AG9" s="17"/>
      <c r="AH9" s="17">
        <v>0.13178378031187399</v>
      </c>
      <c r="AI9" s="17">
        <v>0</v>
      </c>
      <c r="AJ9" s="17">
        <v>0</v>
      </c>
      <c r="AK9" s="17">
        <v>0</v>
      </c>
      <c r="AL9" s="17">
        <v>0</v>
      </c>
      <c r="AM9" s="17">
        <v>0</v>
      </c>
      <c r="AN9" s="17">
        <v>0</v>
      </c>
      <c r="AO9" s="17"/>
      <c r="AP9" s="17">
        <v>9.1569520839677506E-3</v>
      </c>
      <c r="AQ9" s="17">
        <v>4.8304534026738601E-2</v>
      </c>
      <c r="AR9" s="17"/>
      <c r="AS9" s="17">
        <v>0</v>
      </c>
      <c r="AT9" s="17">
        <v>0</v>
      </c>
      <c r="AU9" s="17">
        <v>3.06723370769501E-2</v>
      </c>
      <c r="AV9" s="17"/>
      <c r="AW9" s="17">
        <v>0</v>
      </c>
      <c r="AX9" s="17">
        <v>2.28980370418536E-2</v>
      </c>
      <c r="AY9" s="17"/>
      <c r="AZ9" s="17">
        <v>0</v>
      </c>
      <c r="BA9" s="17">
        <v>1.9977395246163501E-2</v>
      </c>
      <c r="BB9" s="17"/>
      <c r="BC9" s="17">
        <v>3.6977090114453402E-2</v>
      </c>
      <c r="BD9" s="17">
        <v>0</v>
      </c>
      <c r="BE9" s="17"/>
      <c r="BF9" s="17">
        <v>0</v>
      </c>
      <c r="BG9" s="17">
        <v>3.1710295568391202E-2</v>
      </c>
      <c r="BH9" s="17"/>
      <c r="BI9" s="17">
        <v>8.4834812008835594E-2</v>
      </c>
      <c r="BJ9" s="17">
        <v>0</v>
      </c>
      <c r="BK9" s="17">
        <v>1.7691120406674699E-2</v>
      </c>
      <c r="BL9" s="17">
        <v>0</v>
      </c>
    </row>
    <row r="10" spans="2:64" x14ac:dyDescent="0.25">
      <c r="B10" s="18" t="s">
        <v>590</v>
      </c>
      <c r="C10" s="17">
        <v>2.3768846600509999E-2</v>
      </c>
      <c r="D10" s="17">
        <v>1.6076993438714101E-2</v>
      </c>
      <c r="E10" s="17">
        <v>0</v>
      </c>
      <c r="F10" s="17">
        <v>0</v>
      </c>
      <c r="G10" s="17">
        <v>0</v>
      </c>
      <c r="H10" s="17">
        <v>0</v>
      </c>
      <c r="I10" s="17">
        <v>0</v>
      </c>
      <c r="J10" s="17">
        <v>0</v>
      </c>
      <c r="K10" s="17">
        <v>0</v>
      </c>
      <c r="L10" s="17">
        <v>0.136137890001509</v>
      </c>
      <c r="M10" s="17">
        <v>0</v>
      </c>
      <c r="N10" s="17">
        <v>6.9443343780140193E-2</v>
      </c>
      <c r="O10" s="17">
        <v>0</v>
      </c>
      <c r="P10" s="17">
        <v>0</v>
      </c>
      <c r="Q10" s="17"/>
      <c r="R10" s="17">
        <v>0</v>
      </c>
      <c r="S10" s="17">
        <v>4.6384414859644597E-2</v>
      </c>
      <c r="T10" s="17">
        <v>0</v>
      </c>
      <c r="U10" s="17">
        <v>2.7833272454736002E-2</v>
      </c>
      <c r="V10" s="17"/>
      <c r="W10" s="17">
        <v>6.1114077869526599E-2</v>
      </c>
      <c r="X10" s="17">
        <v>0</v>
      </c>
      <c r="Y10" s="17">
        <v>0</v>
      </c>
      <c r="Z10" s="17">
        <v>5.9928793012258702E-2</v>
      </c>
      <c r="AA10" s="17">
        <v>0</v>
      </c>
      <c r="AB10" s="17">
        <v>6.1393708388088698E-2</v>
      </c>
      <c r="AC10" s="17">
        <v>0</v>
      </c>
      <c r="AD10" s="17">
        <v>8.8046767306881296E-2</v>
      </c>
      <c r="AE10" s="17">
        <v>0</v>
      </c>
      <c r="AF10" s="17">
        <v>0</v>
      </c>
      <c r="AG10" s="17"/>
      <c r="AH10" s="17">
        <v>6.5232674306604302E-2</v>
      </c>
      <c r="AI10" s="17">
        <v>0.102858311639593</v>
      </c>
      <c r="AJ10" s="17">
        <v>0</v>
      </c>
      <c r="AK10" s="17">
        <v>0</v>
      </c>
      <c r="AL10" s="17">
        <v>2.6500059088682301E-2</v>
      </c>
      <c r="AM10" s="17">
        <v>2.3830020047625099E-2</v>
      </c>
      <c r="AN10" s="17">
        <v>0</v>
      </c>
      <c r="AO10" s="17"/>
      <c r="AP10" s="17">
        <v>2.1967108937488201E-2</v>
      </c>
      <c r="AQ10" s="17">
        <v>3.2631702324141101E-2</v>
      </c>
      <c r="AR10" s="17"/>
      <c r="AS10" s="17">
        <v>4.1970674038032597E-2</v>
      </c>
      <c r="AT10" s="17">
        <v>0</v>
      </c>
      <c r="AU10" s="17">
        <v>1.9896416003499701E-2</v>
      </c>
      <c r="AV10" s="17"/>
      <c r="AW10" s="17">
        <v>2.5080217168333599E-2</v>
      </c>
      <c r="AX10" s="17">
        <v>2.3176200249071601E-2</v>
      </c>
      <c r="AY10" s="17"/>
      <c r="AZ10" s="17">
        <v>2.34430052141201E-2</v>
      </c>
      <c r="BA10" s="17">
        <v>2.3855760101541199E-2</v>
      </c>
      <c r="BB10" s="17"/>
      <c r="BC10" s="17">
        <v>1.83035762863509E-2</v>
      </c>
      <c r="BD10" s="17">
        <v>2.7833272454736002E-2</v>
      </c>
      <c r="BE10" s="17"/>
      <c r="BF10" s="17">
        <v>4.72860450683305E-2</v>
      </c>
      <c r="BG10" s="17">
        <v>0</v>
      </c>
      <c r="BH10" s="17"/>
      <c r="BI10" s="17">
        <v>0</v>
      </c>
      <c r="BJ10" s="17">
        <v>4.1433013034381697E-2</v>
      </c>
      <c r="BK10" s="17">
        <v>2.96239076132736E-2</v>
      </c>
      <c r="BL10" s="17">
        <v>0</v>
      </c>
    </row>
    <row r="11" spans="2:64" x14ac:dyDescent="0.25">
      <c r="B11" s="18" t="s">
        <v>591</v>
      </c>
      <c r="C11" s="17">
        <v>5.84021335403015E-2</v>
      </c>
      <c r="D11" s="17">
        <v>6.4307973754856404E-2</v>
      </c>
      <c r="E11" s="17">
        <v>0</v>
      </c>
      <c r="F11" s="17">
        <v>0</v>
      </c>
      <c r="G11" s="17">
        <v>0</v>
      </c>
      <c r="H11" s="17">
        <v>8.6306902387168802E-2</v>
      </c>
      <c r="I11" s="17">
        <v>0.12535588409265</v>
      </c>
      <c r="J11" s="17">
        <v>0</v>
      </c>
      <c r="K11" s="17">
        <v>0</v>
      </c>
      <c r="L11" s="17">
        <v>8.0465377796963805E-2</v>
      </c>
      <c r="M11" s="17">
        <v>8.8846999193024107E-2</v>
      </c>
      <c r="N11" s="17">
        <v>6.9443343780140193E-2</v>
      </c>
      <c r="O11" s="17">
        <v>0</v>
      </c>
      <c r="P11" s="17">
        <v>0</v>
      </c>
      <c r="Q11" s="17"/>
      <c r="R11" s="17">
        <v>0</v>
      </c>
      <c r="S11" s="17">
        <v>8.0745351936796703E-2</v>
      </c>
      <c r="T11" s="17">
        <v>6.0481654863562502E-2</v>
      </c>
      <c r="U11" s="17">
        <v>6.2583733694060395E-2</v>
      </c>
      <c r="V11" s="17"/>
      <c r="W11" s="17">
        <v>5.4722078071485797E-2</v>
      </c>
      <c r="X11" s="17">
        <v>0.41426149608587098</v>
      </c>
      <c r="Y11" s="17">
        <v>0</v>
      </c>
      <c r="Z11" s="17">
        <v>0.104323219287439</v>
      </c>
      <c r="AA11" s="17">
        <v>4.1570611635761E-2</v>
      </c>
      <c r="AB11" s="17">
        <v>0</v>
      </c>
      <c r="AC11" s="17">
        <v>4.9852374628935402E-2</v>
      </c>
      <c r="AD11" s="17">
        <v>0</v>
      </c>
      <c r="AE11" s="17">
        <v>5.2984992863823403E-2</v>
      </c>
      <c r="AF11" s="17">
        <v>9.1033617046621093E-2</v>
      </c>
      <c r="AG11" s="17"/>
      <c r="AH11" s="17">
        <v>0.109657734645</v>
      </c>
      <c r="AI11" s="17">
        <v>0.102858311639593</v>
      </c>
      <c r="AJ11" s="17">
        <v>5.6506958381708002E-2</v>
      </c>
      <c r="AK11" s="17">
        <v>0</v>
      </c>
      <c r="AL11" s="17">
        <v>7.3173561114069904E-2</v>
      </c>
      <c r="AM11" s="17">
        <v>2.3830020047625099E-2</v>
      </c>
      <c r="AN11" s="17">
        <v>9.6247454641492702E-2</v>
      </c>
      <c r="AO11" s="17"/>
      <c r="AP11" s="17">
        <v>5.9540207098109303E-2</v>
      </c>
      <c r="AQ11" s="17">
        <v>5.2803881390311301E-2</v>
      </c>
      <c r="AR11" s="17"/>
      <c r="AS11" s="17">
        <v>7.0644097674460907E-2</v>
      </c>
      <c r="AT11" s="17">
        <v>6.5910778433142997E-2</v>
      </c>
      <c r="AU11" s="17">
        <v>4.3997277448727799E-2</v>
      </c>
      <c r="AV11" s="17"/>
      <c r="AW11" s="17">
        <v>6.71421190153179E-2</v>
      </c>
      <c r="AX11" s="17">
        <v>5.4452280897208098E-2</v>
      </c>
      <c r="AY11" s="17"/>
      <c r="AZ11" s="17">
        <v>2.61813457500619E-2</v>
      </c>
      <c r="BA11" s="17">
        <v>6.6996565033062699E-2</v>
      </c>
      <c r="BB11" s="17"/>
      <c r="BC11" s="17">
        <v>5.2779303648532401E-2</v>
      </c>
      <c r="BD11" s="17">
        <v>6.2583733694060395E-2</v>
      </c>
      <c r="BE11" s="17"/>
      <c r="BF11" s="17">
        <v>4.9363022565222202E-2</v>
      </c>
      <c r="BG11" s="17">
        <v>6.7537968425805894E-2</v>
      </c>
      <c r="BH11" s="17"/>
      <c r="BI11" s="17">
        <v>0</v>
      </c>
      <c r="BJ11" s="17">
        <v>5.5128990092057899E-2</v>
      </c>
      <c r="BK11" s="17">
        <v>5.9681176430881097E-2</v>
      </c>
      <c r="BL11" s="17">
        <v>8.9515720635792301E-2</v>
      </c>
    </row>
    <row r="12" spans="2:64" x14ac:dyDescent="0.25">
      <c r="B12" s="18" t="s">
        <v>592</v>
      </c>
      <c r="C12" s="17">
        <v>0.112846576522051</v>
      </c>
      <c r="D12" s="17">
        <v>6.8556962110710398E-2</v>
      </c>
      <c r="E12" s="17">
        <v>0.24905070771002799</v>
      </c>
      <c r="F12" s="17">
        <v>0</v>
      </c>
      <c r="G12" s="17">
        <v>0.456862713144291</v>
      </c>
      <c r="H12" s="17">
        <v>0.181936873777858</v>
      </c>
      <c r="I12" s="17">
        <v>0.233065693621233</v>
      </c>
      <c r="J12" s="17">
        <v>0</v>
      </c>
      <c r="K12" s="17">
        <v>0.195869307803512</v>
      </c>
      <c r="L12" s="17">
        <v>0</v>
      </c>
      <c r="M12" s="17">
        <v>0.14136072153817</v>
      </c>
      <c r="N12" s="17">
        <v>0</v>
      </c>
      <c r="O12" s="17">
        <v>0.34284230791972498</v>
      </c>
      <c r="P12" s="17">
        <v>0</v>
      </c>
      <c r="Q12" s="17"/>
      <c r="R12" s="17">
        <v>6.2185040756163601E-2</v>
      </c>
      <c r="S12" s="17">
        <v>0.17919830190975</v>
      </c>
      <c r="T12" s="17">
        <v>0.100081134589994</v>
      </c>
      <c r="U12" s="17">
        <v>0.10643720474981599</v>
      </c>
      <c r="V12" s="17"/>
      <c r="W12" s="17">
        <v>0</v>
      </c>
      <c r="X12" s="17">
        <v>0</v>
      </c>
      <c r="Y12" s="17">
        <v>0.125540674643529</v>
      </c>
      <c r="Z12" s="17">
        <v>0.20517234540538801</v>
      </c>
      <c r="AA12" s="17">
        <v>0.123674532217402</v>
      </c>
      <c r="AB12" s="17">
        <v>0.175170608167244</v>
      </c>
      <c r="AC12" s="17">
        <v>0.19309452971609301</v>
      </c>
      <c r="AD12" s="17">
        <v>0</v>
      </c>
      <c r="AE12" s="17">
        <v>0.167520781468251</v>
      </c>
      <c r="AF12" s="17">
        <v>6.87933239570368E-2</v>
      </c>
      <c r="AG12" s="17"/>
      <c r="AH12" s="17">
        <v>0.14347617228454401</v>
      </c>
      <c r="AI12" s="17">
        <v>0.153686099292872</v>
      </c>
      <c r="AJ12" s="17">
        <v>0.29599031399211501</v>
      </c>
      <c r="AK12" s="17">
        <v>3.2926410905611603E-2</v>
      </c>
      <c r="AL12" s="17">
        <v>5.2176519817912902E-2</v>
      </c>
      <c r="AM12" s="17">
        <v>0.185089040307506</v>
      </c>
      <c r="AN12" s="17">
        <v>6.33781774941031E-2</v>
      </c>
      <c r="AO12" s="17"/>
      <c r="AP12" s="17">
        <v>0.12750379026601699</v>
      </c>
      <c r="AQ12" s="17">
        <v>4.07468622354984E-2</v>
      </c>
      <c r="AR12" s="17"/>
      <c r="AS12" s="17">
        <v>0.20865662572474999</v>
      </c>
      <c r="AT12" s="17">
        <v>6.1680790272133301E-2</v>
      </c>
      <c r="AU12" s="17">
        <v>9.9292993416439504E-2</v>
      </c>
      <c r="AV12" s="17"/>
      <c r="AW12" s="17">
        <v>0.149241237022114</v>
      </c>
      <c r="AX12" s="17">
        <v>9.6398775048972193E-2</v>
      </c>
      <c r="AY12" s="17"/>
      <c r="AZ12" s="17">
        <v>0.10459793771499699</v>
      </c>
      <c r="BA12" s="17">
        <v>0.115046782227674</v>
      </c>
      <c r="BB12" s="17"/>
      <c r="BC12" s="17">
        <v>0.12146500149412399</v>
      </c>
      <c r="BD12" s="17">
        <v>0.10643720474981599</v>
      </c>
      <c r="BE12" s="17"/>
      <c r="BF12" s="17">
        <v>0.114539548123964</v>
      </c>
      <c r="BG12" s="17">
        <v>0.111135489108303</v>
      </c>
      <c r="BH12" s="17"/>
      <c r="BI12" s="17">
        <v>0.12287700002409099</v>
      </c>
      <c r="BJ12" s="17">
        <v>0.16217596950739099</v>
      </c>
      <c r="BK12" s="17">
        <v>0.12107384608819299</v>
      </c>
      <c r="BL12" s="17">
        <v>0</v>
      </c>
    </row>
    <row r="13" spans="2:64" x14ac:dyDescent="0.25">
      <c r="B13" s="18" t="s">
        <v>593</v>
      </c>
      <c r="C13" s="17">
        <v>2.97382679454266E-2</v>
      </c>
      <c r="D13" s="17">
        <v>2.7046490894171198E-2</v>
      </c>
      <c r="E13" s="17">
        <v>0</v>
      </c>
      <c r="F13" s="17">
        <v>0</v>
      </c>
      <c r="G13" s="17">
        <v>0.54313728685570795</v>
      </c>
      <c r="H13" s="17">
        <v>6.0645624592619303E-2</v>
      </c>
      <c r="I13" s="17">
        <v>0</v>
      </c>
      <c r="J13" s="17">
        <v>8.1133492647104094E-2</v>
      </c>
      <c r="K13" s="17">
        <v>0</v>
      </c>
      <c r="L13" s="17">
        <v>9.56605687552783E-2</v>
      </c>
      <c r="M13" s="17">
        <v>0</v>
      </c>
      <c r="N13" s="17">
        <v>0</v>
      </c>
      <c r="O13" s="17">
        <v>0</v>
      </c>
      <c r="P13" s="17">
        <v>0</v>
      </c>
      <c r="Q13" s="17"/>
      <c r="R13" s="17">
        <v>0</v>
      </c>
      <c r="S13" s="17">
        <v>0</v>
      </c>
      <c r="T13" s="17">
        <v>5.6302147358547702E-2</v>
      </c>
      <c r="U13" s="17">
        <v>3.7373655711589598E-2</v>
      </c>
      <c r="V13" s="17"/>
      <c r="W13" s="17">
        <v>0</v>
      </c>
      <c r="X13" s="17">
        <v>0</v>
      </c>
      <c r="Y13" s="17">
        <v>0</v>
      </c>
      <c r="Z13" s="17">
        <v>0.12976485915062699</v>
      </c>
      <c r="AA13" s="17">
        <v>0</v>
      </c>
      <c r="AB13" s="17">
        <v>4.62403679457268E-2</v>
      </c>
      <c r="AC13" s="17">
        <v>0</v>
      </c>
      <c r="AD13" s="17">
        <v>0</v>
      </c>
      <c r="AE13" s="17">
        <v>0</v>
      </c>
      <c r="AF13" s="17">
        <v>3.8544719906185403E-2</v>
      </c>
      <c r="AG13" s="17"/>
      <c r="AH13" s="17">
        <v>3.4697124071647802E-2</v>
      </c>
      <c r="AI13" s="17">
        <v>0.135562448938298</v>
      </c>
      <c r="AJ13" s="17">
        <v>5.48748193797024E-2</v>
      </c>
      <c r="AK13" s="17">
        <v>3.2539346983294602E-2</v>
      </c>
      <c r="AL13" s="17">
        <v>4.6564229871064303E-2</v>
      </c>
      <c r="AM13" s="17">
        <v>0</v>
      </c>
      <c r="AN13" s="17">
        <v>0</v>
      </c>
      <c r="AO13" s="17"/>
      <c r="AP13" s="17">
        <v>2.0440285565058499E-2</v>
      </c>
      <c r="AQ13" s="17">
        <v>7.5475601437061807E-2</v>
      </c>
      <c r="AR13" s="17"/>
      <c r="AS13" s="17">
        <v>1.3084073966859599E-2</v>
      </c>
      <c r="AT13" s="17">
        <v>1.71516614754787E-2</v>
      </c>
      <c r="AU13" s="17">
        <v>3.4796226794140898E-2</v>
      </c>
      <c r="AV13" s="17"/>
      <c r="AW13" s="17">
        <v>1.33401154572232E-2</v>
      </c>
      <c r="AX13" s="17">
        <v>3.7149068127249198E-2</v>
      </c>
      <c r="AY13" s="17"/>
      <c r="AZ13" s="17">
        <v>4.6004206924971001E-2</v>
      </c>
      <c r="BA13" s="17">
        <v>2.53995627860365E-2</v>
      </c>
      <c r="BB13" s="17"/>
      <c r="BC13" s="17">
        <v>1.9471268474366098E-2</v>
      </c>
      <c r="BD13" s="17">
        <v>3.7373655711589598E-2</v>
      </c>
      <c r="BE13" s="17"/>
      <c r="BF13" s="17">
        <v>3.5792697940816097E-2</v>
      </c>
      <c r="BG13" s="17">
        <v>2.36190519167464E-2</v>
      </c>
      <c r="BH13" s="17"/>
      <c r="BI13" s="17">
        <v>7.5531124378016803E-2</v>
      </c>
      <c r="BJ13" s="17">
        <v>0</v>
      </c>
      <c r="BK13" s="17">
        <v>4.2474822477108098E-2</v>
      </c>
      <c r="BL13" s="17">
        <v>2.0826613048086799E-2</v>
      </c>
    </row>
    <row r="14" spans="2:64" x14ac:dyDescent="0.25">
      <c r="B14" s="18" t="s">
        <v>594</v>
      </c>
      <c r="C14" s="17">
        <v>0.119142190081976</v>
      </c>
      <c r="D14" s="17">
        <v>0.12359067877433499</v>
      </c>
      <c r="E14" s="17">
        <v>0.27262809097066198</v>
      </c>
      <c r="F14" s="17">
        <v>0</v>
      </c>
      <c r="G14" s="17">
        <v>0</v>
      </c>
      <c r="H14" s="17">
        <v>0.146952526979788</v>
      </c>
      <c r="I14" s="17">
        <v>6.8085454777480695E-2</v>
      </c>
      <c r="J14" s="17">
        <v>0.17762863970590201</v>
      </c>
      <c r="K14" s="17">
        <v>0</v>
      </c>
      <c r="L14" s="17">
        <v>9.56605687552783E-2</v>
      </c>
      <c r="M14" s="17">
        <v>0</v>
      </c>
      <c r="N14" s="17">
        <v>0.169151772698652</v>
      </c>
      <c r="O14" s="17">
        <v>7.4329392787436305E-2</v>
      </c>
      <c r="P14" s="17">
        <v>0.5</v>
      </c>
      <c r="Q14" s="17"/>
      <c r="R14" s="17">
        <v>0.16652828771938799</v>
      </c>
      <c r="S14" s="17">
        <v>0.11901235871023599</v>
      </c>
      <c r="T14" s="17">
        <v>9.1029786241996993E-2</v>
      </c>
      <c r="U14" s="17">
        <v>0.117263667399075</v>
      </c>
      <c r="V14" s="17"/>
      <c r="W14" s="17">
        <v>0.18353097983245301</v>
      </c>
      <c r="X14" s="17">
        <v>0</v>
      </c>
      <c r="Y14" s="17">
        <v>0.27446328958188299</v>
      </c>
      <c r="Z14" s="17">
        <v>7.4906226268130705E-2</v>
      </c>
      <c r="AA14" s="17">
        <v>9.3023814984838707E-2</v>
      </c>
      <c r="AB14" s="17">
        <v>0.139626934868537</v>
      </c>
      <c r="AC14" s="17">
        <v>0</v>
      </c>
      <c r="AD14" s="17">
        <v>0.106652521699895</v>
      </c>
      <c r="AE14" s="17">
        <v>0.107198893430236</v>
      </c>
      <c r="AF14" s="17">
        <v>0.142089602617089</v>
      </c>
      <c r="AG14" s="17"/>
      <c r="AH14" s="17">
        <v>5.4790008177504797E-2</v>
      </c>
      <c r="AI14" s="17">
        <v>0.178620025006582</v>
      </c>
      <c r="AJ14" s="17">
        <v>6.7515388804001902E-2</v>
      </c>
      <c r="AK14" s="17">
        <v>0.46732000466401802</v>
      </c>
      <c r="AL14" s="17">
        <v>7.2430223948175707E-2</v>
      </c>
      <c r="AM14" s="17">
        <v>2.57263823973699E-2</v>
      </c>
      <c r="AN14" s="17">
        <v>8.0446377270407501E-2</v>
      </c>
      <c r="AO14" s="17"/>
      <c r="AP14" s="17">
        <v>0.12378343046791</v>
      </c>
      <c r="AQ14" s="17">
        <v>9.6311650007549807E-2</v>
      </c>
      <c r="AR14" s="17"/>
      <c r="AS14" s="17">
        <v>3.3192592676110397E-2</v>
      </c>
      <c r="AT14" s="17">
        <v>0.199126742350511</v>
      </c>
      <c r="AU14" s="17">
        <v>0.17555889297440599</v>
      </c>
      <c r="AV14" s="17"/>
      <c r="AW14" s="17">
        <v>0.10209140898487799</v>
      </c>
      <c r="AX14" s="17">
        <v>0.12684793203952299</v>
      </c>
      <c r="AY14" s="17"/>
      <c r="AZ14" s="17">
        <v>0.130881546675024</v>
      </c>
      <c r="BA14" s="17">
        <v>0.116010885637626</v>
      </c>
      <c r="BB14" s="17"/>
      <c r="BC14" s="17">
        <v>0.12166816413626</v>
      </c>
      <c r="BD14" s="17">
        <v>0.117263667399075</v>
      </c>
      <c r="BE14" s="17"/>
      <c r="BF14" s="17">
        <v>6.1084320611970097E-2</v>
      </c>
      <c r="BG14" s="17">
        <v>0.177821313586984</v>
      </c>
      <c r="BH14" s="17"/>
      <c r="BI14" s="17">
        <v>0.26246981603785402</v>
      </c>
      <c r="BJ14" s="17">
        <v>2.4638928729665902E-2</v>
      </c>
      <c r="BK14" s="17">
        <v>0.100386547273522</v>
      </c>
      <c r="BL14" s="17">
        <v>0.21886528554513399</v>
      </c>
    </row>
    <row r="15" spans="2:64" x14ac:dyDescent="0.25">
      <c r="B15" s="18" t="s">
        <v>595</v>
      </c>
      <c r="C15" s="17">
        <v>0.18910895542870099</v>
      </c>
      <c r="D15" s="17">
        <v>0.240786631979376</v>
      </c>
      <c r="E15" s="17">
        <v>0.22927049360928101</v>
      </c>
      <c r="F15" s="17">
        <v>0.31359352464877199</v>
      </c>
      <c r="G15" s="17">
        <v>0</v>
      </c>
      <c r="H15" s="17">
        <v>0.12129124918523899</v>
      </c>
      <c r="I15" s="17">
        <v>6.8085454777480695E-2</v>
      </c>
      <c r="J15" s="17">
        <v>0.17762863970590201</v>
      </c>
      <c r="K15" s="17">
        <v>0</v>
      </c>
      <c r="L15" s="17">
        <v>9.56605687552783E-2</v>
      </c>
      <c r="M15" s="17">
        <v>0.203791206356982</v>
      </c>
      <c r="N15" s="17">
        <v>0.27349437552358602</v>
      </c>
      <c r="O15" s="17">
        <v>0.13685194256822</v>
      </c>
      <c r="P15" s="17">
        <v>0</v>
      </c>
      <c r="Q15" s="17"/>
      <c r="R15" s="17">
        <v>0.160403892883483</v>
      </c>
      <c r="S15" s="17">
        <v>0.18019316140535799</v>
      </c>
      <c r="T15" s="17">
        <v>0.27069638036708299</v>
      </c>
      <c r="U15" s="17">
        <v>0.176282710039564</v>
      </c>
      <c r="V15" s="17"/>
      <c r="W15" s="17">
        <v>0.24287489088553699</v>
      </c>
      <c r="X15" s="17">
        <v>0</v>
      </c>
      <c r="Y15" s="17">
        <v>0.192366212413631</v>
      </c>
      <c r="Z15" s="17">
        <v>0.206499349425353</v>
      </c>
      <c r="AA15" s="17">
        <v>0.26332492474367902</v>
      </c>
      <c r="AB15" s="17">
        <v>0.28539395478541002</v>
      </c>
      <c r="AC15" s="17">
        <v>0.121154530454865</v>
      </c>
      <c r="AD15" s="17">
        <v>8.8046767306881296E-2</v>
      </c>
      <c r="AE15" s="17">
        <v>0.18137477606167801</v>
      </c>
      <c r="AF15" s="17">
        <v>0.19672296492298799</v>
      </c>
      <c r="AG15" s="17"/>
      <c r="AH15" s="17">
        <v>0.191335871771562</v>
      </c>
      <c r="AI15" s="17">
        <v>0</v>
      </c>
      <c r="AJ15" s="17">
        <v>0.313116188950253</v>
      </c>
      <c r="AK15" s="17">
        <v>0.23712668548572299</v>
      </c>
      <c r="AL15" s="17">
        <v>0.29809838089301599</v>
      </c>
      <c r="AM15" s="17">
        <v>0.18525544418076401</v>
      </c>
      <c r="AN15" s="17">
        <v>6.4155269422480093E-2</v>
      </c>
      <c r="AO15" s="17"/>
      <c r="AP15" s="17">
        <v>0.19576638648987099</v>
      </c>
      <c r="AQ15" s="17">
        <v>0.15636065238983801</v>
      </c>
      <c r="AR15" s="17"/>
      <c r="AS15" s="17">
        <v>0.117148347237189</v>
      </c>
      <c r="AT15" s="17">
        <v>0.16645596016353501</v>
      </c>
      <c r="AU15" s="17">
        <v>0.309921427210407</v>
      </c>
      <c r="AV15" s="17"/>
      <c r="AW15" s="17">
        <v>0.13627695819963401</v>
      </c>
      <c r="AX15" s="17">
        <v>0.21298526557723099</v>
      </c>
      <c r="AY15" s="17"/>
      <c r="AZ15" s="17">
        <v>0.17679156590585701</v>
      </c>
      <c r="BA15" s="17">
        <v>0.19239444183930399</v>
      </c>
      <c r="BB15" s="17"/>
      <c r="BC15" s="17">
        <v>0.20635589280227401</v>
      </c>
      <c r="BD15" s="17">
        <v>0.176282710039564</v>
      </c>
      <c r="BE15" s="17"/>
      <c r="BF15" s="17">
        <v>0.203039134151204</v>
      </c>
      <c r="BG15" s="17">
        <v>0.17502971543649201</v>
      </c>
      <c r="BH15" s="17"/>
      <c r="BI15" s="17">
        <v>0.200331006999492</v>
      </c>
      <c r="BJ15" s="17">
        <v>0.205745877094173</v>
      </c>
      <c r="BK15" s="17">
        <v>0.17235752601717599</v>
      </c>
      <c r="BL15" s="17">
        <v>0.20295529719201499</v>
      </c>
    </row>
    <row r="16" spans="2:64" x14ac:dyDescent="0.25">
      <c r="B16" s="18" t="s">
        <v>596</v>
      </c>
      <c r="C16" s="17">
        <v>0.228003497990281</v>
      </c>
      <c r="D16" s="17">
        <v>0.229817134523918</v>
      </c>
      <c r="E16" s="17">
        <v>0.124525353855014</v>
      </c>
      <c r="F16" s="17">
        <v>0.68640647535122801</v>
      </c>
      <c r="G16" s="17">
        <v>0</v>
      </c>
      <c r="H16" s="17">
        <v>0</v>
      </c>
      <c r="I16" s="17">
        <v>0.34042727388740301</v>
      </c>
      <c r="J16" s="17">
        <v>0.192990294117595</v>
      </c>
      <c r="K16" s="17">
        <v>0.195869307803512</v>
      </c>
      <c r="L16" s="17">
        <v>0.20943331966985701</v>
      </c>
      <c r="M16" s="17">
        <v>0.21370796883064999</v>
      </c>
      <c r="N16" s="17">
        <v>0.29043360867186102</v>
      </c>
      <c r="O16" s="17">
        <v>0.222988178362309</v>
      </c>
      <c r="P16" s="17">
        <v>0.5</v>
      </c>
      <c r="Q16" s="17"/>
      <c r="R16" s="17">
        <v>0.208247857676437</v>
      </c>
      <c r="S16" s="17">
        <v>8.6958152635555605E-2</v>
      </c>
      <c r="T16" s="17">
        <v>0.21380762492181599</v>
      </c>
      <c r="U16" s="17">
        <v>0.27685937925944598</v>
      </c>
      <c r="V16" s="17"/>
      <c r="W16" s="17">
        <v>0.123240638953522</v>
      </c>
      <c r="X16" s="17">
        <v>0.58573850391412896</v>
      </c>
      <c r="Y16" s="17">
        <v>0</v>
      </c>
      <c r="Z16" s="17">
        <v>8.0669954036501804E-2</v>
      </c>
      <c r="AA16" s="17">
        <v>0.13036493115029901</v>
      </c>
      <c r="AB16" s="17">
        <v>0.231087688637167</v>
      </c>
      <c r="AC16" s="17">
        <v>0.32042204259791801</v>
      </c>
      <c r="AD16" s="17">
        <v>0.47522490725308703</v>
      </c>
      <c r="AE16" s="17">
        <v>0.16711737835898299</v>
      </c>
      <c r="AF16" s="17">
        <v>0.34486527847432502</v>
      </c>
      <c r="AG16" s="17"/>
      <c r="AH16" s="17">
        <v>4.9059450940709799E-2</v>
      </c>
      <c r="AI16" s="17">
        <v>9.9766943788356502E-2</v>
      </c>
      <c r="AJ16" s="17">
        <v>0.14111172722314</v>
      </c>
      <c r="AK16" s="17">
        <v>0.15312710909774399</v>
      </c>
      <c r="AL16" s="17">
        <v>0.33750402233090998</v>
      </c>
      <c r="AM16" s="17">
        <v>0.36006584870057801</v>
      </c>
      <c r="AN16" s="17">
        <v>0.26269771107573803</v>
      </c>
      <c r="AO16" s="17"/>
      <c r="AP16" s="17">
        <v>0.229760416668852</v>
      </c>
      <c r="AQ16" s="17">
        <v>0.21936110954167001</v>
      </c>
      <c r="AR16" s="17"/>
      <c r="AS16" s="17">
        <v>0.27606218175145097</v>
      </c>
      <c r="AT16" s="17">
        <v>0.20840913234040501</v>
      </c>
      <c r="AU16" s="17">
        <v>0.19082329733470299</v>
      </c>
      <c r="AV16" s="17"/>
      <c r="AW16" s="17">
        <v>0.253018909238442</v>
      </c>
      <c r="AX16" s="17">
        <v>0.21669830892342801</v>
      </c>
      <c r="AY16" s="17"/>
      <c r="AZ16" s="17">
        <v>0.16483371643935599</v>
      </c>
      <c r="BA16" s="17">
        <v>0.244853128219266</v>
      </c>
      <c r="BB16" s="17"/>
      <c r="BC16" s="17">
        <v>0.162308955354003</v>
      </c>
      <c r="BD16" s="17">
        <v>0.27685937925944598</v>
      </c>
      <c r="BE16" s="17"/>
      <c r="BF16" s="17">
        <v>0.24185542027947601</v>
      </c>
      <c r="BG16" s="17">
        <v>0.21400335182216701</v>
      </c>
      <c r="BH16" s="17"/>
      <c r="BI16" s="17">
        <v>9.63906345025074E-2</v>
      </c>
      <c r="BJ16" s="17">
        <v>0.260821673814917</v>
      </c>
      <c r="BK16" s="17">
        <v>0.24927247624363399</v>
      </c>
      <c r="BL16" s="17">
        <v>0.208662519144902</v>
      </c>
    </row>
    <row r="17" spans="2:64" x14ac:dyDescent="0.25">
      <c r="B17" s="18" t="s">
        <v>597</v>
      </c>
      <c r="C17" s="17">
        <v>0.119143164108632</v>
      </c>
      <c r="D17" s="17">
        <v>0.12606219951808401</v>
      </c>
      <c r="E17" s="17">
        <v>0.124525353855014</v>
      </c>
      <c r="F17" s="17">
        <v>0</v>
      </c>
      <c r="G17" s="17">
        <v>0</v>
      </c>
      <c r="H17" s="17">
        <v>0.137319280403254</v>
      </c>
      <c r="I17" s="17">
        <v>0.16498023884375199</v>
      </c>
      <c r="J17" s="17">
        <v>0.28948544117639302</v>
      </c>
      <c r="K17" s="17">
        <v>0</v>
      </c>
      <c r="L17" s="17">
        <v>0.28698170626583502</v>
      </c>
      <c r="M17" s="17">
        <v>0.14850189772419201</v>
      </c>
      <c r="N17" s="17">
        <v>4.94136216201208E-2</v>
      </c>
      <c r="O17" s="17">
        <v>0</v>
      </c>
      <c r="P17" s="17">
        <v>0</v>
      </c>
      <c r="Q17" s="17"/>
      <c r="R17" s="17">
        <v>0.25931876173739099</v>
      </c>
      <c r="S17" s="17">
        <v>0.12544271918780101</v>
      </c>
      <c r="T17" s="17">
        <v>5.2112166422188702E-2</v>
      </c>
      <c r="U17" s="17">
        <v>0.10747632082693299</v>
      </c>
      <c r="V17" s="17"/>
      <c r="W17" s="17">
        <v>0.18865434815603799</v>
      </c>
      <c r="X17" s="17">
        <v>0</v>
      </c>
      <c r="Y17" s="17">
        <v>0.28659675158683601</v>
      </c>
      <c r="Z17" s="17">
        <v>5.5938934466973199E-2</v>
      </c>
      <c r="AA17" s="17">
        <v>0.15830705597491701</v>
      </c>
      <c r="AB17" s="17">
        <v>6.1086737207826203E-2</v>
      </c>
      <c r="AC17" s="17">
        <v>0.190246529513214</v>
      </c>
      <c r="AD17" s="17">
        <v>8.8046767306881296E-2</v>
      </c>
      <c r="AE17" s="17">
        <v>0.27081818495320398</v>
      </c>
      <c r="AF17" s="17">
        <v>4.4644990609090898E-2</v>
      </c>
      <c r="AG17" s="17"/>
      <c r="AH17" s="17">
        <v>0.143512573814642</v>
      </c>
      <c r="AI17" s="17">
        <v>0.11865661884343701</v>
      </c>
      <c r="AJ17" s="17">
        <v>0</v>
      </c>
      <c r="AK17" s="17">
        <v>0</v>
      </c>
      <c r="AL17" s="17">
        <v>9.3553002936169E-2</v>
      </c>
      <c r="AM17" s="17">
        <v>0.17291797338383899</v>
      </c>
      <c r="AN17" s="17">
        <v>0.25887746041695398</v>
      </c>
      <c r="AO17" s="17"/>
      <c r="AP17" s="17">
        <v>0.116758219124904</v>
      </c>
      <c r="AQ17" s="17">
        <v>0.13087485165304599</v>
      </c>
      <c r="AR17" s="17"/>
      <c r="AS17" s="17">
        <v>0.12807206911169</v>
      </c>
      <c r="AT17" s="17">
        <v>0.17447801340733099</v>
      </c>
      <c r="AU17" s="17">
        <v>5.50032157771181E-2</v>
      </c>
      <c r="AV17" s="17"/>
      <c r="AW17" s="17">
        <v>0.16152170867090501</v>
      </c>
      <c r="AX17" s="17">
        <v>9.9991072068177797E-2</v>
      </c>
      <c r="AY17" s="17"/>
      <c r="AZ17" s="17">
        <v>0.14588022386139601</v>
      </c>
      <c r="BA17" s="17">
        <v>0.11201143816018699</v>
      </c>
      <c r="BB17" s="17"/>
      <c r="BC17" s="17">
        <v>0.13483110000272999</v>
      </c>
      <c r="BD17" s="17">
        <v>0.10747632082693299</v>
      </c>
      <c r="BE17" s="17"/>
      <c r="BF17" s="17">
        <v>0.12562286831203601</v>
      </c>
      <c r="BG17" s="17">
        <v>0.112594123182769</v>
      </c>
      <c r="BH17" s="17"/>
      <c r="BI17" s="17">
        <v>5.5398954217192001E-2</v>
      </c>
      <c r="BJ17" s="17">
        <v>0.103446051576215</v>
      </c>
      <c r="BK17" s="17">
        <v>0.12455735336683101</v>
      </c>
      <c r="BL17" s="17">
        <v>0.16211793017944501</v>
      </c>
    </row>
    <row r="18" spans="2:64" x14ac:dyDescent="0.25">
      <c r="B18" s="18" t="s">
        <v>598</v>
      </c>
      <c r="C18" s="17">
        <v>4.6082956203635901E-2</v>
      </c>
      <c r="D18" s="17">
        <v>3.2153986877428202E-2</v>
      </c>
      <c r="E18" s="17">
        <v>0</v>
      </c>
      <c r="F18" s="17">
        <v>0</v>
      </c>
      <c r="G18" s="17">
        <v>0</v>
      </c>
      <c r="H18" s="17">
        <v>0.13277377133703699</v>
      </c>
      <c r="I18" s="17">
        <v>0</v>
      </c>
      <c r="J18" s="17">
        <v>0</v>
      </c>
      <c r="K18" s="17">
        <v>0.329512944702615</v>
      </c>
      <c r="L18" s="17">
        <v>0</v>
      </c>
      <c r="M18" s="17">
        <v>0</v>
      </c>
      <c r="N18" s="17">
        <v>0</v>
      </c>
      <c r="O18" s="17">
        <v>0.222988178362309</v>
      </c>
      <c r="P18" s="17">
        <v>0</v>
      </c>
      <c r="Q18" s="17"/>
      <c r="R18" s="17">
        <v>4.5140852652926097E-2</v>
      </c>
      <c r="S18" s="17">
        <v>0</v>
      </c>
      <c r="T18" s="17">
        <v>6.5404217015370802E-2</v>
      </c>
      <c r="U18" s="17">
        <v>5.4819125625270401E-2</v>
      </c>
      <c r="V18" s="17"/>
      <c r="W18" s="17">
        <v>5.53961443659019E-2</v>
      </c>
      <c r="X18" s="17">
        <v>0</v>
      </c>
      <c r="Y18" s="17">
        <v>0.12103307177412199</v>
      </c>
      <c r="Z18" s="17">
        <v>4.4434014502653101E-2</v>
      </c>
      <c r="AA18" s="17">
        <v>0</v>
      </c>
      <c r="AB18" s="17">
        <v>0</v>
      </c>
      <c r="AC18" s="17">
        <v>0.12522999308897501</v>
      </c>
      <c r="AD18" s="17">
        <v>0</v>
      </c>
      <c r="AE18" s="17">
        <v>5.2984992863823403E-2</v>
      </c>
      <c r="AF18" s="17">
        <v>5.1391083631527501E-2</v>
      </c>
      <c r="AG18" s="17"/>
      <c r="AH18" s="17">
        <v>0</v>
      </c>
      <c r="AI18" s="17">
        <v>0.107991240851267</v>
      </c>
      <c r="AJ18" s="17">
        <v>7.0884603269079693E-2</v>
      </c>
      <c r="AK18" s="17">
        <v>7.6960442863608494E-2</v>
      </c>
      <c r="AL18" s="17">
        <v>0</v>
      </c>
      <c r="AM18" s="17">
        <v>2.3285270934692001E-2</v>
      </c>
      <c r="AN18" s="17">
        <v>6.33781774941031E-2</v>
      </c>
      <c r="AO18" s="17"/>
      <c r="AP18" s="17">
        <v>3.6533469074625999E-2</v>
      </c>
      <c r="AQ18" s="17">
        <v>9.3057456651798307E-2</v>
      </c>
      <c r="AR18" s="17"/>
      <c r="AS18" s="17">
        <v>1.32397124002952E-2</v>
      </c>
      <c r="AT18" s="17">
        <v>8.6636017293677106E-2</v>
      </c>
      <c r="AU18" s="17">
        <v>1.9896416003499701E-2</v>
      </c>
      <c r="AV18" s="17"/>
      <c r="AW18" s="17">
        <v>4.9589130282265199E-2</v>
      </c>
      <c r="AX18" s="17">
        <v>4.4498414559807499E-2</v>
      </c>
      <c r="AY18" s="17"/>
      <c r="AZ18" s="17">
        <v>9.8372516497189297E-2</v>
      </c>
      <c r="BA18" s="17">
        <v>3.2135468430984998E-2</v>
      </c>
      <c r="BB18" s="17"/>
      <c r="BC18" s="17">
        <v>3.43357798220374E-2</v>
      </c>
      <c r="BD18" s="17">
        <v>5.4819125625270401E-2</v>
      </c>
      <c r="BE18" s="17"/>
      <c r="BF18" s="17">
        <v>5.03478964110552E-2</v>
      </c>
      <c r="BG18" s="17">
        <v>4.1772378577257303E-2</v>
      </c>
      <c r="BH18" s="17"/>
      <c r="BI18" s="17">
        <v>0</v>
      </c>
      <c r="BJ18" s="17">
        <v>1.85497405266003E-2</v>
      </c>
      <c r="BK18" s="17">
        <v>6.17524789551974E-2</v>
      </c>
      <c r="BL18" s="17">
        <v>7.2286751642114205E-2</v>
      </c>
    </row>
    <row r="19" spans="2:64" x14ac:dyDescent="0.25">
      <c r="B19" s="18" t="s">
        <v>599</v>
      </c>
      <c r="C19" s="17">
        <v>1.28429073777587E-2</v>
      </c>
      <c r="D19" s="17">
        <v>0</v>
      </c>
      <c r="E19" s="17">
        <v>0</v>
      </c>
      <c r="F19" s="17">
        <v>0</v>
      </c>
      <c r="G19" s="17">
        <v>0</v>
      </c>
      <c r="H19" s="17">
        <v>7.2128146744417407E-2</v>
      </c>
      <c r="I19" s="17">
        <v>0</v>
      </c>
      <c r="J19" s="17">
        <v>0</v>
      </c>
      <c r="K19" s="17">
        <v>0</v>
      </c>
      <c r="L19" s="17">
        <v>0</v>
      </c>
      <c r="M19" s="17">
        <v>0</v>
      </c>
      <c r="N19" s="17">
        <v>4.94136216201208E-2</v>
      </c>
      <c r="O19" s="17">
        <v>0</v>
      </c>
      <c r="P19" s="17">
        <v>0</v>
      </c>
      <c r="Q19" s="17"/>
      <c r="R19" s="17">
        <v>4.5140852652926097E-2</v>
      </c>
      <c r="S19" s="17">
        <v>4.6617504384901302E-2</v>
      </c>
      <c r="T19" s="17">
        <v>0</v>
      </c>
      <c r="U19" s="17">
        <v>0</v>
      </c>
      <c r="V19" s="17"/>
      <c r="W19" s="17">
        <v>0</v>
      </c>
      <c r="X19" s="17">
        <v>0</v>
      </c>
      <c r="Y19" s="17">
        <v>0</v>
      </c>
      <c r="Z19" s="17">
        <v>3.8362304444674498E-2</v>
      </c>
      <c r="AA19" s="17">
        <v>7.5727680400304906E-2</v>
      </c>
      <c r="AB19" s="17">
        <v>0</v>
      </c>
      <c r="AC19" s="17">
        <v>0</v>
      </c>
      <c r="AD19" s="17">
        <v>0</v>
      </c>
      <c r="AE19" s="17">
        <v>0</v>
      </c>
      <c r="AF19" s="17">
        <v>0</v>
      </c>
      <c r="AG19" s="17"/>
      <c r="AH19" s="17">
        <v>4.1757485604262998E-2</v>
      </c>
      <c r="AI19" s="17">
        <v>0</v>
      </c>
      <c r="AJ19" s="17">
        <v>0</v>
      </c>
      <c r="AK19" s="17">
        <v>0</v>
      </c>
      <c r="AL19" s="17">
        <v>0</v>
      </c>
      <c r="AM19" s="17">
        <v>0</v>
      </c>
      <c r="AN19" s="17">
        <v>5.03656553349833E-2</v>
      </c>
      <c r="AO19" s="17"/>
      <c r="AP19" s="17">
        <v>1.54537532097078E-2</v>
      </c>
      <c r="AQ19" s="17">
        <v>0</v>
      </c>
      <c r="AR19" s="17"/>
      <c r="AS19" s="17">
        <v>0</v>
      </c>
      <c r="AT19" s="17">
        <v>0</v>
      </c>
      <c r="AU19" s="17">
        <v>2.0141499960108899E-2</v>
      </c>
      <c r="AV19" s="17"/>
      <c r="AW19" s="17">
        <v>0</v>
      </c>
      <c r="AX19" s="17">
        <v>1.8646989294834101E-2</v>
      </c>
      <c r="AY19" s="17"/>
      <c r="AZ19" s="17">
        <v>6.0991361824921E-2</v>
      </c>
      <c r="BA19" s="17">
        <v>0</v>
      </c>
      <c r="BB19" s="17"/>
      <c r="BC19" s="17">
        <v>3.0112249458677302E-2</v>
      </c>
      <c r="BD19" s="17">
        <v>0</v>
      </c>
      <c r="BE19" s="17"/>
      <c r="BF19" s="17">
        <v>2.5549842921703401E-2</v>
      </c>
      <c r="BG19" s="17">
        <v>0</v>
      </c>
      <c r="BH19" s="17"/>
      <c r="BI19" s="17">
        <v>0</v>
      </c>
      <c r="BJ19" s="17">
        <v>2.94823825757075E-2</v>
      </c>
      <c r="BK19" s="17">
        <v>0</v>
      </c>
      <c r="BL19" s="17">
        <v>2.4769882612511201E-2</v>
      </c>
    </row>
    <row r="20" spans="2:64" x14ac:dyDescent="0.25">
      <c r="B20" s="18" t="s">
        <v>80</v>
      </c>
      <c r="C20" s="19">
        <v>4.5149734763834201E-2</v>
      </c>
      <c r="D20" s="19">
        <v>7.1600948128406006E-2</v>
      </c>
      <c r="E20" s="19">
        <v>0</v>
      </c>
      <c r="F20" s="19">
        <v>0</v>
      </c>
      <c r="G20" s="19">
        <v>0</v>
      </c>
      <c r="H20" s="19">
        <v>6.0645624592619303E-2</v>
      </c>
      <c r="I20" s="19">
        <v>0</v>
      </c>
      <c r="J20" s="19">
        <v>8.1133492647104094E-2</v>
      </c>
      <c r="K20" s="19">
        <v>0</v>
      </c>
      <c r="L20" s="19">
        <v>0</v>
      </c>
      <c r="M20" s="19">
        <v>0.11494420716395801</v>
      </c>
      <c r="N20" s="19">
        <v>2.92063123053777E-2</v>
      </c>
      <c r="O20" s="19">
        <v>0</v>
      </c>
      <c r="P20" s="19">
        <v>0</v>
      </c>
      <c r="Q20" s="19"/>
      <c r="R20" s="19">
        <v>5.3034453921285703E-2</v>
      </c>
      <c r="S20" s="19">
        <v>4.1741719802998303E-2</v>
      </c>
      <c r="T20" s="19">
        <v>9.0084888219440301E-2</v>
      </c>
      <c r="U20" s="19">
        <v>3.3070930239508398E-2</v>
      </c>
      <c r="V20" s="19"/>
      <c r="W20" s="19">
        <v>0</v>
      </c>
      <c r="X20" s="19">
        <v>0</v>
      </c>
      <c r="Y20" s="19">
        <v>0</v>
      </c>
      <c r="Z20" s="19">
        <v>0</v>
      </c>
      <c r="AA20" s="19">
        <v>4.0554735430959402E-2</v>
      </c>
      <c r="AB20" s="19">
        <v>0</v>
      </c>
      <c r="AC20" s="19">
        <v>0</v>
      </c>
      <c r="AD20" s="19">
        <v>0.153982269126375</v>
      </c>
      <c r="AE20" s="19">
        <v>0</v>
      </c>
      <c r="AF20" s="19">
        <v>2.1914418835136298E-2</v>
      </c>
      <c r="AG20" s="19"/>
      <c r="AH20" s="19">
        <v>3.4697124071647802E-2</v>
      </c>
      <c r="AI20" s="19">
        <v>0</v>
      </c>
      <c r="AJ20" s="19">
        <v>0</v>
      </c>
      <c r="AK20" s="19">
        <v>0</v>
      </c>
      <c r="AL20" s="19">
        <v>0</v>
      </c>
      <c r="AM20" s="19">
        <v>0</v>
      </c>
      <c r="AN20" s="19">
        <v>6.0453716849738902E-2</v>
      </c>
      <c r="AO20" s="19"/>
      <c r="AP20" s="19">
        <v>4.3335981013487797E-2</v>
      </c>
      <c r="AQ20" s="19">
        <v>5.4071698342346798E-2</v>
      </c>
      <c r="AR20" s="19"/>
      <c r="AS20" s="19">
        <v>9.7929625419160296E-2</v>
      </c>
      <c r="AT20" s="19">
        <v>2.0150904263785602E-2</v>
      </c>
      <c r="AU20" s="19">
        <v>0</v>
      </c>
      <c r="AV20" s="19"/>
      <c r="AW20" s="19">
        <v>4.2698195960887801E-2</v>
      </c>
      <c r="AX20" s="19">
        <v>4.6257656172644698E-2</v>
      </c>
      <c r="AY20" s="19"/>
      <c r="AZ20" s="19">
        <v>2.2022573192106699E-2</v>
      </c>
      <c r="BA20" s="19">
        <v>5.1318572318155002E-2</v>
      </c>
      <c r="BB20" s="19"/>
      <c r="BC20" s="19">
        <v>6.1391618406191499E-2</v>
      </c>
      <c r="BD20" s="19">
        <v>3.3070930239508398E-2</v>
      </c>
      <c r="BE20" s="19"/>
      <c r="BF20" s="19">
        <v>4.5519203614222903E-2</v>
      </c>
      <c r="BG20" s="19">
        <v>4.47763123750844E-2</v>
      </c>
      <c r="BH20" s="19"/>
      <c r="BI20" s="19">
        <v>0.102166651832011</v>
      </c>
      <c r="BJ20" s="19">
        <v>9.8577373048890998E-2</v>
      </c>
      <c r="BK20" s="19">
        <v>2.11287451275095E-2</v>
      </c>
      <c r="BL20" s="19">
        <v>0</v>
      </c>
    </row>
    <row r="21" spans="2:64" x14ac:dyDescent="0.25">
      <c r="B21" s="16" t="s">
        <v>722</v>
      </c>
    </row>
    <row r="22" spans="2:64" x14ac:dyDescent="0.25">
      <c r="B22" t="s">
        <v>83</v>
      </c>
    </row>
    <row r="23" spans="2:64" x14ac:dyDescent="0.25">
      <c r="B23" t="s">
        <v>84</v>
      </c>
    </row>
    <row r="25" spans="2:64" x14ac:dyDescent="0.25">
      <c r="B25"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L23"/>
  <sheetViews>
    <sheetView showGridLines="0" topLeftCell="A7" workbookViewId="0">
      <pane xSplit="2" topLeftCell="C1" activePane="topRight" state="frozen"/>
      <selection pane="topRight" activeCell="B19" sqref="B19"/>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610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186</v>
      </c>
      <c r="D7" s="10">
        <v>61</v>
      </c>
      <c r="E7" s="10">
        <v>8</v>
      </c>
      <c r="F7" s="10">
        <v>3</v>
      </c>
      <c r="G7" s="10">
        <v>2</v>
      </c>
      <c r="H7" s="10">
        <v>15</v>
      </c>
      <c r="I7" s="10">
        <v>14</v>
      </c>
      <c r="J7" s="10">
        <v>11</v>
      </c>
      <c r="K7" s="10">
        <v>5</v>
      </c>
      <c r="L7" s="10">
        <v>10</v>
      </c>
      <c r="M7" s="10">
        <v>14</v>
      </c>
      <c r="N7" s="10">
        <v>28</v>
      </c>
      <c r="O7" s="10">
        <v>13</v>
      </c>
      <c r="P7" s="10">
        <v>2</v>
      </c>
      <c r="Q7" s="10"/>
      <c r="R7" s="10">
        <v>19</v>
      </c>
      <c r="S7" s="10">
        <v>23</v>
      </c>
      <c r="T7" s="10">
        <v>33</v>
      </c>
      <c r="U7" s="10">
        <v>111</v>
      </c>
      <c r="V7" s="10"/>
      <c r="W7" s="10">
        <v>16</v>
      </c>
      <c r="X7" s="10">
        <v>2</v>
      </c>
      <c r="Y7" s="10">
        <v>7</v>
      </c>
      <c r="Z7" s="10">
        <v>23</v>
      </c>
      <c r="AA7" s="10">
        <v>19</v>
      </c>
      <c r="AB7" s="10">
        <v>17</v>
      </c>
      <c r="AC7" s="10">
        <v>20</v>
      </c>
      <c r="AD7" s="10">
        <v>11</v>
      </c>
      <c r="AE7" s="10">
        <v>18</v>
      </c>
      <c r="AF7" s="10">
        <v>44</v>
      </c>
      <c r="AG7" s="10"/>
      <c r="AH7" s="10">
        <v>20</v>
      </c>
      <c r="AI7" s="10">
        <v>9</v>
      </c>
      <c r="AJ7" s="10">
        <v>15</v>
      </c>
      <c r="AK7" s="10">
        <v>25</v>
      </c>
      <c r="AL7" s="10">
        <v>40</v>
      </c>
      <c r="AM7" s="10">
        <v>38</v>
      </c>
      <c r="AN7" s="10">
        <v>30</v>
      </c>
      <c r="AO7" s="10"/>
      <c r="AP7" s="10">
        <v>155</v>
      </c>
      <c r="AQ7" s="10">
        <v>31</v>
      </c>
      <c r="AR7" s="10"/>
      <c r="AS7" s="10">
        <v>60</v>
      </c>
      <c r="AT7" s="10">
        <v>47</v>
      </c>
      <c r="AU7" s="10">
        <v>45</v>
      </c>
      <c r="AV7" s="10"/>
      <c r="AW7" s="10">
        <v>61</v>
      </c>
      <c r="AX7" s="10">
        <v>125</v>
      </c>
      <c r="AY7" s="10"/>
      <c r="AZ7" s="10">
        <v>40</v>
      </c>
      <c r="BA7" s="10">
        <v>146</v>
      </c>
      <c r="BB7" s="10"/>
      <c r="BC7" s="10">
        <v>75</v>
      </c>
      <c r="BD7" s="10">
        <v>111</v>
      </c>
      <c r="BE7" s="10"/>
      <c r="BF7" s="10">
        <v>95</v>
      </c>
      <c r="BG7" s="10">
        <v>91</v>
      </c>
      <c r="BH7" s="10"/>
      <c r="BI7" s="10">
        <v>17</v>
      </c>
      <c r="BJ7" s="10">
        <v>48</v>
      </c>
      <c r="BK7" s="10">
        <v>82</v>
      </c>
      <c r="BL7" s="10">
        <v>38</v>
      </c>
    </row>
    <row r="8" spans="2:64" ht="30" customHeight="1" x14ac:dyDescent="0.25">
      <c r="B8" s="11" t="s">
        <v>31</v>
      </c>
      <c r="C8" s="11">
        <v>179</v>
      </c>
      <c r="D8" s="11">
        <v>55</v>
      </c>
      <c r="E8" s="11">
        <v>8</v>
      </c>
      <c r="F8" s="11">
        <v>3</v>
      </c>
      <c r="G8" s="11">
        <v>2</v>
      </c>
      <c r="H8" s="11">
        <v>12</v>
      </c>
      <c r="I8" s="11">
        <v>13</v>
      </c>
      <c r="J8" s="11">
        <v>10</v>
      </c>
      <c r="K8" s="11">
        <v>5</v>
      </c>
      <c r="L8" s="11">
        <v>10</v>
      </c>
      <c r="M8" s="11">
        <v>15</v>
      </c>
      <c r="N8" s="11">
        <v>28</v>
      </c>
      <c r="O8" s="11">
        <v>14</v>
      </c>
      <c r="P8" s="11">
        <v>2</v>
      </c>
      <c r="Q8" s="11"/>
      <c r="R8" s="11">
        <v>20</v>
      </c>
      <c r="S8" s="11">
        <v>30</v>
      </c>
      <c r="T8" s="11">
        <v>26</v>
      </c>
      <c r="U8" s="11">
        <v>103</v>
      </c>
      <c r="V8" s="11"/>
      <c r="W8" s="11">
        <v>16</v>
      </c>
      <c r="X8" s="11">
        <v>2</v>
      </c>
      <c r="Y8" s="11">
        <v>7</v>
      </c>
      <c r="Z8" s="11">
        <v>23</v>
      </c>
      <c r="AA8" s="11">
        <v>19</v>
      </c>
      <c r="AB8" s="11">
        <v>16</v>
      </c>
      <c r="AC8" s="11">
        <v>20</v>
      </c>
      <c r="AD8" s="11">
        <v>10</v>
      </c>
      <c r="AE8" s="11">
        <v>17</v>
      </c>
      <c r="AF8" s="11">
        <v>40</v>
      </c>
      <c r="AG8" s="11"/>
      <c r="AH8" s="11">
        <v>21</v>
      </c>
      <c r="AI8" s="11">
        <v>10</v>
      </c>
      <c r="AJ8" s="11">
        <v>15</v>
      </c>
      <c r="AK8" s="11">
        <v>23</v>
      </c>
      <c r="AL8" s="11">
        <v>37</v>
      </c>
      <c r="AM8" s="11">
        <v>37</v>
      </c>
      <c r="AN8" s="11">
        <v>28</v>
      </c>
      <c r="AO8" s="11"/>
      <c r="AP8" s="11">
        <v>149</v>
      </c>
      <c r="AQ8" s="11">
        <v>30</v>
      </c>
      <c r="AR8" s="11"/>
      <c r="AS8" s="11">
        <v>57</v>
      </c>
      <c r="AT8" s="11">
        <v>44</v>
      </c>
      <c r="AU8" s="11">
        <v>44</v>
      </c>
      <c r="AV8" s="11"/>
      <c r="AW8" s="11">
        <v>56</v>
      </c>
      <c r="AX8" s="11">
        <v>123</v>
      </c>
      <c r="AY8" s="11"/>
      <c r="AZ8" s="11">
        <v>38</v>
      </c>
      <c r="BA8" s="11">
        <v>141</v>
      </c>
      <c r="BB8" s="11"/>
      <c r="BC8" s="11">
        <v>76</v>
      </c>
      <c r="BD8" s="11">
        <v>103</v>
      </c>
      <c r="BE8" s="11"/>
      <c r="BF8" s="11">
        <v>90</v>
      </c>
      <c r="BG8" s="11">
        <v>89</v>
      </c>
      <c r="BH8" s="11"/>
      <c r="BI8" s="11">
        <v>17</v>
      </c>
      <c r="BJ8" s="11">
        <v>48</v>
      </c>
      <c r="BK8" s="11">
        <v>77</v>
      </c>
      <c r="BL8" s="11">
        <v>36</v>
      </c>
    </row>
    <row r="9" spans="2:64" x14ac:dyDescent="0.25">
      <c r="B9" s="18" t="s">
        <v>601</v>
      </c>
      <c r="C9" s="17">
        <v>0.40227889815666001</v>
      </c>
      <c r="D9" s="17">
        <v>0.37669555386263798</v>
      </c>
      <c r="E9" s="17">
        <v>0.35379584746429599</v>
      </c>
      <c r="F9" s="17">
        <v>0.31359352464877199</v>
      </c>
      <c r="G9" s="17">
        <v>0</v>
      </c>
      <c r="H9" s="17">
        <v>0.19796490499587299</v>
      </c>
      <c r="I9" s="17">
        <v>0.466131387242466</v>
      </c>
      <c r="J9" s="17">
        <v>0.48247573529398802</v>
      </c>
      <c r="K9" s="17">
        <v>0.360625780154819</v>
      </c>
      <c r="L9" s="17">
        <v>0.38555926622209902</v>
      </c>
      <c r="M9" s="17">
        <v>0.26622169117579503</v>
      </c>
      <c r="N9" s="17">
        <v>0.59070942592787801</v>
      </c>
      <c r="O9" s="17">
        <v>0.53437912916548602</v>
      </c>
      <c r="P9" s="17">
        <v>0</v>
      </c>
      <c r="Q9" s="17"/>
      <c r="R9" s="17">
        <v>0.58634634424153997</v>
      </c>
      <c r="S9" s="17">
        <v>0.39067389609481801</v>
      </c>
      <c r="T9" s="17">
        <v>0.44810261059783801</v>
      </c>
      <c r="U9" s="17">
        <v>0.35836866249515598</v>
      </c>
      <c r="V9" s="17"/>
      <c r="W9" s="17">
        <v>0.42482861466078897</v>
      </c>
      <c r="X9" s="17">
        <v>1</v>
      </c>
      <c r="Y9" s="17">
        <v>0.48379465700883401</v>
      </c>
      <c r="Z9" s="17">
        <v>0.50390106370530696</v>
      </c>
      <c r="AA9" s="17">
        <v>0.34680630635113302</v>
      </c>
      <c r="AB9" s="17">
        <v>0.47228860041336801</v>
      </c>
      <c r="AC9" s="17">
        <v>0.446804845119529</v>
      </c>
      <c r="AD9" s="17">
        <v>0.43691698531377299</v>
      </c>
      <c r="AE9" s="17">
        <v>0.22859776358548001</v>
      </c>
      <c r="AF9" s="17">
        <v>0.32638570813858198</v>
      </c>
      <c r="AG9" s="17"/>
      <c r="AH9" s="17">
        <v>0.42681230735104397</v>
      </c>
      <c r="AI9" s="17">
        <v>0.40580809301486298</v>
      </c>
      <c r="AJ9" s="17">
        <v>0.50285254550457603</v>
      </c>
      <c r="AK9" s="17">
        <v>0.31811035760057799</v>
      </c>
      <c r="AL9" s="17">
        <v>0.38358153221966601</v>
      </c>
      <c r="AM9" s="17">
        <v>0.44267855776226001</v>
      </c>
      <c r="AN9" s="17">
        <v>0.32651678715062099</v>
      </c>
      <c r="AO9" s="17"/>
      <c r="AP9" s="17">
        <v>0.38521589996303901</v>
      </c>
      <c r="AQ9" s="17">
        <v>0.48621281057152899</v>
      </c>
      <c r="AR9" s="17"/>
      <c r="AS9" s="17">
        <v>0.34308567904371501</v>
      </c>
      <c r="AT9" s="17">
        <v>0.53183506234017397</v>
      </c>
      <c r="AU9" s="17">
        <v>0.29474244265074701</v>
      </c>
      <c r="AV9" s="17"/>
      <c r="AW9" s="17">
        <v>0.44455916484356001</v>
      </c>
      <c r="AX9" s="17">
        <v>0.38317122073530402</v>
      </c>
      <c r="AY9" s="17"/>
      <c r="AZ9" s="17">
        <v>0.49032762932520302</v>
      </c>
      <c r="BA9" s="17">
        <v>0.37879316611997099</v>
      </c>
      <c r="BB9" s="17"/>
      <c r="BC9" s="17">
        <v>0.46132322964545203</v>
      </c>
      <c r="BD9" s="17">
        <v>0.35836866249515598</v>
      </c>
      <c r="BE9" s="17"/>
      <c r="BF9" s="17">
        <v>0.44161173160874501</v>
      </c>
      <c r="BG9" s="17">
        <v>0.362525179789003</v>
      </c>
      <c r="BH9" s="17"/>
      <c r="BI9" s="17">
        <v>0.27667988748611799</v>
      </c>
      <c r="BJ9" s="17">
        <v>0.49309935080670397</v>
      </c>
      <c r="BK9" s="17">
        <v>0.34328091710186998</v>
      </c>
      <c r="BL9" s="17">
        <v>0.45101432159855598</v>
      </c>
    </row>
    <row r="10" spans="2:64" ht="30" x14ac:dyDescent="0.25">
      <c r="B10" s="18" t="s">
        <v>602</v>
      </c>
      <c r="C10" s="17">
        <v>0.32419503513971498</v>
      </c>
      <c r="D10" s="17">
        <v>0.32372534716457502</v>
      </c>
      <c r="E10" s="17">
        <v>0.64620415253570496</v>
      </c>
      <c r="F10" s="17">
        <v>0.68640647535122801</v>
      </c>
      <c r="G10" s="17">
        <v>0.456862713144291</v>
      </c>
      <c r="H10" s="17">
        <v>0.181936873777858</v>
      </c>
      <c r="I10" s="17">
        <v>0.46578315798005299</v>
      </c>
      <c r="J10" s="17">
        <v>0.45175242647060099</v>
      </c>
      <c r="K10" s="17">
        <v>0</v>
      </c>
      <c r="L10" s="17">
        <v>0.47830284377639098</v>
      </c>
      <c r="M10" s="17">
        <v>0.41472358889998701</v>
      </c>
      <c r="N10" s="17">
        <v>0.13337132797558801</v>
      </c>
      <c r="O10" s="17">
        <v>0.297317571149745</v>
      </c>
      <c r="P10" s="17">
        <v>0</v>
      </c>
      <c r="Q10" s="17"/>
      <c r="R10" s="17">
        <v>0.37151206441586698</v>
      </c>
      <c r="S10" s="17">
        <v>8.6958152635555605E-2</v>
      </c>
      <c r="T10" s="17">
        <v>0.248770187382402</v>
      </c>
      <c r="U10" s="17">
        <v>0.40408004797109598</v>
      </c>
      <c r="V10" s="17"/>
      <c r="W10" s="17">
        <v>0.379015321993664</v>
      </c>
      <c r="X10" s="17">
        <v>0</v>
      </c>
      <c r="Y10" s="17">
        <v>0.40029632454967601</v>
      </c>
      <c r="Z10" s="17">
        <v>9.8660634406614406E-2</v>
      </c>
      <c r="AA10" s="17">
        <v>0.18271754536329399</v>
      </c>
      <c r="AB10" s="17">
        <v>0.31064137709902701</v>
      </c>
      <c r="AC10" s="17">
        <v>0.31539542399001802</v>
      </c>
      <c r="AD10" s="17">
        <v>0.44604750361100098</v>
      </c>
      <c r="AE10" s="17">
        <v>0.27891017420660902</v>
      </c>
      <c r="AF10" s="17">
        <v>0.51783155934741798</v>
      </c>
      <c r="AG10" s="17"/>
      <c r="AH10" s="17">
        <v>0.31092222212160697</v>
      </c>
      <c r="AI10" s="17">
        <v>0.49990189927796902</v>
      </c>
      <c r="AJ10" s="17">
        <v>0.370654309494793</v>
      </c>
      <c r="AK10" s="17">
        <v>0.21005331852499801</v>
      </c>
      <c r="AL10" s="17">
        <v>0.32696253866656699</v>
      </c>
      <c r="AM10" s="17">
        <v>0.35269302702945898</v>
      </c>
      <c r="AN10" s="17">
        <v>0.33961833290587701</v>
      </c>
      <c r="AO10" s="17"/>
      <c r="AP10" s="17">
        <v>0.32692777414818402</v>
      </c>
      <c r="AQ10" s="17">
        <v>0.31075252790934899</v>
      </c>
      <c r="AR10" s="17"/>
      <c r="AS10" s="17">
        <v>0.27695910806007501</v>
      </c>
      <c r="AT10" s="17">
        <v>0.32548478311499401</v>
      </c>
      <c r="AU10" s="17">
        <v>0.399552954828093</v>
      </c>
      <c r="AV10" s="17"/>
      <c r="AW10" s="17">
        <v>0.32856284683533399</v>
      </c>
      <c r="AX10" s="17">
        <v>0.32222109449418601</v>
      </c>
      <c r="AY10" s="17"/>
      <c r="AZ10" s="17">
        <v>0.24724453703689001</v>
      </c>
      <c r="BA10" s="17">
        <v>0.34472047320733801</v>
      </c>
      <c r="BB10" s="17"/>
      <c r="BC10" s="17">
        <v>0.21677686469391699</v>
      </c>
      <c r="BD10" s="17">
        <v>0.40408004797109598</v>
      </c>
      <c r="BE10" s="17"/>
      <c r="BF10" s="17">
        <v>0.28642423378555198</v>
      </c>
      <c r="BG10" s="17">
        <v>0.36237000672886399</v>
      </c>
      <c r="BH10" s="17"/>
      <c r="BI10" s="17">
        <v>0.108625423170934</v>
      </c>
      <c r="BJ10" s="17">
        <v>0.26697597493101699</v>
      </c>
      <c r="BK10" s="17">
        <v>0.412300584391883</v>
      </c>
      <c r="BL10" s="17">
        <v>0.29521451940384502</v>
      </c>
    </row>
    <row r="11" spans="2:64" x14ac:dyDescent="0.25">
      <c r="B11" s="18" t="s">
        <v>603</v>
      </c>
      <c r="C11" s="17">
        <v>0.30343016974614301</v>
      </c>
      <c r="D11" s="17">
        <v>0.31189734208171499</v>
      </c>
      <c r="E11" s="17">
        <v>0.49810141542005698</v>
      </c>
      <c r="F11" s="17">
        <v>0</v>
      </c>
      <c r="G11" s="17">
        <v>0</v>
      </c>
      <c r="H11" s="17">
        <v>0.146952526979788</v>
      </c>
      <c r="I11" s="17">
        <v>0.369236603176194</v>
      </c>
      <c r="J11" s="17">
        <v>0.17762863970590201</v>
      </c>
      <c r="K11" s="17">
        <v>0</v>
      </c>
      <c r="L11" s="17">
        <v>0.36744708406279902</v>
      </c>
      <c r="M11" s="17">
        <v>0.25630492870212801</v>
      </c>
      <c r="N11" s="17">
        <v>0.36905354259736001</v>
      </c>
      <c r="O11" s="17">
        <v>0.46562087083451398</v>
      </c>
      <c r="P11" s="17">
        <v>0</v>
      </c>
      <c r="Q11" s="17"/>
      <c r="R11" s="17">
        <v>0.101174567884545</v>
      </c>
      <c r="S11" s="17">
        <v>0.30308644520188899</v>
      </c>
      <c r="T11" s="17">
        <v>0.39508042248248798</v>
      </c>
      <c r="U11" s="17">
        <v>0.31900058912791202</v>
      </c>
      <c r="V11" s="17"/>
      <c r="W11" s="17">
        <v>0.2343534431331</v>
      </c>
      <c r="X11" s="17">
        <v>0.41426149608587098</v>
      </c>
      <c r="Y11" s="17">
        <v>0.125540674643529</v>
      </c>
      <c r="Z11" s="17">
        <v>0.24593730542293199</v>
      </c>
      <c r="AA11" s="17">
        <v>0.221900058576772</v>
      </c>
      <c r="AB11" s="17">
        <v>0.40396466811556297</v>
      </c>
      <c r="AC11" s="17">
        <v>0.37216191551137801</v>
      </c>
      <c r="AD11" s="17">
        <v>0.106652521699895</v>
      </c>
      <c r="AE11" s="17">
        <v>0.39920796815105902</v>
      </c>
      <c r="AF11" s="17">
        <v>0.38840872615906802</v>
      </c>
      <c r="AG11" s="17"/>
      <c r="AH11" s="17">
        <v>0.167409648306965</v>
      </c>
      <c r="AI11" s="17">
        <v>0.35377756902854901</v>
      </c>
      <c r="AJ11" s="17">
        <v>0.30982545975005799</v>
      </c>
      <c r="AK11" s="17">
        <v>0.317937078886042</v>
      </c>
      <c r="AL11" s="17">
        <v>0.35157534556875503</v>
      </c>
      <c r="AM11" s="17">
        <v>0.26997364738468199</v>
      </c>
      <c r="AN11" s="17">
        <v>0.41727334156808998</v>
      </c>
      <c r="AO11" s="17"/>
      <c r="AP11" s="17">
        <v>0.32451003100548098</v>
      </c>
      <c r="AQ11" s="17">
        <v>0.19973706677668401</v>
      </c>
      <c r="AR11" s="17"/>
      <c r="AS11" s="17">
        <v>0.31198608919873999</v>
      </c>
      <c r="AT11" s="17">
        <v>0.39661285659996698</v>
      </c>
      <c r="AU11" s="17">
        <v>0.26469493932196497</v>
      </c>
      <c r="AV11" s="17"/>
      <c r="AW11" s="17">
        <v>0.43543138118347702</v>
      </c>
      <c r="AX11" s="17">
        <v>0.24377499807821701</v>
      </c>
      <c r="AY11" s="17"/>
      <c r="AZ11" s="17">
        <v>0.36485528217469199</v>
      </c>
      <c r="BA11" s="17">
        <v>0.28704590490013498</v>
      </c>
      <c r="BB11" s="17"/>
      <c r="BC11" s="17">
        <v>0.28249325174634599</v>
      </c>
      <c r="BD11" s="17">
        <v>0.31900058912791202</v>
      </c>
      <c r="BE11" s="17"/>
      <c r="BF11" s="17">
        <v>0.33552480873208301</v>
      </c>
      <c r="BG11" s="17">
        <v>0.270992098867957</v>
      </c>
      <c r="BH11" s="17"/>
      <c r="BI11" s="17">
        <v>0.19396292001732299</v>
      </c>
      <c r="BJ11" s="17">
        <v>0.325700766311802</v>
      </c>
      <c r="BK11" s="17">
        <v>0.306415058851496</v>
      </c>
      <c r="BL11" s="17">
        <v>0.32859159241561198</v>
      </c>
    </row>
    <row r="12" spans="2:64" ht="30" x14ac:dyDescent="0.25">
      <c r="B12" s="18" t="s">
        <v>604</v>
      </c>
      <c r="C12" s="17">
        <v>0.288003891282341</v>
      </c>
      <c r="D12" s="17">
        <v>0.36219183236341801</v>
      </c>
      <c r="E12" s="17">
        <v>0.124525353855014</v>
      </c>
      <c r="F12" s="17">
        <v>0.68640647535122801</v>
      </c>
      <c r="G12" s="17">
        <v>0</v>
      </c>
      <c r="H12" s="17">
        <v>0.54797007448185198</v>
      </c>
      <c r="I12" s="17">
        <v>0.261526793647611</v>
      </c>
      <c r="J12" s="17">
        <v>0.192990294117595</v>
      </c>
      <c r="K12" s="17">
        <v>0.44350491204166897</v>
      </c>
      <c r="L12" s="17">
        <v>0.23179845875678801</v>
      </c>
      <c r="M12" s="17">
        <v>0.38148520474303099</v>
      </c>
      <c r="N12" s="17">
        <v>0.13994546039327499</v>
      </c>
      <c r="O12" s="17">
        <v>0.148658785574873</v>
      </c>
      <c r="P12" s="17">
        <v>0</v>
      </c>
      <c r="Q12" s="17"/>
      <c r="R12" s="17">
        <v>0.20065040557838201</v>
      </c>
      <c r="S12" s="17">
        <v>0.38506487350619301</v>
      </c>
      <c r="T12" s="17">
        <v>0.21188561955889801</v>
      </c>
      <c r="U12" s="17">
        <v>0.29595896294076102</v>
      </c>
      <c r="V12" s="17"/>
      <c r="W12" s="17">
        <v>0.336701863608668</v>
      </c>
      <c r="X12" s="17">
        <v>0</v>
      </c>
      <c r="Y12" s="17">
        <v>0.12103307177412199</v>
      </c>
      <c r="Z12" s="17">
        <v>0.34806141909363503</v>
      </c>
      <c r="AA12" s="17">
        <v>0.31110866364662598</v>
      </c>
      <c r="AB12" s="17">
        <v>0.15130239232336201</v>
      </c>
      <c r="AC12" s="17">
        <v>0.341010923047466</v>
      </c>
      <c r="AD12" s="17">
        <v>0.470089689427032</v>
      </c>
      <c r="AE12" s="17">
        <v>0.37089495004676398</v>
      </c>
      <c r="AF12" s="17">
        <v>0.22619930914654701</v>
      </c>
      <c r="AG12" s="17"/>
      <c r="AH12" s="17">
        <v>0.27373239592773402</v>
      </c>
      <c r="AI12" s="17">
        <v>0.102858311639593</v>
      </c>
      <c r="AJ12" s="17">
        <v>0.192208453582081</v>
      </c>
      <c r="AK12" s="17">
        <v>0.12320344933577899</v>
      </c>
      <c r="AL12" s="17">
        <v>0.392171917338203</v>
      </c>
      <c r="AM12" s="17">
        <v>0.39004949625009799</v>
      </c>
      <c r="AN12" s="17">
        <v>0.28698328191970601</v>
      </c>
      <c r="AO12" s="17"/>
      <c r="AP12" s="17">
        <v>0.29322707036882301</v>
      </c>
      <c r="AQ12" s="17">
        <v>0.26231075980584501</v>
      </c>
      <c r="AR12" s="17"/>
      <c r="AS12" s="17">
        <v>0.28632107995789602</v>
      </c>
      <c r="AT12" s="17">
        <v>0.41120014837003699</v>
      </c>
      <c r="AU12" s="17">
        <v>0.20995687024268</v>
      </c>
      <c r="AV12" s="17"/>
      <c r="AW12" s="17">
        <v>0.34842397262850899</v>
      </c>
      <c r="AX12" s="17">
        <v>0.26069830608620298</v>
      </c>
      <c r="AY12" s="17"/>
      <c r="AZ12" s="17">
        <v>0.34795522317888899</v>
      </c>
      <c r="BA12" s="17">
        <v>0.27201273618585597</v>
      </c>
      <c r="BB12" s="17"/>
      <c r="BC12" s="17">
        <v>0.27730702571237098</v>
      </c>
      <c r="BD12" s="17">
        <v>0.29595896294076102</v>
      </c>
      <c r="BE12" s="17"/>
      <c r="BF12" s="17">
        <v>0.28233774379722598</v>
      </c>
      <c r="BG12" s="17">
        <v>0.29373066994493902</v>
      </c>
      <c r="BH12" s="17"/>
      <c r="BI12" s="17">
        <v>0.24747458218743601</v>
      </c>
      <c r="BJ12" s="17">
        <v>0.23413142357507899</v>
      </c>
      <c r="BK12" s="17">
        <v>0.28565133837523199</v>
      </c>
      <c r="BL12" s="17">
        <v>0.36297977635380302</v>
      </c>
    </row>
    <row r="13" spans="2:64" x14ac:dyDescent="0.25">
      <c r="B13" s="18" t="s">
        <v>605</v>
      </c>
      <c r="C13" s="17">
        <v>0.28074967641906901</v>
      </c>
      <c r="D13" s="17">
        <v>0.38717481329202802</v>
      </c>
      <c r="E13" s="17">
        <v>0.24905070771002799</v>
      </c>
      <c r="F13" s="17">
        <v>0.68640647535122801</v>
      </c>
      <c r="G13" s="17">
        <v>0.54313728685570795</v>
      </c>
      <c r="H13" s="17">
        <v>0.27009305174029102</v>
      </c>
      <c r="I13" s="17">
        <v>0.233065693621233</v>
      </c>
      <c r="J13" s="17">
        <v>9.6495147058797706E-2</v>
      </c>
      <c r="K13" s="17">
        <v>0.360625780154819</v>
      </c>
      <c r="L13" s="17">
        <v>9.56605687552783E-2</v>
      </c>
      <c r="M13" s="17">
        <v>0.13668143368090899</v>
      </c>
      <c r="N13" s="17">
        <v>0.28694996526591898</v>
      </c>
      <c r="O13" s="17">
        <v>0.237061558015741</v>
      </c>
      <c r="P13" s="17">
        <v>0</v>
      </c>
      <c r="Q13" s="17"/>
      <c r="R13" s="17">
        <v>0.26594967121744101</v>
      </c>
      <c r="S13" s="17">
        <v>0.208926158793798</v>
      </c>
      <c r="T13" s="17">
        <v>0.28875705204542701</v>
      </c>
      <c r="U13" s="17">
        <v>0.30262453047217103</v>
      </c>
      <c r="V13" s="17"/>
      <c r="W13" s="17">
        <v>0.25552149802238699</v>
      </c>
      <c r="X13" s="17">
        <v>0</v>
      </c>
      <c r="Y13" s="17">
        <v>0.56960468680744203</v>
      </c>
      <c r="Z13" s="17">
        <v>0.27987331817241501</v>
      </c>
      <c r="AA13" s="17">
        <v>0.27165214825832301</v>
      </c>
      <c r="AB13" s="17">
        <v>0.24926488703910901</v>
      </c>
      <c r="AC13" s="17">
        <v>0.30511936706631398</v>
      </c>
      <c r="AD13" s="17">
        <v>0.27086770081585698</v>
      </c>
      <c r="AE13" s="17">
        <v>0.211939971455294</v>
      </c>
      <c r="AF13" s="17">
        <v>0.34986450370627797</v>
      </c>
      <c r="AG13" s="17"/>
      <c r="AH13" s="17">
        <v>0.19417843607802299</v>
      </c>
      <c r="AI13" s="17">
        <v>0.55970263484927896</v>
      </c>
      <c r="AJ13" s="17">
        <v>0.30950132883569598</v>
      </c>
      <c r="AK13" s="17">
        <v>0.21323556631137899</v>
      </c>
      <c r="AL13" s="17">
        <v>0.24661018907097901</v>
      </c>
      <c r="AM13" s="17">
        <v>0.27123810354905498</v>
      </c>
      <c r="AN13" s="17">
        <v>0.40659758696627901</v>
      </c>
      <c r="AO13" s="17"/>
      <c r="AP13" s="17">
        <v>0.26845253778066902</v>
      </c>
      <c r="AQ13" s="17">
        <v>0.34124003958483701</v>
      </c>
      <c r="AR13" s="17"/>
      <c r="AS13" s="17">
        <v>0.29582315467855802</v>
      </c>
      <c r="AT13" s="17">
        <v>0.25084533336271198</v>
      </c>
      <c r="AU13" s="17">
        <v>0.24152425351396001</v>
      </c>
      <c r="AV13" s="17"/>
      <c r="AW13" s="17">
        <v>0.301185871806815</v>
      </c>
      <c r="AX13" s="17">
        <v>0.27151396766442598</v>
      </c>
      <c r="AY13" s="17"/>
      <c r="AZ13" s="17">
        <v>0.39773321577743498</v>
      </c>
      <c r="BA13" s="17">
        <v>0.24954600066348201</v>
      </c>
      <c r="BB13" s="17"/>
      <c r="BC13" s="17">
        <v>0.25133543815496701</v>
      </c>
      <c r="BD13" s="17">
        <v>0.30262453047217103</v>
      </c>
      <c r="BE13" s="17"/>
      <c r="BF13" s="17">
        <v>0.32132883833798598</v>
      </c>
      <c r="BG13" s="17">
        <v>0.239736293122254</v>
      </c>
      <c r="BH13" s="17"/>
      <c r="BI13" s="17">
        <v>0.37228953889151201</v>
      </c>
      <c r="BJ13" s="17">
        <v>0.26662941233859699</v>
      </c>
      <c r="BK13" s="17">
        <v>0.25391233942429198</v>
      </c>
      <c r="BL13" s="17">
        <v>0.32100357655897599</v>
      </c>
    </row>
    <row r="14" spans="2:64" x14ac:dyDescent="0.25">
      <c r="B14" s="18" t="s">
        <v>606</v>
      </c>
      <c r="C14" s="17">
        <v>0.26814424989247299</v>
      </c>
      <c r="D14" s="17">
        <v>0.31812761315525101</v>
      </c>
      <c r="E14" s="17">
        <v>0.35379584746429599</v>
      </c>
      <c r="F14" s="17">
        <v>0</v>
      </c>
      <c r="G14" s="17">
        <v>0</v>
      </c>
      <c r="H14" s="17">
        <v>0.36603320070399398</v>
      </c>
      <c r="I14" s="17">
        <v>0.16498023884375199</v>
      </c>
      <c r="J14" s="17">
        <v>0</v>
      </c>
      <c r="K14" s="17">
        <v>0.360625780154819</v>
      </c>
      <c r="L14" s="17">
        <v>0.23179845875678801</v>
      </c>
      <c r="M14" s="17">
        <v>0.14136072153817</v>
      </c>
      <c r="N14" s="17">
        <v>0.27591924609653401</v>
      </c>
      <c r="O14" s="17">
        <v>0.40309832105373</v>
      </c>
      <c r="P14" s="17">
        <v>0.5</v>
      </c>
      <c r="Q14" s="17"/>
      <c r="R14" s="17">
        <v>4.5140852652926097E-2</v>
      </c>
      <c r="S14" s="17">
        <v>0.34325805936277498</v>
      </c>
      <c r="T14" s="17">
        <v>0.30152087730757998</v>
      </c>
      <c r="U14" s="17">
        <v>0.280563191596436</v>
      </c>
      <c r="V14" s="17"/>
      <c r="W14" s="17">
        <v>7.7876896845638796E-2</v>
      </c>
      <c r="X14" s="17">
        <v>0</v>
      </c>
      <c r="Y14" s="17">
        <v>0.24657374641765101</v>
      </c>
      <c r="Z14" s="17">
        <v>0.506483613259331</v>
      </c>
      <c r="AA14" s="17">
        <v>0.29583430155239199</v>
      </c>
      <c r="AB14" s="17">
        <v>0.152854462156719</v>
      </c>
      <c r="AC14" s="17">
        <v>0.25730035623650299</v>
      </c>
      <c r="AD14" s="17">
        <v>0.17609353461376301</v>
      </c>
      <c r="AE14" s="17">
        <v>0.44208094024934502</v>
      </c>
      <c r="AF14" s="17">
        <v>0.25171068306308803</v>
      </c>
      <c r="AG14" s="17"/>
      <c r="AH14" s="17">
        <v>0.31920440803829803</v>
      </c>
      <c r="AI14" s="17">
        <v>0.26167734014414001</v>
      </c>
      <c r="AJ14" s="17">
        <v>0.19113485932223301</v>
      </c>
      <c r="AK14" s="17">
        <v>0.34466394273119899</v>
      </c>
      <c r="AL14" s="17">
        <v>0.217989317088403</v>
      </c>
      <c r="AM14" s="17">
        <v>0.26105497563644198</v>
      </c>
      <c r="AN14" s="17">
        <v>0.29925922739093602</v>
      </c>
      <c r="AO14" s="17"/>
      <c r="AP14" s="17">
        <v>0.28476325063557101</v>
      </c>
      <c r="AQ14" s="17">
        <v>0.186394387590123</v>
      </c>
      <c r="AR14" s="17"/>
      <c r="AS14" s="17">
        <v>0.303467279261534</v>
      </c>
      <c r="AT14" s="17">
        <v>0.20376727090959099</v>
      </c>
      <c r="AU14" s="17">
        <v>0.36448756900554002</v>
      </c>
      <c r="AV14" s="17"/>
      <c r="AW14" s="17">
        <v>0.33370941647369701</v>
      </c>
      <c r="AX14" s="17">
        <v>0.238513451619869</v>
      </c>
      <c r="AY14" s="17"/>
      <c r="AZ14" s="17">
        <v>0.25247561747348402</v>
      </c>
      <c r="BA14" s="17">
        <v>0.27232363212194999</v>
      </c>
      <c r="BB14" s="17"/>
      <c r="BC14" s="17">
        <v>0.25144499743659099</v>
      </c>
      <c r="BD14" s="17">
        <v>0.280563191596436</v>
      </c>
      <c r="BE14" s="17"/>
      <c r="BF14" s="17">
        <v>0.28146581750878102</v>
      </c>
      <c r="BG14" s="17">
        <v>0.25468013351043001</v>
      </c>
      <c r="BH14" s="17"/>
      <c r="BI14" s="17">
        <v>4.3164165548765399E-2</v>
      </c>
      <c r="BJ14" s="17">
        <v>0.292173450898908</v>
      </c>
      <c r="BK14" s="17">
        <v>0.271709521825794</v>
      </c>
      <c r="BL14" s="17">
        <v>0.34381559886492802</v>
      </c>
    </row>
    <row r="15" spans="2:64" ht="30" x14ac:dyDescent="0.25">
      <c r="B15" s="18" t="s">
        <v>607</v>
      </c>
      <c r="C15" s="17">
        <v>0.21803464439010001</v>
      </c>
      <c r="D15" s="17">
        <v>0.20495612202003999</v>
      </c>
      <c r="E15" s="17">
        <v>0.124525353855014</v>
      </c>
      <c r="F15" s="17">
        <v>0.31359352464877199</v>
      </c>
      <c r="G15" s="17">
        <v>0</v>
      </c>
      <c r="H15" s="17">
        <v>0.27009305174029102</v>
      </c>
      <c r="I15" s="17">
        <v>0.136170909554961</v>
      </c>
      <c r="J15" s="17">
        <v>0.38598058823519099</v>
      </c>
      <c r="K15" s="17">
        <v>0.164756472351308</v>
      </c>
      <c r="L15" s="17">
        <v>0.194238128711543</v>
      </c>
      <c r="M15" s="17">
        <v>0.11494420716395801</v>
      </c>
      <c r="N15" s="17">
        <v>0.29352409768360599</v>
      </c>
      <c r="O15" s="17">
        <v>0.28551072814309297</v>
      </c>
      <c r="P15" s="17">
        <v>0</v>
      </c>
      <c r="Q15" s="17"/>
      <c r="R15" s="17">
        <v>0.46193271717610501</v>
      </c>
      <c r="S15" s="17">
        <v>0.165629863095137</v>
      </c>
      <c r="T15" s="17">
        <v>0.29908871910738499</v>
      </c>
      <c r="U15" s="17">
        <v>0.165487571403304</v>
      </c>
      <c r="V15" s="17"/>
      <c r="W15" s="17">
        <v>0.40974429328499101</v>
      </c>
      <c r="X15" s="17">
        <v>1</v>
      </c>
      <c r="Y15" s="17">
        <v>0</v>
      </c>
      <c r="Z15" s="17">
        <v>0.297940176373101</v>
      </c>
      <c r="AA15" s="17">
        <v>0.11256667026473501</v>
      </c>
      <c r="AB15" s="17">
        <v>0.24557483355235499</v>
      </c>
      <c r="AC15" s="17">
        <v>0.30619681297040902</v>
      </c>
      <c r="AD15" s="17">
        <v>0.265346150304409</v>
      </c>
      <c r="AE15" s="17">
        <v>5.2984992863823403E-2</v>
      </c>
      <c r="AF15" s="17">
        <v>0.136905598512926</v>
      </c>
      <c r="AG15" s="17"/>
      <c r="AH15" s="17">
        <v>0.35839008039619602</v>
      </c>
      <c r="AI15" s="17">
        <v>0</v>
      </c>
      <c r="AJ15" s="17">
        <v>0.13680557685375</v>
      </c>
      <c r="AK15" s="17">
        <v>0.238274751604098</v>
      </c>
      <c r="AL15" s="17">
        <v>0.274228521521649</v>
      </c>
      <c r="AM15" s="17">
        <v>0.23253703453879901</v>
      </c>
      <c r="AN15" s="17">
        <v>6.2046080768372397E-2</v>
      </c>
      <c r="AO15" s="17"/>
      <c r="AP15" s="17">
        <v>0.20408395312997599</v>
      </c>
      <c r="AQ15" s="17">
        <v>0.28665893216573302</v>
      </c>
      <c r="AR15" s="17"/>
      <c r="AS15" s="17">
        <v>0.21794446612253801</v>
      </c>
      <c r="AT15" s="17">
        <v>0.24946398421558899</v>
      </c>
      <c r="AU15" s="17">
        <v>0.15851583827598301</v>
      </c>
      <c r="AV15" s="17"/>
      <c r="AW15" s="17">
        <v>0.24306599995457301</v>
      </c>
      <c r="AX15" s="17">
        <v>0.206722249624781</v>
      </c>
      <c r="AY15" s="17"/>
      <c r="AZ15" s="17">
        <v>0.217908425946025</v>
      </c>
      <c r="BA15" s="17">
        <v>0.218068311343801</v>
      </c>
      <c r="BB15" s="17"/>
      <c r="BC15" s="17">
        <v>0.28869258437738798</v>
      </c>
      <c r="BD15" s="17">
        <v>0.165487571403304</v>
      </c>
      <c r="BE15" s="17"/>
      <c r="BF15" s="17">
        <v>0.23844406206815699</v>
      </c>
      <c r="BG15" s="17">
        <v>0.19740683369831</v>
      </c>
      <c r="BH15" s="17"/>
      <c r="BI15" s="17">
        <v>0.17417094250138301</v>
      </c>
      <c r="BJ15" s="17">
        <v>0.237269300731206</v>
      </c>
      <c r="BK15" s="17">
        <v>0.189932510448513</v>
      </c>
      <c r="BL15" s="17">
        <v>0.27975231029708603</v>
      </c>
    </row>
    <row r="16" spans="2:64" x14ac:dyDescent="0.25">
      <c r="B16" s="18" t="s">
        <v>608</v>
      </c>
      <c r="C16" s="17">
        <v>0.103558665565314</v>
      </c>
      <c r="D16" s="17">
        <v>0.12606219951808401</v>
      </c>
      <c r="E16" s="17">
        <v>0</v>
      </c>
      <c r="F16" s="17">
        <v>0</v>
      </c>
      <c r="G16" s="17">
        <v>0</v>
      </c>
      <c r="H16" s="17">
        <v>0.146952526979788</v>
      </c>
      <c r="I16" s="17">
        <v>0.12535588409265</v>
      </c>
      <c r="J16" s="17">
        <v>0</v>
      </c>
      <c r="K16" s="17">
        <v>0.164756472351308</v>
      </c>
      <c r="L16" s="17">
        <v>0.136137890001509</v>
      </c>
      <c r="M16" s="17">
        <v>0.15127748401183699</v>
      </c>
      <c r="N16" s="17">
        <v>9.3134296500825497E-2</v>
      </c>
      <c r="O16" s="17">
        <v>6.2522549780783795E-2</v>
      </c>
      <c r="P16" s="17">
        <v>0</v>
      </c>
      <c r="Q16" s="17"/>
      <c r="R16" s="17">
        <v>0</v>
      </c>
      <c r="S16" s="17">
        <v>0.127129766796441</v>
      </c>
      <c r="T16" s="17">
        <v>0.185939663156449</v>
      </c>
      <c r="U16" s="17">
        <v>9.54435881750621E-2</v>
      </c>
      <c r="V16" s="17"/>
      <c r="W16" s="17">
        <v>0</v>
      </c>
      <c r="X16" s="17">
        <v>0</v>
      </c>
      <c r="Y16" s="17">
        <v>0.113699572962841</v>
      </c>
      <c r="Z16" s="17">
        <v>0.13149080707233701</v>
      </c>
      <c r="AA16" s="17">
        <v>0.11502232509759901</v>
      </c>
      <c r="AB16" s="17">
        <v>6.1393708388088698E-2</v>
      </c>
      <c r="AC16" s="17">
        <v>0.17415785463754599</v>
      </c>
      <c r="AD16" s="17">
        <v>0.106652521699895</v>
      </c>
      <c r="AE16" s="17">
        <v>0.15895497859147001</v>
      </c>
      <c r="AF16" s="17">
        <v>0.107943798415613</v>
      </c>
      <c r="AG16" s="17"/>
      <c r="AH16" s="17">
        <v>0.12882275828627399</v>
      </c>
      <c r="AI16" s="17">
        <v>0.18628673991052899</v>
      </c>
      <c r="AJ16" s="17">
        <v>0</v>
      </c>
      <c r="AK16" s="17">
        <v>0.11660875595556799</v>
      </c>
      <c r="AL16" s="17">
        <v>0.120304974438946</v>
      </c>
      <c r="AM16" s="17">
        <v>6.6499339425117293E-2</v>
      </c>
      <c r="AN16" s="17">
        <v>0.157113347009527</v>
      </c>
      <c r="AO16" s="17"/>
      <c r="AP16" s="17">
        <v>0.11942874330047699</v>
      </c>
      <c r="AQ16" s="17">
        <v>2.5492800497221201E-2</v>
      </c>
      <c r="AR16" s="17"/>
      <c r="AS16" s="17">
        <v>0.11575206866556099</v>
      </c>
      <c r="AT16" s="17">
        <v>0.122252610316666</v>
      </c>
      <c r="AU16" s="17">
        <v>0.111376529018925</v>
      </c>
      <c r="AV16" s="17"/>
      <c r="AW16" s="17">
        <v>0.16220127443296101</v>
      </c>
      <c r="AX16" s="17">
        <v>7.7056371677539204E-2</v>
      </c>
      <c r="AY16" s="17"/>
      <c r="AZ16" s="17">
        <v>4.3162209226758501E-2</v>
      </c>
      <c r="BA16" s="17">
        <v>0.119668551201459</v>
      </c>
      <c r="BB16" s="17"/>
      <c r="BC16" s="17">
        <v>0.11447068442080199</v>
      </c>
      <c r="BD16" s="17">
        <v>9.54435881750621E-2</v>
      </c>
      <c r="BE16" s="17"/>
      <c r="BF16" s="17">
        <v>8.0605632509400602E-2</v>
      </c>
      <c r="BG16" s="17">
        <v>0.12675730984554001</v>
      </c>
      <c r="BH16" s="17"/>
      <c r="BI16" s="17">
        <v>0.101927073754657</v>
      </c>
      <c r="BJ16" s="17">
        <v>5.4525276709961601E-2</v>
      </c>
      <c r="BK16" s="17">
        <v>0.12849972722978101</v>
      </c>
      <c r="BL16" s="17">
        <v>0.118807636352629</v>
      </c>
    </row>
    <row r="17" spans="2:64" x14ac:dyDescent="0.25">
      <c r="B17" s="18" t="s">
        <v>101</v>
      </c>
      <c r="C17" s="17">
        <v>2.55346023900626E-2</v>
      </c>
      <c r="D17" s="17">
        <v>0</v>
      </c>
      <c r="E17" s="17">
        <v>0</v>
      </c>
      <c r="F17" s="17">
        <v>0</v>
      </c>
      <c r="G17" s="17">
        <v>0</v>
      </c>
      <c r="H17" s="17">
        <v>0</v>
      </c>
      <c r="I17" s="17">
        <v>0</v>
      </c>
      <c r="J17" s="17">
        <v>0.25876213235300599</v>
      </c>
      <c r="K17" s="17">
        <v>0</v>
      </c>
      <c r="L17" s="17">
        <v>0</v>
      </c>
      <c r="M17" s="17">
        <v>6.24304848188127E-2</v>
      </c>
      <c r="N17" s="17">
        <v>0</v>
      </c>
      <c r="O17" s="17">
        <v>0</v>
      </c>
      <c r="P17" s="17">
        <v>0.5</v>
      </c>
      <c r="Q17" s="17"/>
      <c r="R17" s="17">
        <v>4.81401139632592E-2</v>
      </c>
      <c r="S17" s="17">
        <v>0</v>
      </c>
      <c r="T17" s="17">
        <v>0</v>
      </c>
      <c r="U17" s="17">
        <v>3.5231793625609999E-2</v>
      </c>
      <c r="V17" s="17"/>
      <c r="W17" s="17">
        <v>0</v>
      </c>
      <c r="X17" s="17">
        <v>0</v>
      </c>
      <c r="Y17" s="17">
        <v>0</v>
      </c>
      <c r="Z17" s="17">
        <v>0</v>
      </c>
      <c r="AA17" s="17">
        <v>0</v>
      </c>
      <c r="AB17" s="17">
        <v>0</v>
      </c>
      <c r="AC17" s="17">
        <v>0</v>
      </c>
      <c r="AD17" s="17">
        <v>7.9921279448653806E-2</v>
      </c>
      <c r="AE17" s="17">
        <v>4.80952174711314E-2</v>
      </c>
      <c r="AF17" s="17">
        <v>2.6176596693522201E-2</v>
      </c>
      <c r="AG17" s="17"/>
      <c r="AH17" s="17">
        <v>0</v>
      </c>
      <c r="AI17" s="17">
        <v>0</v>
      </c>
      <c r="AJ17" s="17">
        <v>0</v>
      </c>
      <c r="AK17" s="17">
        <v>0.123084542006555</v>
      </c>
      <c r="AL17" s="17">
        <v>0</v>
      </c>
      <c r="AM17" s="17">
        <v>0</v>
      </c>
      <c r="AN17" s="17">
        <v>2.8764628102687401E-2</v>
      </c>
      <c r="AO17" s="17"/>
      <c r="AP17" s="17">
        <v>3.0725553960423199E-2</v>
      </c>
      <c r="AQ17" s="17">
        <v>0</v>
      </c>
      <c r="AR17" s="17"/>
      <c r="AS17" s="17">
        <v>4.95493041528869E-2</v>
      </c>
      <c r="AT17" s="17">
        <v>0</v>
      </c>
      <c r="AU17" s="17">
        <v>3.9540001679100101E-2</v>
      </c>
      <c r="AV17" s="17"/>
      <c r="AW17" s="17">
        <v>0</v>
      </c>
      <c r="AX17" s="17">
        <v>3.7074428975476803E-2</v>
      </c>
      <c r="AY17" s="17"/>
      <c r="AZ17" s="17">
        <v>2.1279542999047801E-2</v>
      </c>
      <c r="BA17" s="17">
        <v>2.6669578253216E-2</v>
      </c>
      <c r="BB17" s="17"/>
      <c r="BC17" s="17">
        <v>1.24951785473924E-2</v>
      </c>
      <c r="BD17" s="17">
        <v>3.5231793625609999E-2</v>
      </c>
      <c r="BE17" s="17"/>
      <c r="BF17" s="17">
        <v>1.06379794522141E-2</v>
      </c>
      <c r="BG17" s="17">
        <v>4.0590628130537397E-2</v>
      </c>
      <c r="BH17" s="17"/>
      <c r="BI17" s="17">
        <v>0.16346241795166799</v>
      </c>
      <c r="BJ17" s="17">
        <v>0</v>
      </c>
      <c r="BK17" s="17">
        <v>2.2805791708345301E-2</v>
      </c>
      <c r="BL17" s="17">
        <v>0</v>
      </c>
    </row>
    <row r="18" spans="2:64" ht="30" x14ac:dyDescent="0.25">
      <c r="B18" s="18" t="s">
        <v>609</v>
      </c>
      <c r="C18" s="19">
        <v>9.1380276717683805E-3</v>
      </c>
      <c r="D18" s="19">
        <v>1.6076993438714101E-2</v>
      </c>
      <c r="E18" s="19">
        <v>0</v>
      </c>
      <c r="F18" s="19">
        <v>0</v>
      </c>
      <c r="G18" s="19">
        <v>0</v>
      </c>
      <c r="H18" s="19">
        <v>6.0645624592619303E-2</v>
      </c>
      <c r="I18" s="19">
        <v>0</v>
      </c>
      <c r="J18" s="19">
        <v>0</v>
      </c>
      <c r="K18" s="19">
        <v>0</v>
      </c>
      <c r="L18" s="19">
        <v>0</v>
      </c>
      <c r="M18" s="19">
        <v>0</v>
      </c>
      <c r="N18" s="19">
        <v>0</v>
      </c>
      <c r="O18" s="19">
        <v>0</v>
      </c>
      <c r="P18" s="19">
        <v>0</v>
      </c>
      <c r="Q18" s="19"/>
      <c r="R18" s="19">
        <v>0</v>
      </c>
      <c r="S18" s="19">
        <v>0</v>
      </c>
      <c r="T18" s="19">
        <v>0</v>
      </c>
      <c r="U18" s="19">
        <v>1.59338188752788E-2</v>
      </c>
      <c r="V18" s="19"/>
      <c r="W18" s="19">
        <v>4.65772923155418E-2</v>
      </c>
      <c r="X18" s="19">
        <v>0</v>
      </c>
      <c r="Y18" s="19">
        <v>0</v>
      </c>
      <c r="Z18" s="19">
        <v>0</v>
      </c>
      <c r="AA18" s="19">
        <v>0</v>
      </c>
      <c r="AB18" s="19">
        <v>0</v>
      </c>
      <c r="AC18" s="19">
        <v>0</v>
      </c>
      <c r="AD18" s="19">
        <v>0</v>
      </c>
      <c r="AE18" s="19">
        <v>0</v>
      </c>
      <c r="AF18" s="19">
        <v>2.1914418835136298E-2</v>
      </c>
      <c r="AG18" s="19"/>
      <c r="AH18" s="19">
        <v>0</v>
      </c>
      <c r="AI18" s="19">
        <v>0</v>
      </c>
      <c r="AJ18" s="19">
        <v>0</v>
      </c>
      <c r="AK18" s="19">
        <v>3.2926410905611603E-2</v>
      </c>
      <c r="AL18" s="19">
        <v>0</v>
      </c>
      <c r="AM18" s="19">
        <v>0</v>
      </c>
      <c r="AN18" s="19">
        <v>3.1689088747051501E-2</v>
      </c>
      <c r="AO18" s="19"/>
      <c r="AP18" s="19">
        <v>5.93989716302542E-3</v>
      </c>
      <c r="AQ18" s="19">
        <v>2.4869823629673601E-2</v>
      </c>
      <c r="AR18" s="19"/>
      <c r="AS18" s="19">
        <v>1.55548882211692E-2</v>
      </c>
      <c r="AT18" s="19">
        <v>0</v>
      </c>
      <c r="AU18" s="19">
        <v>0</v>
      </c>
      <c r="AV18" s="19"/>
      <c r="AW18" s="19">
        <v>0</v>
      </c>
      <c r="AX18" s="19">
        <v>1.3267767115291601E-2</v>
      </c>
      <c r="AY18" s="19"/>
      <c r="AZ18" s="19">
        <v>0</v>
      </c>
      <c r="BA18" s="19">
        <v>1.15754650589374E-2</v>
      </c>
      <c r="BB18" s="19"/>
      <c r="BC18" s="19">
        <v>0</v>
      </c>
      <c r="BD18" s="19">
        <v>1.59338188752788E-2</v>
      </c>
      <c r="BE18" s="19"/>
      <c r="BF18" s="19">
        <v>8.3588175296777506E-3</v>
      </c>
      <c r="BG18" s="19">
        <v>9.9255758298645302E-3</v>
      </c>
      <c r="BH18" s="19"/>
      <c r="BI18" s="19">
        <v>4.3677614427423801E-2</v>
      </c>
      <c r="BJ18" s="19">
        <v>0</v>
      </c>
      <c r="BK18" s="19">
        <v>1.1475809303221301E-2</v>
      </c>
      <c r="BL18" s="19">
        <v>0</v>
      </c>
    </row>
    <row r="19" spans="2:64" x14ac:dyDescent="0.25">
      <c r="B19" s="16" t="s">
        <v>722</v>
      </c>
    </row>
    <row r="20" spans="2:64" x14ac:dyDescent="0.25">
      <c r="B20" t="s">
        <v>83</v>
      </c>
    </row>
    <row r="21" spans="2:64" x14ac:dyDescent="0.25">
      <c r="B21" t="s">
        <v>84</v>
      </c>
    </row>
    <row r="23" spans="2:64" x14ac:dyDescent="0.25">
      <c r="B23"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H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20.7109375" customWidth="1"/>
  </cols>
  <sheetData>
    <row r="2" spans="2:8" ht="39.950000000000003" customHeight="1" x14ac:dyDescent="0.25">
      <c r="D2" s="30" t="s">
        <v>623</v>
      </c>
      <c r="E2" s="26"/>
      <c r="F2" s="26"/>
      <c r="G2" s="26"/>
      <c r="H2" s="26"/>
    </row>
    <row r="6" spans="2:8" ht="50.1" customHeight="1" x14ac:dyDescent="0.25">
      <c r="B6" s="23" t="s">
        <v>15</v>
      </c>
      <c r="C6" s="23" t="s">
        <v>611</v>
      </c>
      <c r="D6" s="23" t="s">
        <v>612</v>
      </c>
      <c r="E6" s="23" t="s">
        <v>613</v>
      </c>
      <c r="F6" s="23" t="s">
        <v>614</v>
      </c>
      <c r="G6" s="23" t="s">
        <v>615</v>
      </c>
    </row>
    <row r="7" spans="2:8" x14ac:dyDescent="0.25">
      <c r="B7" s="18" t="s">
        <v>616</v>
      </c>
      <c r="C7" s="17">
        <v>0.35682747805451898</v>
      </c>
      <c r="D7" s="17">
        <v>0.13179081031013001</v>
      </c>
      <c r="E7" s="17">
        <v>0.20375366911572099</v>
      </c>
      <c r="F7" s="17">
        <v>0.16526128009677599</v>
      </c>
      <c r="G7" s="17">
        <v>0.17456828180424</v>
      </c>
    </row>
    <row r="8" spans="2:8" x14ac:dyDescent="0.25">
      <c r="B8" s="18" t="s">
        <v>617</v>
      </c>
      <c r="C8" s="17">
        <v>0.400990517782843</v>
      </c>
      <c r="D8" s="17">
        <v>0.29763676077421503</v>
      </c>
      <c r="E8" s="17">
        <v>0.43186133860318898</v>
      </c>
      <c r="F8" s="17">
        <v>0.29644694368270003</v>
      </c>
      <c r="G8" s="17">
        <v>0.31078592038983699</v>
      </c>
    </row>
    <row r="9" spans="2:8" x14ac:dyDescent="0.25">
      <c r="B9" s="18" t="s">
        <v>618</v>
      </c>
      <c r="C9" s="17">
        <v>0.13320751179808901</v>
      </c>
      <c r="D9" s="17">
        <v>0.27492655431892199</v>
      </c>
      <c r="E9" s="17">
        <v>0.178008428077501</v>
      </c>
      <c r="F9" s="17">
        <v>0.232059582886808</v>
      </c>
      <c r="G9" s="17">
        <v>0.219703292526164</v>
      </c>
    </row>
    <row r="10" spans="2:8" x14ac:dyDescent="0.25">
      <c r="B10" s="18" t="s">
        <v>619</v>
      </c>
      <c r="C10" s="17">
        <v>5.1097533723967803E-2</v>
      </c>
      <c r="D10" s="17">
        <v>0.104523370958391</v>
      </c>
      <c r="E10" s="17">
        <v>0.103817225018336</v>
      </c>
      <c r="F10" s="17">
        <v>8.8787921403696499E-2</v>
      </c>
      <c r="G10" s="17">
        <v>6.7526721184528196E-2</v>
      </c>
    </row>
    <row r="11" spans="2:8" x14ac:dyDescent="0.25">
      <c r="B11" s="18" t="s">
        <v>620</v>
      </c>
      <c r="C11" s="17">
        <v>4.6964584778742297E-2</v>
      </c>
      <c r="D11" s="17">
        <v>5.74765432666062E-2</v>
      </c>
      <c r="E11" s="17">
        <v>6.9253361197323296E-2</v>
      </c>
      <c r="F11" s="17">
        <v>0.11166666213407</v>
      </c>
      <c r="G11" s="17">
        <v>0.13927635704893401</v>
      </c>
    </row>
    <row r="12" spans="2:8" x14ac:dyDescent="0.25">
      <c r="B12" s="18" t="s">
        <v>109</v>
      </c>
      <c r="C12" s="17">
        <v>1.09123738618392E-2</v>
      </c>
      <c r="D12" s="17">
        <v>0.13364596037173501</v>
      </c>
      <c r="E12" s="17">
        <v>1.33059779879291E-2</v>
      </c>
      <c r="F12" s="17">
        <v>0.10577760979595</v>
      </c>
      <c r="G12" s="17">
        <v>8.8139427046296598E-2</v>
      </c>
    </row>
    <row r="13" spans="2:8" x14ac:dyDescent="0.25">
      <c r="B13" s="22" t="s">
        <v>621</v>
      </c>
      <c r="C13" s="20">
        <v>0.75781799583736098</v>
      </c>
      <c r="D13" s="20">
        <v>0.42942757108434598</v>
      </c>
      <c r="E13" s="20">
        <v>0.63561500771891</v>
      </c>
      <c r="F13" s="20">
        <v>0.46170822377947601</v>
      </c>
      <c r="G13" s="20">
        <v>0.48535420219407699</v>
      </c>
    </row>
    <row r="14" spans="2:8" x14ac:dyDescent="0.25">
      <c r="B14" s="22" t="s">
        <v>622</v>
      </c>
      <c r="C14" s="20">
        <v>9.8062118502710002E-2</v>
      </c>
      <c r="D14" s="20">
        <v>0.16199991422499699</v>
      </c>
      <c r="E14" s="20">
        <v>0.17307058621565999</v>
      </c>
      <c r="F14" s="20">
        <v>0.20045458353776599</v>
      </c>
      <c r="G14" s="20">
        <v>0.206803078233462</v>
      </c>
    </row>
    <row r="15" spans="2:8" x14ac:dyDescent="0.25">
      <c r="B15" s="22" t="s">
        <v>185</v>
      </c>
      <c r="C15" s="21">
        <v>0.65975587733465102</v>
      </c>
      <c r="D15" s="21">
        <v>0.26742765685934899</v>
      </c>
      <c r="E15" s="21">
        <v>0.46254442150324998</v>
      </c>
      <c r="F15" s="21">
        <v>0.26125364024170999</v>
      </c>
      <c r="G15" s="21">
        <v>0.27855112396061499</v>
      </c>
    </row>
    <row r="16" spans="2:8" x14ac:dyDescent="0.25">
      <c r="B16" s="16"/>
      <c r="C16" s="16"/>
      <c r="D16" s="16"/>
      <c r="E16" s="16"/>
      <c r="F16" s="16"/>
      <c r="G16" s="16"/>
    </row>
    <row r="17" spans="2:2" x14ac:dyDescent="0.25">
      <c r="B17" t="s">
        <v>83</v>
      </c>
    </row>
    <row r="18" spans="2:2" x14ac:dyDescent="0.25">
      <c r="B18" t="s">
        <v>84</v>
      </c>
    </row>
    <row r="22" spans="2:2" x14ac:dyDescent="0.2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L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624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616</v>
      </c>
      <c r="C9" s="17">
        <v>0.35682747805451898</v>
      </c>
      <c r="D9" s="17">
        <v>0.37825768751607403</v>
      </c>
      <c r="E9" s="17">
        <v>0.36422594345922799</v>
      </c>
      <c r="F9" s="17">
        <v>0.329121305694764</v>
      </c>
      <c r="G9" s="17">
        <v>0.39356035541734702</v>
      </c>
      <c r="H9" s="17">
        <v>0.36688113878429901</v>
      </c>
      <c r="I9" s="17">
        <v>0.33108122844863302</v>
      </c>
      <c r="J9" s="17">
        <v>0.30632092817745099</v>
      </c>
      <c r="K9" s="17">
        <v>0.47211573537413898</v>
      </c>
      <c r="L9" s="17">
        <v>0.34073384697565501</v>
      </c>
      <c r="M9" s="17">
        <v>0.25125540197072499</v>
      </c>
      <c r="N9" s="17">
        <v>0.39383412258825801</v>
      </c>
      <c r="O9" s="17">
        <v>0.34958021761352098</v>
      </c>
      <c r="P9" s="17">
        <v>0.296060964267926</v>
      </c>
      <c r="Q9" s="17"/>
      <c r="R9" s="17">
        <v>0.27167175130003501</v>
      </c>
      <c r="S9" s="17">
        <v>0.26856009545758203</v>
      </c>
      <c r="T9" s="17">
        <v>0.395841817673518</v>
      </c>
      <c r="U9" s="17">
        <v>0.419471163867496</v>
      </c>
      <c r="V9" s="17"/>
      <c r="W9" s="17">
        <v>0.33514112376467298</v>
      </c>
      <c r="X9" s="17">
        <v>0.29147020818633501</v>
      </c>
      <c r="Y9" s="17">
        <v>0.40530282996894001</v>
      </c>
      <c r="Z9" s="17">
        <v>0.27782851232696698</v>
      </c>
      <c r="AA9" s="17">
        <v>0.34216557469023601</v>
      </c>
      <c r="AB9" s="17">
        <v>0.31944065169431402</v>
      </c>
      <c r="AC9" s="17">
        <v>0.36982042686116801</v>
      </c>
      <c r="AD9" s="17">
        <v>0.345074286506863</v>
      </c>
      <c r="AE9" s="17">
        <v>0.34823905568885499</v>
      </c>
      <c r="AF9" s="17">
        <v>0.48101615231433198</v>
      </c>
      <c r="AG9" s="17"/>
      <c r="AH9" s="17">
        <v>0.35240886431999402</v>
      </c>
      <c r="AI9" s="17">
        <v>0.50259610969684998</v>
      </c>
      <c r="AJ9" s="17">
        <v>0.31376080923417199</v>
      </c>
      <c r="AK9" s="17">
        <v>0.29900570016857397</v>
      </c>
      <c r="AL9" s="17">
        <v>0.36295048630960502</v>
      </c>
      <c r="AM9" s="17">
        <v>0.43630290974362002</v>
      </c>
      <c r="AN9" s="17">
        <v>0.38594246354952699</v>
      </c>
      <c r="AO9" s="17"/>
      <c r="AP9" s="17">
        <v>0.42231320490854402</v>
      </c>
      <c r="AQ9" s="17">
        <v>0.25058149692655401</v>
      </c>
      <c r="AR9" s="17"/>
      <c r="AS9" s="17">
        <v>0.401801659365495</v>
      </c>
      <c r="AT9" s="17">
        <v>0.50307909828829001</v>
      </c>
      <c r="AU9" s="17">
        <v>0.40121512142424598</v>
      </c>
      <c r="AV9" s="17"/>
      <c r="AW9" s="17">
        <v>0.45019911955331499</v>
      </c>
      <c r="AX9" s="17">
        <v>0.34243172336243999</v>
      </c>
      <c r="AY9" s="17"/>
      <c r="AZ9" s="17">
        <v>0.319245420673965</v>
      </c>
      <c r="BA9" s="17">
        <v>0.37571133162648301</v>
      </c>
      <c r="BB9" s="17"/>
      <c r="BC9" s="17">
        <v>0.30065919120809298</v>
      </c>
      <c r="BD9" s="17">
        <v>0.419471163867496</v>
      </c>
      <c r="BE9" s="17"/>
      <c r="BF9" s="17">
        <v>0.50710393235290596</v>
      </c>
      <c r="BG9" s="17">
        <v>0.28011273894648397</v>
      </c>
      <c r="BH9" s="17"/>
      <c r="BI9" s="17">
        <v>0.172035601870103</v>
      </c>
      <c r="BJ9" s="17">
        <v>0.33369029593925498</v>
      </c>
      <c r="BK9" s="17">
        <v>0.45626981603252698</v>
      </c>
      <c r="BL9" s="17">
        <v>0.47367672039659298</v>
      </c>
    </row>
    <row r="10" spans="2:64" x14ac:dyDescent="0.25">
      <c r="B10" s="18" t="s">
        <v>617</v>
      </c>
      <c r="C10" s="17">
        <v>0.400990517782843</v>
      </c>
      <c r="D10" s="17">
        <v>0.44872269975045698</v>
      </c>
      <c r="E10" s="17">
        <v>0.37869182166708498</v>
      </c>
      <c r="F10" s="17">
        <v>0.386925050792785</v>
      </c>
      <c r="G10" s="17">
        <v>0.36655724694694902</v>
      </c>
      <c r="H10" s="17">
        <v>0.397744799785341</v>
      </c>
      <c r="I10" s="17">
        <v>0.48055663294239498</v>
      </c>
      <c r="J10" s="17">
        <v>0.46929054875719101</v>
      </c>
      <c r="K10" s="17">
        <v>0.28881834166991099</v>
      </c>
      <c r="L10" s="17">
        <v>0.36164810485948001</v>
      </c>
      <c r="M10" s="17">
        <v>0.41280883436159599</v>
      </c>
      <c r="N10" s="17">
        <v>0.39936467493697703</v>
      </c>
      <c r="O10" s="17">
        <v>0.30827224708155798</v>
      </c>
      <c r="P10" s="17">
        <v>0.35196951786603697</v>
      </c>
      <c r="Q10" s="17"/>
      <c r="R10" s="17">
        <v>0.29353078474213601</v>
      </c>
      <c r="S10" s="17">
        <v>0.42491312200304199</v>
      </c>
      <c r="T10" s="17">
        <v>0.41413281356218401</v>
      </c>
      <c r="U10" s="17">
        <v>0.44665890725698698</v>
      </c>
      <c r="V10" s="17"/>
      <c r="W10" s="17">
        <v>0.31731001350956201</v>
      </c>
      <c r="X10" s="17">
        <v>0.30140252304901699</v>
      </c>
      <c r="Y10" s="17">
        <v>0.26283466099743702</v>
      </c>
      <c r="Z10" s="17">
        <v>0.434552172578128</v>
      </c>
      <c r="AA10" s="17">
        <v>0.43303857819902702</v>
      </c>
      <c r="AB10" s="17">
        <v>0.407634054894148</v>
      </c>
      <c r="AC10" s="17">
        <v>0.39621417799582798</v>
      </c>
      <c r="AD10" s="17">
        <v>0.58956819401754201</v>
      </c>
      <c r="AE10" s="17">
        <v>0.455753088891938</v>
      </c>
      <c r="AF10" s="17">
        <v>0.38764222578922802</v>
      </c>
      <c r="AG10" s="17"/>
      <c r="AH10" s="17">
        <v>0.284344835178862</v>
      </c>
      <c r="AI10" s="17">
        <v>0.17471191679180001</v>
      </c>
      <c r="AJ10" s="17">
        <v>0.39308964869989199</v>
      </c>
      <c r="AK10" s="17">
        <v>0.43145784305393697</v>
      </c>
      <c r="AL10" s="17">
        <v>0.43860788819946001</v>
      </c>
      <c r="AM10" s="17">
        <v>0.439735379036993</v>
      </c>
      <c r="AN10" s="17">
        <v>0.447425967147215</v>
      </c>
      <c r="AO10" s="17"/>
      <c r="AP10" s="17">
        <v>0.433357755076135</v>
      </c>
      <c r="AQ10" s="17">
        <v>0.34847695417388802</v>
      </c>
      <c r="AR10" s="17"/>
      <c r="AS10" s="17">
        <v>0.47374989116107502</v>
      </c>
      <c r="AT10" s="17">
        <v>0.40965100497958801</v>
      </c>
      <c r="AU10" s="17">
        <v>0.42437325865886999</v>
      </c>
      <c r="AV10" s="17"/>
      <c r="AW10" s="17">
        <v>0.43946648931730198</v>
      </c>
      <c r="AX10" s="17">
        <v>0.39505840993019697</v>
      </c>
      <c r="AY10" s="17"/>
      <c r="AZ10" s="17">
        <v>0.406327623694961</v>
      </c>
      <c r="BA10" s="17">
        <v>0.39830878257282099</v>
      </c>
      <c r="BB10" s="17"/>
      <c r="BC10" s="17">
        <v>0.36004281225580598</v>
      </c>
      <c r="BD10" s="17">
        <v>0.44665890725698698</v>
      </c>
      <c r="BE10" s="17"/>
      <c r="BF10" s="17">
        <v>0.34812604635003802</v>
      </c>
      <c r="BG10" s="17">
        <v>0.42797734118765401</v>
      </c>
      <c r="BH10" s="17"/>
      <c r="BI10" s="17">
        <v>0.28714317288033397</v>
      </c>
      <c r="BJ10" s="17">
        <v>0.47784215148503201</v>
      </c>
      <c r="BK10" s="17">
        <v>0.39935513109668402</v>
      </c>
      <c r="BL10" s="17">
        <v>0.43142558925351998</v>
      </c>
    </row>
    <row r="11" spans="2:64" x14ac:dyDescent="0.25">
      <c r="B11" s="18" t="s">
        <v>618</v>
      </c>
      <c r="C11" s="17">
        <v>0.13320751179808901</v>
      </c>
      <c r="D11" s="17">
        <v>9.8918764317131994E-2</v>
      </c>
      <c r="E11" s="17">
        <v>0.106614754614042</v>
      </c>
      <c r="F11" s="17">
        <v>0.190346677764167</v>
      </c>
      <c r="G11" s="17">
        <v>7.8175351127876505E-2</v>
      </c>
      <c r="H11" s="17">
        <v>7.6384368216663806E-2</v>
      </c>
      <c r="I11" s="17">
        <v>0.147915680238284</v>
      </c>
      <c r="J11" s="17">
        <v>0.189253931424162</v>
      </c>
      <c r="K11" s="17">
        <v>0.11664008549658</v>
      </c>
      <c r="L11" s="17">
        <v>0.19078898732281799</v>
      </c>
      <c r="M11" s="17">
        <v>0.12327865307965399</v>
      </c>
      <c r="N11" s="17">
        <v>0.116034949443168</v>
      </c>
      <c r="O11" s="17">
        <v>0.201630039745027</v>
      </c>
      <c r="P11" s="17">
        <v>0.35196951786603697</v>
      </c>
      <c r="Q11" s="17"/>
      <c r="R11" s="17">
        <v>0.18661315930995301</v>
      </c>
      <c r="S11" s="17">
        <v>0.203319025584519</v>
      </c>
      <c r="T11" s="17">
        <v>0.11165343204116</v>
      </c>
      <c r="U11" s="17">
        <v>8.8442276155867194E-2</v>
      </c>
      <c r="V11" s="17"/>
      <c r="W11" s="17">
        <v>0.110948626883735</v>
      </c>
      <c r="X11" s="17">
        <v>0.20287623842126701</v>
      </c>
      <c r="Y11" s="17">
        <v>0.242451969948865</v>
      </c>
      <c r="Z11" s="17">
        <v>0.14159233505525001</v>
      </c>
      <c r="AA11" s="17">
        <v>0.16445964311370501</v>
      </c>
      <c r="AB11" s="17">
        <v>0.17694945002096901</v>
      </c>
      <c r="AC11" s="17">
        <v>0.18575462952824301</v>
      </c>
      <c r="AD11" s="17">
        <v>6.5357519475594802E-2</v>
      </c>
      <c r="AE11" s="17">
        <v>9.2633004216424703E-2</v>
      </c>
      <c r="AF11" s="17">
        <v>8.9076205933622102E-2</v>
      </c>
      <c r="AG11" s="17"/>
      <c r="AH11" s="17">
        <v>0.138430779392098</v>
      </c>
      <c r="AI11" s="17">
        <v>0.14430777711881901</v>
      </c>
      <c r="AJ11" s="17">
        <v>0.192555419887084</v>
      </c>
      <c r="AK11" s="17">
        <v>0.160243688176083</v>
      </c>
      <c r="AL11" s="17">
        <v>0.14811983693712699</v>
      </c>
      <c r="AM11" s="17">
        <v>5.2498313858840698E-2</v>
      </c>
      <c r="AN11" s="17">
        <v>7.1998716610755506E-2</v>
      </c>
      <c r="AO11" s="17"/>
      <c r="AP11" s="17">
        <v>9.8310861755187703E-2</v>
      </c>
      <c r="AQ11" s="17">
        <v>0.18982486950341099</v>
      </c>
      <c r="AR11" s="17"/>
      <c r="AS11" s="17">
        <v>9.4630404340368901E-2</v>
      </c>
      <c r="AT11" s="17">
        <v>7.9608073133139196E-2</v>
      </c>
      <c r="AU11" s="17">
        <v>0.107451617825016</v>
      </c>
      <c r="AV11" s="17"/>
      <c r="AW11" s="17">
        <v>0.10382747688256699</v>
      </c>
      <c r="AX11" s="17">
        <v>0.13773723590595999</v>
      </c>
      <c r="AY11" s="17"/>
      <c r="AZ11" s="17">
        <v>0.13438522384589999</v>
      </c>
      <c r="BA11" s="17">
        <v>0.13261574691317099</v>
      </c>
      <c r="BB11" s="17"/>
      <c r="BC11" s="17">
        <v>0.17334542136820699</v>
      </c>
      <c r="BD11" s="17">
        <v>8.8442276155867194E-2</v>
      </c>
      <c r="BE11" s="17"/>
      <c r="BF11" s="17">
        <v>9.98387934716162E-2</v>
      </c>
      <c r="BG11" s="17">
        <v>0.15024193367566499</v>
      </c>
      <c r="BH11" s="17"/>
      <c r="BI11" s="17">
        <v>0.23966681637892101</v>
      </c>
      <c r="BJ11" s="17">
        <v>0.13226763357975499</v>
      </c>
      <c r="BK11" s="17">
        <v>8.7782845433720405E-2</v>
      </c>
      <c r="BL11" s="17">
        <v>6.3491164179705004E-2</v>
      </c>
    </row>
    <row r="12" spans="2:64" x14ac:dyDescent="0.25">
      <c r="B12" s="18" t="s">
        <v>619</v>
      </c>
      <c r="C12" s="17">
        <v>5.1097533723967803E-2</v>
      </c>
      <c r="D12" s="17">
        <v>3.28162109159627E-2</v>
      </c>
      <c r="E12" s="17">
        <v>7.8062516266047002E-2</v>
      </c>
      <c r="F12" s="17">
        <v>3.1202321916094799E-2</v>
      </c>
      <c r="G12" s="17">
        <v>5.7037813825110202E-2</v>
      </c>
      <c r="H12" s="17">
        <v>8.4888426539742504E-2</v>
      </c>
      <c r="I12" s="17">
        <v>1.76334716225508E-2</v>
      </c>
      <c r="J12" s="17">
        <v>0</v>
      </c>
      <c r="K12" s="17">
        <v>8.4870459619721506E-2</v>
      </c>
      <c r="L12" s="17">
        <v>4.3990662726357599E-2</v>
      </c>
      <c r="M12" s="17">
        <v>0.16181287577006501</v>
      </c>
      <c r="N12" s="17">
        <v>3.1332369332680902E-2</v>
      </c>
      <c r="O12" s="17">
        <v>3.4563179213752702E-2</v>
      </c>
      <c r="P12" s="17">
        <v>0</v>
      </c>
      <c r="Q12" s="17"/>
      <c r="R12" s="17">
        <v>0.102704146411217</v>
      </c>
      <c r="S12" s="17">
        <v>5.90516483968163E-2</v>
      </c>
      <c r="T12" s="17">
        <v>4.8334322183514897E-2</v>
      </c>
      <c r="U12" s="17">
        <v>2.2025117094359101E-2</v>
      </c>
      <c r="V12" s="17"/>
      <c r="W12" s="17">
        <v>0.104285844340154</v>
      </c>
      <c r="X12" s="17">
        <v>0.13271366224954501</v>
      </c>
      <c r="Y12" s="17">
        <v>6.6728657520729998E-2</v>
      </c>
      <c r="Z12" s="17">
        <v>6.1851109317673597E-2</v>
      </c>
      <c r="AA12" s="17">
        <v>1.9446738516572099E-2</v>
      </c>
      <c r="AB12" s="17">
        <v>3.2459421611229E-2</v>
      </c>
      <c r="AC12" s="17">
        <v>4.8210765614761099E-2</v>
      </c>
      <c r="AD12" s="17">
        <v>0</v>
      </c>
      <c r="AE12" s="17">
        <v>5.54540857979295E-2</v>
      </c>
      <c r="AF12" s="17">
        <v>2.50501370072338E-2</v>
      </c>
      <c r="AG12" s="17"/>
      <c r="AH12" s="17">
        <v>0.151645928534695</v>
      </c>
      <c r="AI12" s="17">
        <v>0.10100933820838</v>
      </c>
      <c r="AJ12" s="17">
        <v>6.2360960820587799E-2</v>
      </c>
      <c r="AK12" s="17">
        <v>4.2878984826480497E-2</v>
      </c>
      <c r="AL12" s="17">
        <v>2.2261875028510701E-2</v>
      </c>
      <c r="AM12" s="17">
        <v>3.3678104855562899E-2</v>
      </c>
      <c r="AN12" s="17">
        <v>3.8581058517088901E-2</v>
      </c>
      <c r="AO12" s="17"/>
      <c r="AP12" s="17">
        <v>2.88562843251438E-2</v>
      </c>
      <c r="AQ12" s="17">
        <v>8.7182394920626294E-2</v>
      </c>
      <c r="AR12" s="17"/>
      <c r="AS12" s="17">
        <v>2.4979367507019699E-2</v>
      </c>
      <c r="AT12" s="17">
        <v>7.6618235989827296E-3</v>
      </c>
      <c r="AU12" s="17">
        <v>3.1989657001629E-2</v>
      </c>
      <c r="AV12" s="17"/>
      <c r="AW12" s="17">
        <v>6.5069142468157804E-3</v>
      </c>
      <c r="AX12" s="17">
        <v>5.7972379332943802E-2</v>
      </c>
      <c r="AY12" s="17"/>
      <c r="AZ12" s="17">
        <v>5.0020877860807597E-2</v>
      </c>
      <c r="BA12" s="17">
        <v>5.1638520915313901E-2</v>
      </c>
      <c r="BB12" s="17"/>
      <c r="BC12" s="17">
        <v>7.7164771233679694E-2</v>
      </c>
      <c r="BD12" s="17">
        <v>2.2025117094359101E-2</v>
      </c>
      <c r="BE12" s="17"/>
      <c r="BF12" s="17">
        <v>2.6517315314955901E-2</v>
      </c>
      <c r="BG12" s="17">
        <v>6.3645507731404094E-2</v>
      </c>
      <c r="BH12" s="17"/>
      <c r="BI12" s="17">
        <v>0.137623258881062</v>
      </c>
      <c r="BJ12" s="17">
        <v>2.9131205508505901E-2</v>
      </c>
      <c r="BK12" s="17">
        <v>2.9297112148532201E-2</v>
      </c>
      <c r="BL12" s="17">
        <v>8.1114903329709102E-3</v>
      </c>
    </row>
    <row r="13" spans="2:64" x14ac:dyDescent="0.25">
      <c r="B13" s="18" t="s">
        <v>620</v>
      </c>
      <c r="C13" s="17">
        <v>4.6964584778742297E-2</v>
      </c>
      <c r="D13" s="17">
        <v>3.3254206417196501E-2</v>
      </c>
      <c r="E13" s="17">
        <v>4.2524264728033001E-2</v>
      </c>
      <c r="F13" s="17">
        <v>6.2404643832189702E-2</v>
      </c>
      <c r="G13" s="17">
        <v>7.3689869233566199E-2</v>
      </c>
      <c r="H13" s="17">
        <v>4.9514990487785203E-2</v>
      </c>
      <c r="I13" s="17">
        <v>0</v>
      </c>
      <c r="J13" s="17">
        <v>3.51345916411957E-2</v>
      </c>
      <c r="K13" s="17">
        <v>3.7555377839648602E-2</v>
      </c>
      <c r="L13" s="17">
        <v>4.9857413993653302E-2</v>
      </c>
      <c r="M13" s="17">
        <v>3.8728591211143901E-2</v>
      </c>
      <c r="N13" s="17">
        <v>5.9433883698915897E-2</v>
      </c>
      <c r="O13" s="17">
        <v>9.4433256608224006E-2</v>
      </c>
      <c r="P13" s="17">
        <v>0</v>
      </c>
      <c r="Q13" s="17"/>
      <c r="R13" s="17">
        <v>0.123895714130962</v>
      </c>
      <c r="S13" s="17">
        <v>4.4156108558040398E-2</v>
      </c>
      <c r="T13" s="17">
        <v>2.4059507560634599E-2</v>
      </c>
      <c r="U13" s="17">
        <v>1.3334667752314899E-2</v>
      </c>
      <c r="V13" s="17"/>
      <c r="W13" s="17">
        <v>9.7703003608609798E-2</v>
      </c>
      <c r="X13" s="17">
        <v>5.4360994046852899E-2</v>
      </c>
      <c r="Y13" s="17">
        <v>2.2681881564029199E-2</v>
      </c>
      <c r="Z13" s="17">
        <v>8.41758707219806E-2</v>
      </c>
      <c r="AA13" s="17">
        <v>4.08894654804609E-2</v>
      </c>
      <c r="AB13" s="17">
        <v>6.3516421779340096E-2</v>
      </c>
      <c r="AC13" s="17">
        <v>0</v>
      </c>
      <c r="AD13" s="17">
        <v>0</v>
      </c>
      <c r="AE13" s="17">
        <v>4.79207654048526E-2</v>
      </c>
      <c r="AF13" s="17">
        <v>7.4987928870831697E-3</v>
      </c>
      <c r="AG13" s="17"/>
      <c r="AH13" s="17">
        <v>7.3169592574350004E-2</v>
      </c>
      <c r="AI13" s="17">
        <v>7.7374858184149797E-2</v>
      </c>
      <c r="AJ13" s="17">
        <v>2.3446562072283999E-2</v>
      </c>
      <c r="AK13" s="17">
        <v>4.7420949162713798E-2</v>
      </c>
      <c r="AL13" s="17">
        <v>2.8059913525296801E-2</v>
      </c>
      <c r="AM13" s="17">
        <v>3.3443095722169698E-2</v>
      </c>
      <c r="AN13" s="17">
        <v>3.7273943654337602E-2</v>
      </c>
      <c r="AO13" s="17"/>
      <c r="AP13" s="17">
        <v>1.2231730609263899E-2</v>
      </c>
      <c r="AQ13" s="17">
        <v>0.103316195211908</v>
      </c>
      <c r="AR13" s="17"/>
      <c r="AS13" s="17">
        <v>0</v>
      </c>
      <c r="AT13" s="17">
        <v>0</v>
      </c>
      <c r="AU13" s="17">
        <v>2.71466202775862E-2</v>
      </c>
      <c r="AV13" s="17"/>
      <c r="AW13" s="17">
        <v>0</v>
      </c>
      <c r="AX13" s="17">
        <v>5.4205441111966297E-2</v>
      </c>
      <c r="AY13" s="17"/>
      <c r="AZ13" s="17">
        <v>6.5647595871083306E-2</v>
      </c>
      <c r="BA13" s="17">
        <v>3.75769335871469E-2</v>
      </c>
      <c r="BB13" s="17"/>
      <c r="BC13" s="17">
        <v>7.7118219604784793E-2</v>
      </c>
      <c r="BD13" s="17">
        <v>1.3334667752314899E-2</v>
      </c>
      <c r="BE13" s="17"/>
      <c r="BF13" s="17">
        <v>8.8526322285298401E-3</v>
      </c>
      <c r="BG13" s="17">
        <v>6.6420383828818194E-2</v>
      </c>
      <c r="BH13" s="17"/>
      <c r="BI13" s="17">
        <v>0.14231117806882701</v>
      </c>
      <c r="BJ13" s="17">
        <v>1.67509409216632E-2</v>
      </c>
      <c r="BK13" s="17">
        <v>2.22616877212626E-2</v>
      </c>
      <c r="BL13" s="17">
        <v>1.4027845310505599E-2</v>
      </c>
    </row>
    <row r="14" spans="2:64" x14ac:dyDescent="0.25">
      <c r="B14" s="18" t="s">
        <v>109</v>
      </c>
      <c r="C14" s="17">
        <v>1.09123738618392E-2</v>
      </c>
      <c r="D14" s="17">
        <v>8.0304310831781599E-3</v>
      </c>
      <c r="E14" s="17">
        <v>2.98806992655649E-2</v>
      </c>
      <c r="F14" s="17">
        <v>0</v>
      </c>
      <c r="G14" s="17">
        <v>3.0979363449151399E-2</v>
      </c>
      <c r="H14" s="17">
        <v>2.4586276186167901E-2</v>
      </c>
      <c r="I14" s="17">
        <v>2.2812986748137601E-2</v>
      </c>
      <c r="J14" s="17">
        <v>0</v>
      </c>
      <c r="K14" s="17">
        <v>0</v>
      </c>
      <c r="L14" s="17">
        <v>1.29809841220365E-2</v>
      </c>
      <c r="M14" s="17">
        <v>1.2115643606815E-2</v>
      </c>
      <c r="N14" s="17">
        <v>0</v>
      </c>
      <c r="O14" s="17">
        <v>1.15210597379176E-2</v>
      </c>
      <c r="P14" s="17">
        <v>0</v>
      </c>
      <c r="Q14" s="17"/>
      <c r="R14" s="17">
        <v>2.1584444105695901E-2</v>
      </c>
      <c r="S14" s="17">
        <v>0</v>
      </c>
      <c r="T14" s="17">
        <v>5.9781069789879198E-3</v>
      </c>
      <c r="U14" s="17">
        <v>1.00678678729763E-2</v>
      </c>
      <c r="V14" s="17"/>
      <c r="W14" s="17">
        <v>3.4611387893266003E-2</v>
      </c>
      <c r="X14" s="17">
        <v>1.7176374046983099E-2</v>
      </c>
      <c r="Y14" s="17">
        <v>0</v>
      </c>
      <c r="Z14" s="17">
        <v>0</v>
      </c>
      <c r="AA14" s="17">
        <v>0</v>
      </c>
      <c r="AB14" s="17">
        <v>0</v>
      </c>
      <c r="AC14" s="17">
        <v>0</v>
      </c>
      <c r="AD14" s="17">
        <v>0</v>
      </c>
      <c r="AE14" s="17">
        <v>0</v>
      </c>
      <c r="AF14" s="17">
        <v>9.7164860685007605E-3</v>
      </c>
      <c r="AG14" s="17"/>
      <c r="AH14" s="17">
        <v>0</v>
      </c>
      <c r="AI14" s="17">
        <v>0</v>
      </c>
      <c r="AJ14" s="17">
        <v>1.4786599285981099E-2</v>
      </c>
      <c r="AK14" s="17">
        <v>1.8992834612211899E-2</v>
      </c>
      <c r="AL14" s="17">
        <v>0</v>
      </c>
      <c r="AM14" s="17">
        <v>4.3421967828136997E-3</v>
      </c>
      <c r="AN14" s="17">
        <v>1.8777850521075799E-2</v>
      </c>
      <c r="AO14" s="17"/>
      <c r="AP14" s="17">
        <v>4.9301633257253803E-3</v>
      </c>
      <c r="AQ14" s="17">
        <v>2.0618089263612801E-2</v>
      </c>
      <c r="AR14" s="17"/>
      <c r="AS14" s="17">
        <v>4.8386776260412601E-3</v>
      </c>
      <c r="AT14" s="17">
        <v>0</v>
      </c>
      <c r="AU14" s="17">
        <v>7.8237248126529404E-3</v>
      </c>
      <c r="AV14" s="17"/>
      <c r="AW14" s="17">
        <v>0</v>
      </c>
      <c r="AX14" s="17">
        <v>1.25948103564927E-2</v>
      </c>
      <c r="AY14" s="17"/>
      <c r="AZ14" s="17">
        <v>2.43732580532834E-2</v>
      </c>
      <c r="BA14" s="17">
        <v>4.1486843850641096E-3</v>
      </c>
      <c r="BB14" s="17"/>
      <c r="BC14" s="17">
        <v>1.16695843294287E-2</v>
      </c>
      <c r="BD14" s="17">
        <v>1.00678678729763E-2</v>
      </c>
      <c r="BE14" s="17"/>
      <c r="BF14" s="17">
        <v>9.5612802819540297E-3</v>
      </c>
      <c r="BG14" s="17">
        <v>1.16020946299751E-2</v>
      </c>
      <c r="BH14" s="17"/>
      <c r="BI14" s="17">
        <v>2.12199719207538E-2</v>
      </c>
      <c r="BJ14" s="17">
        <v>1.0317772565789E-2</v>
      </c>
      <c r="BK14" s="17">
        <v>5.03340756727384E-3</v>
      </c>
      <c r="BL14" s="17">
        <v>9.2671905267060293E-3</v>
      </c>
    </row>
    <row r="15" spans="2:64" x14ac:dyDescent="0.25">
      <c r="B15" s="18" t="s">
        <v>621</v>
      </c>
      <c r="C15" s="20">
        <v>0.75781799583736098</v>
      </c>
      <c r="D15" s="20">
        <v>0.826980387266531</v>
      </c>
      <c r="E15" s="20">
        <v>0.74291776512631302</v>
      </c>
      <c r="F15" s="20">
        <v>0.716046356487549</v>
      </c>
      <c r="G15" s="20">
        <v>0.76011760236429604</v>
      </c>
      <c r="H15" s="20">
        <v>0.76462593856964001</v>
      </c>
      <c r="I15" s="20">
        <v>0.811637861391027</v>
      </c>
      <c r="J15" s="20">
        <v>0.77561147693464205</v>
      </c>
      <c r="K15" s="20">
        <v>0.76093407704405003</v>
      </c>
      <c r="L15" s="20">
        <v>0.70238195183513397</v>
      </c>
      <c r="M15" s="20">
        <v>0.66406423633232103</v>
      </c>
      <c r="N15" s="20">
        <v>0.79319879752523503</v>
      </c>
      <c r="O15" s="20">
        <v>0.65785246469507896</v>
      </c>
      <c r="P15" s="20">
        <v>0.64803048213396297</v>
      </c>
      <c r="Q15" s="20"/>
      <c r="R15" s="20">
        <v>0.56520253604217097</v>
      </c>
      <c r="S15" s="20">
        <v>0.69347321746062396</v>
      </c>
      <c r="T15" s="20">
        <v>0.80997463123570301</v>
      </c>
      <c r="U15" s="20">
        <v>0.86613007112448204</v>
      </c>
      <c r="V15" s="20"/>
      <c r="W15" s="20">
        <v>0.65245113727423498</v>
      </c>
      <c r="X15" s="20">
        <v>0.592872731235352</v>
      </c>
      <c r="Y15" s="20">
        <v>0.66813749096637598</v>
      </c>
      <c r="Z15" s="20">
        <v>0.71238068490509598</v>
      </c>
      <c r="AA15" s="20">
        <v>0.77520415288926203</v>
      </c>
      <c r="AB15" s="20">
        <v>0.72707470658846196</v>
      </c>
      <c r="AC15" s="20">
        <v>0.76603460485699604</v>
      </c>
      <c r="AD15" s="20">
        <v>0.93464248052440502</v>
      </c>
      <c r="AE15" s="20">
        <v>0.80399214458079304</v>
      </c>
      <c r="AF15" s="20">
        <v>0.86865837810355995</v>
      </c>
      <c r="AG15" s="20"/>
      <c r="AH15" s="20">
        <v>0.63675369949885696</v>
      </c>
      <c r="AI15" s="20">
        <v>0.67730802648864996</v>
      </c>
      <c r="AJ15" s="20">
        <v>0.70685045793406298</v>
      </c>
      <c r="AK15" s="20">
        <v>0.73046354322251095</v>
      </c>
      <c r="AL15" s="20">
        <v>0.80155837450906497</v>
      </c>
      <c r="AM15" s="20">
        <v>0.87603828878061296</v>
      </c>
      <c r="AN15" s="20">
        <v>0.83336843069674205</v>
      </c>
      <c r="AO15" s="20"/>
      <c r="AP15" s="20">
        <v>0.85567095998467901</v>
      </c>
      <c r="AQ15" s="20">
        <v>0.59905845110044198</v>
      </c>
      <c r="AR15" s="20"/>
      <c r="AS15" s="20">
        <v>0.87555155052656997</v>
      </c>
      <c r="AT15" s="20">
        <v>0.91273010326787796</v>
      </c>
      <c r="AU15" s="20">
        <v>0.82558838008311597</v>
      </c>
      <c r="AV15" s="20"/>
      <c r="AW15" s="20">
        <v>0.88966560887061696</v>
      </c>
      <c r="AX15" s="20">
        <v>0.73749013329263702</v>
      </c>
      <c r="AY15" s="20"/>
      <c r="AZ15" s="20">
        <v>0.725573044368926</v>
      </c>
      <c r="BA15" s="20">
        <v>0.77402011419930405</v>
      </c>
      <c r="BB15" s="20"/>
      <c r="BC15" s="20">
        <v>0.66070200346389996</v>
      </c>
      <c r="BD15" s="20">
        <v>0.86613007112448204</v>
      </c>
      <c r="BE15" s="20"/>
      <c r="BF15" s="20">
        <v>0.85522997870294404</v>
      </c>
      <c r="BG15" s="20">
        <v>0.70809008013413799</v>
      </c>
      <c r="BH15" s="20"/>
      <c r="BI15" s="20">
        <v>0.459178774750436</v>
      </c>
      <c r="BJ15" s="20">
        <v>0.81153244742428698</v>
      </c>
      <c r="BK15" s="20">
        <v>0.855624947129211</v>
      </c>
      <c r="BL15" s="20">
        <v>0.90510230965011296</v>
      </c>
    </row>
    <row r="16" spans="2:64" x14ac:dyDescent="0.25">
      <c r="B16" s="18" t="s">
        <v>622</v>
      </c>
      <c r="C16" s="20">
        <v>9.8062118502710002E-2</v>
      </c>
      <c r="D16" s="20">
        <v>6.6070417333159201E-2</v>
      </c>
      <c r="E16" s="20">
        <v>0.12058678099408</v>
      </c>
      <c r="F16" s="20">
        <v>9.3606965748284504E-2</v>
      </c>
      <c r="G16" s="20">
        <v>0.13072768305867599</v>
      </c>
      <c r="H16" s="20">
        <v>0.134403417027528</v>
      </c>
      <c r="I16" s="20">
        <v>1.76334716225508E-2</v>
      </c>
      <c r="J16" s="20">
        <v>3.51345916411957E-2</v>
      </c>
      <c r="K16" s="20">
        <v>0.12242583745937</v>
      </c>
      <c r="L16" s="20">
        <v>9.3848076720010803E-2</v>
      </c>
      <c r="M16" s="20">
        <v>0.200541466981209</v>
      </c>
      <c r="N16" s="20">
        <v>9.0766253031596897E-2</v>
      </c>
      <c r="O16" s="20">
        <v>0.12899643582197701</v>
      </c>
      <c r="P16" s="20">
        <v>0</v>
      </c>
      <c r="Q16" s="20"/>
      <c r="R16" s="20">
        <v>0.22659986054218001</v>
      </c>
      <c r="S16" s="20">
        <v>0.103207756954857</v>
      </c>
      <c r="T16" s="20">
        <v>7.2393829744149499E-2</v>
      </c>
      <c r="U16" s="20">
        <v>3.5359784846674097E-2</v>
      </c>
      <c r="V16" s="20"/>
      <c r="W16" s="20">
        <v>0.20198884794876401</v>
      </c>
      <c r="X16" s="20">
        <v>0.187074656296398</v>
      </c>
      <c r="Y16" s="20">
        <v>8.9410539084759197E-2</v>
      </c>
      <c r="Z16" s="20">
        <v>0.146026980039654</v>
      </c>
      <c r="AA16" s="20">
        <v>6.0336203997033003E-2</v>
      </c>
      <c r="AB16" s="20">
        <v>9.5975843390569096E-2</v>
      </c>
      <c r="AC16" s="20">
        <v>4.8210765614761099E-2</v>
      </c>
      <c r="AD16" s="20">
        <v>0</v>
      </c>
      <c r="AE16" s="20">
        <v>0.103374851202782</v>
      </c>
      <c r="AF16" s="20">
        <v>3.2548929894317E-2</v>
      </c>
      <c r="AG16" s="20"/>
      <c r="AH16" s="20">
        <v>0.22481552110904501</v>
      </c>
      <c r="AI16" s="20">
        <v>0.17838419639253</v>
      </c>
      <c r="AJ16" s="20">
        <v>8.5807522892871801E-2</v>
      </c>
      <c r="AK16" s="20">
        <v>9.0299933989194295E-2</v>
      </c>
      <c r="AL16" s="20">
        <v>5.0321788553807499E-2</v>
      </c>
      <c r="AM16" s="20">
        <v>6.7121200577732507E-2</v>
      </c>
      <c r="AN16" s="20">
        <v>7.5855002171426503E-2</v>
      </c>
      <c r="AO16" s="20"/>
      <c r="AP16" s="20">
        <v>4.1088014934407703E-2</v>
      </c>
      <c r="AQ16" s="20">
        <v>0.19049859013253401</v>
      </c>
      <c r="AR16" s="20"/>
      <c r="AS16" s="20">
        <v>2.4979367507019699E-2</v>
      </c>
      <c r="AT16" s="20">
        <v>7.6618235989827296E-3</v>
      </c>
      <c r="AU16" s="20">
        <v>5.9136277279215103E-2</v>
      </c>
      <c r="AV16" s="20"/>
      <c r="AW16" s="20">
        <v>6.5069142468157804E-3</v>
      </c>
      <c r="AX16" s="20">
        <v>0.11217782044491</v>
      </c>
      <c r="AY16" s="20"/>
      <c r="AZ16" s="20">
        <v>0.115668473731891</v>
      </c>
      <c r="BA16" s="20">
        <v>8.9215454502460795E-2</v>
      </c>
      <c r="BB16" s="20"/>
      <c r="BC16" s="20">
        <v>0.154282990838464</v>
      </c>
      <c r="BD16" s="20">
        <v>3.5359784846674097E-2</v>
      </c>
      <c r="BE16" s="20"/>
      <c r="BF16" s="20">
        <v>3.53699475434857E-2</v>
      </c>
      <c r="BG16" s="20">
        <v>0.130065891560222</v>
      </c>
      <c r="BH16" s="20"/>
      <c r="BI16" s="20">
        <v>0.27993443694988901</v>
      </c>
      <c r="BJ16" s="20">
        <v>4.58821464301691E-2</v>
      </c>
      <c r="BK16" s="20">
        <v>5.1558799869794697E-2</v>
      </c>
      <c r="BL16" s="20">
        <v>2.2139335643476501E-2</v>
      </c>
    </row>
    <row r="17" spans="2:64" x14ac:dyDescent="0.25">
      <c r="B17" s="18" t="s">
        <v>185</v>
      </c>
      <c r="C17" s="21">
        <v>0.65975587733465102</v>
      </c>
      <c r="D17" s="21">
        <v>0.76090996993337101</v>
      </c>
      <c r="E17" s="21">
        <v>0.62233098413223298</v>
      </c>
      <c r="F17" s="21">
        <v>0.62243939073926402</v>
      </c>
      <c r="G17" s="21">
        <v>0.62938991930561905</v>
      </c>
      <c r="H17" s="21">
        <v>0.630222521542113</v>
      </c>
      <c r="I17" s="21">
        <v>0.79400438976847698</v>
      </c>
      <c r="J17" s="21">
        <v>0.74047688529344602</v>
      </c>
      <c r="K17" s="21">
        <v>0.63850823958467995</v>
      </c>
      <c r="L17" s="21">
        <v>0.60853387511512402</v>
      </c>
      <c r="M17" s="21">
        <v>0.46352276935111197</v>
      </c>
      <c r="N17" s="21">
        <v>0.70243254449363901</v>
      </c>
      <c r="O17" s="21">
        <v>0.52885602887310201</v>
      </c>
      <c r="P17" s="21">
        <v>0.64803048213396297</v>
      </c>
      <c r="Q17" s="21"/>
      <c r="R17" s="21">
        <v>0.33860267549999101</v>
      </c>
      <c r="S17" s="21">
        <v>0.590265460505768</v>
      </c>
      <c r="T17" s="21">
        <v>0.73758080149155303</v>
      </c>
      <c r="U17" s="21">
        <v>0.83077028627780802</v>
      </c>
      <c r="V17" s="21"/>
      <c r="W17" s="21">
        <v>0.450462289325471</v>
      </c>
      <c r="X17" s="21">
        <v>0.40579807493895398</v>
      </c>
      <c r="Y17" s="21">
        <v>0.57872695188161705</v>
      </c>
      <c r="Z17" s="21">
        <v>0.56635370486544101</v>
      </c>
      <c r="AA17" s="21">
        <v>0.71486794889222904</v>
      </c>
      <c r="AB17" s="21">
        <v>0.63109886319789299</v>
      </c>
      <c r="AC17" s="21">
        <v>0.71782383924223503</v>
      </c>
      <c r="AD17" s="21">
        <v>0.93464248052440502</v>
      </c>
      <c r="AE17" s="21">
        <v>0.70061729337801104</v>
      </c>
      <c r="AF17" s="21">
        <v>0.83610944820924304</v>
      </c>
      <c r="AG17" s="21"/>
      <c r="AH17" s="21">
        <v>0.411938178389811</v>
      </c>
      <c r="AI17" s="21">
        <v>0.49892383009612001</v>
      </c>
      <c r="AJ17" s="21">
        <v>0.62104293504119201</v>
      </c>
      <c r="AK17" s="21">
        <v>0.64016360923331705</v>
      </c>
      <c r="AL17" s="21">
        <v>0.751236585955258</v>
      </c>
      <c r="AM17" s="21">
        <v>0.808917088202881</v>
      </c>
      <c r="AN17" s="21">
        <v>0.757513428525316</v>
      </c>
      <c r="AO17" s="21"/>
      <c r="AP17" s="21">
        <v>0.81458294505027196</v>
      </c>
      <c r="AQ17" s="21">
        <v>0.40855986096790797</v>
      </c>
      <c r="AR17" s="21"/>
      <c r="AS17" s="21">
        <v>0.85057218301955095</v>
      </c>
      <c r="AT17" s="21">
        <v>0.90506827966889503</v>
      </c>
      <c r="AU17" s="21">
        <v>0.76645210280390097</v>
      </c>
      <c r="AV17" s="21"/>
      <c r="AW17" s="21">
        <v>0.88315869462380103</v>
      </c>
      <c r="AX17" s="21">
        <v>0.62531231284772704</v>
      </c>
      <c r="AY17" s="21"/>
      <c r="AZ17" s="21">
        <v>0.60990457063703496</v>
      </c>
      <c r="BA17" s="21">
        <v>0.68480465969684301</v>
      </c>
      <c r="BB17" s="21"/>
      <c r="BC17" s="21">
        <v>0.50641901262543498</v>
      </c>
      <c r="BD17" s="21">
        <v>0.83077028627780802</v>
      </c>
      <c r="BE17" s="21"/>
      <c r="BF17" s="21">
        <v>0.81986003115945805</v>
      </c>
      <c r="BG17" s="21">
        <v>0.57802418857391502</v>
      </c>
      <c r="BH17" s="21"/>
      <c r="BI17" s="21">
        <v>0.17924433780054799</v>
      </c>
      <c r="BJ17" s="21">
        <v>0.76565030099411802</v>
      </c>
      <c r="BK17" s="21">
        <v>0.80406614725941605</v>
      </c>
      <c r="BL17" s="21">
        <v>0.88296297400663604</v>
      </c>
    </row>
    <row r="18" spans="2:64" x14ac:dyDescent="0.25">
      <c r="B18" s="16"/>
    </row>
    <row r="19" spans="2:64" x14ac:dyDescent="0.25">
      <c r="B19" t="s">
        <v>83</v>
      </c>
    </row>
    <row r="20" spans="2:64" x14ac:dyDescent="0.25">
      <c r="B20" t="s">
        <v>84</v>
      </c>
    </row>
    <row r="22" spans="2:64" x14ac:dyDescent="0.2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L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625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616</v>
      </c>
      <c r="C9" s="17">
        <v>0.13179081031013001</v>
      </c>
      <c r="D9" s="17">
        <v>0.152852123791131</v>
      </c>
      <c r="E9" s="17">
        <v>2.98806992655649E-2</v>
      </c>
      <c r="F9" s="17">
        <v>0.14570828437844499</v>
      </c>
      <c r="G9" s="17">
        <v>9.9748319609525099E-2</v>
      </c>
      <c r="H9" s="17">
        <v>0.12818246024716001</v>
      </c>
      <c r="I9" s="17">
        <v>0.14944266036020701</v>
      </c>
      <c r="J9" s="17">
        <v>0.18550194950430099</v>
      </c>
      <c r="K9" s="17">
        <v>7.51107556792973E-2</v>
      </c>
      <c r="L9" s="17">
        <v>0.119962472937792</v>
      </c>
      <c r="M9" s="17">
        <v>0.106089058725028</v>
      </c>
      <c r="N9" s="17">
        <v>0.138766430139874</v>
      </c>
      <c r="O9" s="17">
        <v>0.14035652470373999</v>
      </c>
      <c r="P9" s="17">
        <v>0</v>
      </c>
      <c r="Q9" s="17"/>
      <c r="R9" s="17">
        <v>0.112473405990104</v>
      </c>
      <c r="S9" s="17">
        <v>0.110202917676991</v>
      </c>
      <c r="T9" s="17">
        <v>0.16335902602768801</v>
      </c>
      <c r="U9" s="17">
        <v>0.14040330613697499</v>
      </c>
      <c r="V9" s="17"/>
      <c r="W9" s="17">
        <v>0.10464131564722499</v>
      </c>
      <c r="X9" s="17">
        <v>7.7618343006747303E-2</v>
      </c>
      <c r="Y9" s="17">
        <v>0.206589193227569</v>
      </c>
      <c r="Z9" s="17">
        <v>0.19507714727502701</v>
      </c>
      <c r="AA9" s="17">
        <v>0.14626319518904801</v>
      </c>
      <c r="AB9" s="17">
        <v>0.120340250568685</v>
      </c>
      <c r="AC9" s="17">
        <v>0.11707973168523</v>
      </c>
      <c r="AD9" s="17">
        <v>0.14947893130864301</v>
      </c>
      <c r="AE9" s="17">
        <v>0.14352483718014</v>
      </c>
      <c r="AF9" s="17">
        <v>0.157581034620766</v>
      </c>
      <c r="AG9" s="17"/>
      <c r="AH9" s="17">
        <v>0.14611757767021399</v>
      </c>
      <c r="AI9" s="17">
        <v>0.121299239183337</v>
      </c>
      <c r="AJ9" s="17">
        <v>0.149729857419937</v>
      </c>
      <c r="AK9" s="17">
        <v>6.8816596431869395E-2</v>
      </c>
      <c r="AL9" s="17">
        <v>0.13899098098975099</v>
      </c>
      <c r="AM9" s="17">
        <v>0.17507417504814299</v>
      </c>
      <c r="AN9" s="17">
        <v>0.20915328919850301</v>
      </c>
      <c r="AO9" s="17"/>
      <c r="AP9" s="17">
        <v>0.17625128827144701</v>
      </c>
      <c r="AQ9" s="17">
        <v>5.9656815173326598E-2</v>
      </c>
      <c r="AR9" s="17"/>
      <c r="AS9" s="17">
        <v>0.14537617527135699</v>
      </c>
      <c r="AT9" s="17">
        <v>0.28900210348267902</v>
      </c>
      <c r="AU9" s="17">
        <v>0.14831353524122501</v>
      </c>
      <c r="AV9" s="17"/>
      <c r="AW9" s="17">
        <v>0.27630125355757801</v>
      </c>
      <c r="AX9" s="17">
        <v>0.109510631253188</v>
      </c>
      <c r="AY9" s="17"/>
      <c r="AZ9" s="17">
        <v>0.11418809302508</v>
      </c>
      <c r="BA9" s="17">
        <v>0.14063564635286299</v>
      </c>
      <c r="BB9" s="17"/>
      <c r="BC9" s="17">
        <v>0.12406857733823699</v>
      </c>
      <c r="BD9" s="17">
        <v>0.14040330613697499</v>
      </c>
      <c r="BE9" s="17"/>
      <c r="BF9" s="17">
        <v>0.222794166171322</v>
      </c>
      <c r="BG9" s="17">
        <v>8.5334439380689395E-2</v>
      </c>
      <c r="BH9" s="17"/>
      <c r="BI9" s="17">
        <v>4.67887203607118E-2</v>
      </c>
      <c r="BJ9" s="17">
        <v>0.101619953756574</v>
      </c>
      <c r="BK9" s="17">
        <v>0.16317816769556301</v>
      </c>
      <c r="BL9" s="17">
        <v>0.26444615461316501</v>
      </c>
    </row>
    <row r="10" spans="2:64" x14ac:dyDescent="0.25">
      <c r="B10" s="18" t="s">
        <v>617</v>
      </c>
      <c r="C10" s="17">
        <v>0.29763676077421503</v>
      </c>
      <c r="D10" s="17">
        <v>0.326439923859835</v>
      </c>
      <c r="E10" s="17">
        <v>0.46742276309108499</v>
      </c>
      <c r="F10" s="17">
        <v>0.20051346467506601</v>
      </c>
      <c r="G10" s="17">
        <v>0.217800202238499</v>
      </c>
      <c r="H10" s="17">
        <v>0.36822212263063198</v>
      </c>
      <c r="I10" s="17">
        <v>0.369465504707086</v>
      </c>
      <c r="J10" s="17">
        <v>0.155546294244228</v>
      </c>
      <c r="K10" s="17">
        <v>0.33525310929344798</v>
      </c>
      <c r="L10" s="17">
        <v>0.216694152057397</v>
      </c>
      <c r="M10" s="17">
        <v>0.270722453264303</v>
      </c>
      <c r="N10" s="17">
        <v>0.296938670503748</v>
      </c>
      <c r="O10" s="17">
        <v>0.29521246474659901</v>
      </c>
      <c r="P10" s="17">
        <v>0.296060964267926</v>
      </c>
      <c r="Q10" s="17"/>
      <c r="R10" s="17">
        <v>0.14411664730295401</v>
      </c>
      <c r="S10" s="17">
        <v>0.279966691540465</v>
      </c>
      <c r="T10" s="17">
        <v>0.31056684953603703</v>
      </c>
      <c r="U10" s="17">
        <v>0.38095074875410301</v>
      </c>
      <c r="V10" s="17"/>
      <c r="W10" s="17">
        <v>0.177727720668198</v>
      </c>
      <c r="X10" s="17">
        <v>0.21323097114312001</v>
      </c>
      <c r="Y10" s="17">
        <v>0.22299856670471299</v>
      </c>
      <c r="Z10" s="17">
        <v>0.34019799227877701</v>
      </c>
      <c r="AA10" s="17">
        <v>0.25274982500151799</v>
      </c>
      <c r="AB10" s="17">
        <v>0.304483544751742</v>
      </c>
      <c r="AC10" s="17">
        <v>0.50074750753960995</v>
      </c>
      <c r="AD10" s="17">
        <v>0.44680873521762898</v>
      </c>
      <c r="AE10" s="17">
        <v>0.368380399951934</v>
      </c>
      <c r="AF10" s="17">
        <v>0.36936993330028201</v>
      </c>
      <c r="AG10" s="17"/>
      <c r="AH10" s="17">
        <v>0.16131654752038499</v>
      </c>
      <c r="AI10" s="17">
        <v>0.33898505110946697</v>
      </c>
      <c r="AJ10" s="17">
        <v>0.24449744565578899</v>
      </c>
      <c r="AK10" s="17">
        <v>0.265459967712177</v>
      </c>
      <c r="AL10" s="17">
        <v>0.40892539416759699</v>
      </c>
      <c r="AM10" s="17">
        <v>0.40468878968642302</v>
      </c>
      <c r="AN10" s="17">
        <v>0.33028211228462401</v>
      </c>
      <c r="AO10" s="17"/>
      <c r="AP10" s="17">
        <v>0.40607257468057001</v>
      </c>
      <c r="AQ10" s="17">
        <v>0.121707287416284</v>
      </c>
      <c r="AR10" s="17"/>
      <c r="AS10" s="17">
        <v>0.43065894506017699</v>
      </c>
      <c r="AT10" s="17">
        <v>0.44273833360426301</v>
      </c>
      <c r="AU10" s="17">
        <v>0.39302574253689798</v>
      </c>
      <c r="AV10" s="17"/>
      <c r="AW10" s="17">
        <v>0.49213354859686897</v>
      </c>
      <c r="AX10" s="17">
        <v>0.26764983968181699</v>
      </c>
      <c r="AY10" s="17"/>
      <c r="AZ10" s="17">
        <v>0.27411742238391801</v>
      </c>
      <c r="BA10" s="17">
        <v>0.30945452098288501</v>
      </c>
      <c r="BB10" s="17"/>
      <c r="BC10" s="17">
        <v>0.22293483488267499</v>
      </c>
      <c r="BD10" s="17">
        <v>0.38095074875410301</v>
      </c>
      <c r="BE10" s="17"/>
      <c r="BF10" s="17">
        <v>0.38874183485236902</v>
      </c>
      <c r="BG10" s="17">
        <v>0.25112846363642</v>
      </c>
      <c r="BH10" s="17"/>
      <c r="BI10" s="17">
        <v>0.149432063220196</v>
      </c>
      <c r="BJ10" s="17">
        <v>0.24133930548546101</v>
      </c>
      <c r="BK10" s="17">
        <v>0.401106226175801</v>
      </c>
      <c r="BL10" s="17">
        <v>0.421306139746571</v>
      </c>
    </row>
    <row r="11" spans="2:64" x14ac:dyDescent="0.25">
      <c r="B11" s="18" t="s">
        <v>618</v>
      </c>
      <c r="C11" s="17">
        <v>0.27492655431892199</v>
      </c>
      <c r="D11" s="17">
        <v>0.28437710843710701</v>
      </c>
      <c r="E11" s="17">
        <v>0.26167580321431499</v>
      </c>
      <c r="F11" s="17">
        <v>0.28695220831385099</v>
      </c>
      <c r="G11" s="17">
        <v>0.35179450772737098</v>
      </c>
      <c r="H11" s="17">
        <v>0.29549060841847702</v>
      </c>
      <c r="I11" s="17">
        <v>0.22750207049812901</v>
      </c>
      <c r="J11" s="17">
        <v>0.31262205953576799</v>
      </c>
      <c r="K11" s="17">
        <v>0.17572426038911401</v>
      </c>
      <c r="L11" s="17">
        <v>0.33987500461291298</v>
      </c>
      <c r="M11" s="17">
        <v>0.31057821803407498</v>
      </c>
      <c r="N11" s="17">
        <v>0.18132158957372599</v>
      </c>
      <c r="O11" s="17">
        <v>0.28573602883712601</v>
      </c>
      <c r="P11" s="17">
        <v>0.70393903573207395</v>
      </c>
      <c r="Q11" s="17"/>
      <c r="R11" s="17">
        <v>0.31277307552096401</v>
      </c>
      <c r="S11" s="17">
        <v>0.253338569617443</v>
      </c>
      <c r="T11" s="17">
        <v>0.304593228796741</v>
      </c>
      <c r="U11" s="17">
        <v>0.25382924681407798</v>
      </c>
      <c r="V11" s="17"/>
      <c r="W11" s="17">
        <v>0.33989133314597902</v>
      </c>
      <c r="X11" s="17">
        <v>0.30472359511206798</v>
      </c>
      <c r="Y11" s="17">
        <v>0.26922818565319401</v>
      </c>
      <c r="Z11" s="17">
        <v>0.218534573443351</v>
      </c>
      <c r="AA11" s="17">
        <v>0.28182174919557101</v>
      </c>
      <c r="AB11" s="17">
        <v>0.250768666331321</v>
      </c>
      <c r="AC11" s="17">
        <v>0.23045874321964399</v>
      </c>
      <c r="AD11" s="17">
        <v>0.18705049111873201</v>
      </c>
      <c r="AE11" s="17">
        <v>0.22698023543943899</v>
      </c>
      <c r="AF11" s="17">
        <v>0.28938541762953601</v>
      </c>
      <c r="AG11" s="17"/>
      <c r="AH11" s="17">
        <v>0.29180664043927101</v>
      </c>
      <c r="AI11" s="17">
        <v>0.212893942911282</v>
      </c>
      <c r="AJ11" s="17">
        <v>0.349549868532185</v>
      </c>
      <c r="AK11" s="17">
        <v>0.36322835292656902</v>
      </c>
      <c r="AL11" s="17">
        <v>0.24301466701003299</v>
      </c>
      <c r="AM11" s="17">
        <v>0.19220788669359101</v>
      </c>
      <c r="AN11" s="17">
        <v>0.217124002375674</v>
      </c>
      <c r="AO11" s="17"/>
      <c r="AP11" s="17">
        <v>0.24805912765808799</v>
      </c>
      <c r="AQ11" s="17">
        <v>0.31851706240516597</v>
      </c>
      <c r="AR11" s="17"/>
      <c r="AS11" s="17">
        <v>0.272914036904289</v>
      </c>
      <c r="AT11" s="17">
        <v>0.18404925311406301</v>
      </c>
      <c r="AU11" s="17">
        <v>0.244303293021534</v>
      </c>
      <c r="AV11" s="17"/>
      <c r="AW11" s="17">
        <v>0.150328440211626</v>
      </c>
      <c r="AX11" s="17">
        <v>0.29413671124657298</v>
      </c>
      <c r="AY11" s="17"/>
      <c r="AZ11" s="17">
        <v>0.25960029233991799</v>
      </c>
      <c r="BA11" s="17">
        <v>0.282627540033633</v>
      </c>
      <c r="BB11" s="17"/>
      <c r="BC11" s="17">
        <v>0.29384305969756802</v>
      </c>
      <c r="BD11" s="17">
        <v>0.25382924681407798</v>
      </c>
      <c r="BE11" s="17"/>
      <c r="BF11" s="17">
        <v>0.22372332492316399</v>
      </c>
      <c r="BG11" s="17">
        <v>0.30106532903864702</v>
      </c>
      <c r="BH11" s="17"/>
      <c r="BI11" s="17">
        <v>0.32428862196901198</v>
      </c>
      <c r="BJ11" s="17">
        <v>0.27382941058476301</v>
      </c>
      <c r="BK11" s="17">
        <v>0.26546823403701503</v>
      </c>
      <c r="BL11" s="17">
        <v>0.22655110070274201</v>
      </c>
    </row>
    <row r="12" spans="2:64" x14ac:dyDescent="0.25">
      <c r="B12" s="18" t="s">
        <v>619</v>
      </c>
      <c r="C12" s="17">
        <v>0.104523370958391</v>
      </c>
      <c r="D12" s="17">
        <v>0.120055332078251</v>
      </c>
      <c r="E12" s="17">
        <v>0.10319681963185801</v>
      </c>
      <c r="F12" s="17">
        <v>2.6235032879005801E-2</v>
      </c>
      <c r="G12" s="17">
        <v>0.127184076226801</v>
      </c>
      <c r="H12" s="17">
        <v>6.4154808941261104E-2</v>
      </c>
      <c r="I12" s="17">
        <v>0.100494569070707</v>
      </c>
      <c r="J12" s="17">
        <v>0.13128080969789199</v>
      </c>
      <c r="K12" s="17">
        <v>0.14319050236801101</v>
      </c>
      <c r="L12" s="17">
        <v>0.124524939108149</v>
      </c>
      <c r="M12" s="17">
        <v>9.8736735899610906E-2</v>
      </c>
      <c r="N12" s="17">
        <v>0.122991704583731</v>
      </c>
      <c r="O12" s="17">
        <v>5.6201861042771799E-2</v>
      </c>
      <c r="P12" s="17">
        <v>0</v>
      </c>
      <c r="Q12" s="17"/>
      <c r="R12" s="17">
        <v>0.112627931581739</v>
      </c>
      <c r="S12" s="17">
        <v>0.16991814655295401</v>
      </c>
      <c r="T12" s="17">
        <v>7.4222069850475206E-2</v>
      </c>
      <c r="U12" s="17">
        <v>8.7555368771883205E-2</v>
      </c>
      <c r="V12" s="17"/>
      <c r="W12" s="17">
        <v>8.2237716228762206E-2</v>
      </c>
      <c r="X12" s="17">
        <v>0.19401004036286401</v>
      </c>
      <c r="Y12" s="17">
        <v>0.14541510929486401</v>
      </c>
      <c r="Z12" s="17">
        <v>8.8076428025748305E-2</v>
      </c>
      <c r="AA12" s="17">
        <v>9.6387072660930301E-2</v>
      </c>
      <c r="AB12" s="17">
        <v>0.167313252352666</v>
      </c>
      <c r="AC12" s="17">
        <v>8.4417007718097903E-2</v>
      </c>
      <c r="AD12" s="17">
        <v>0.100548509079891</v>
      </c>
      <c r="AE12" s="17">
        <v>8.5500528322814004E-2</v>
      </c>
      <c r="AF12" s="17">
        <v>8.8987795239648601E-2</v>
      </c>
      <c r="AG12" s="17"/>
      <c r="AH12" s="17">
        <v>0.16575730421473001</v>
      </c>
      <c r="AI12" s="17">
        <v>0.117049853959158</v>
      </c>
      <c r="AJ12" s="17">
        <v>6.6443485958391904E-2</v>
      </c>
      <c r="AK12" s="17">
        <v>0.102428691552348</v>
      </c>
      <c r="AL12" s="17">
        <v>8.0335326682893296E-2</v>
      </c>
      <c r="AM12" s="17">
        <v>0.11496490909373699</v>
      </c>
      <c r="AN12" s="17">
        <v>0.105076597950332</v>
      </c>
      <c r="AO12" s="17"/>
      <c r="AP12" s="17">
        <v>0.10076270174327499</v>
      </c>
      <c r="AQ12" s="17">
        <v>0.11062479198023201</v>
      </c>
      <c r="AR12" s="17"/>
      <c r="AS12" s="17">
        <v>8.3181251006684304E-2</v>
      </c>
      <c r="AT12" s="17">
        <v>6.0011691894711901E-2</v>
      </c>
      <c r="AU12" s="17">
        <v>0.12888194390445501</v>
      </c>
      <c r="AV12" s="17"/>
      <c r="AW12" s="17">
        <v>5.6088468283659799E-2</v>
      </c>
      <c r="AX12" s="17">
        <v>0.111990916417031</v>
      </c>
      <c r="AY12" s="17"/>
      <c r="AZ12" s="17">
        <v>0.11210683777292201</v>
      </c>
      <c r="BA12" s="17">
        <v>0.10071290695309799</v>
      </c>
      <c r="BB12" s="17"/>
      <c r="BC12" s="17">
        <v>0.11973741211280001</v>
      </c>
      <c r="BD12" s="17">
        <v>8.7555368771883205E-2</v>
      </c>
      <c r="BE12" s="17"/>
      <c r="BF12" s="17">
        <v>6.7418212376456899E-2</v>
      </c>
      <c r="BG12" s="17">
        <v>0.123465211005557</v>
      </c>
      <c r="BH12" s="17"/>
      <c r="BI12" s="17">
        <v>8.75901621740338E-2</v>
      </c>
      <c r="BJ12" s="17">
        <v>0.148221800140583</v>
      </c>
      <c r="BK12" s="17">
        <v>9.6571582530052894E-2</v>
      </c>
      <c r="BL12" s="17">
        <v>5.9386816456191198E-2</v>
      </c>
    </row>
    <row r="13" spans="2:64" x14ac:dyDescent="0.25">
      <c r="B13" s="18" t="s">
        <v>620</v>
      </c>
      <c r="C13" s="17">
        <v>5.74765432666062E-2</v>
      </c>
      <c r="D13" s="17">
        <v>3.28162109159627E-2</v>
      </c>
      <c r="E13" s="17">
        <v>4.2524264728033001E-2</v>
      </c>
      <c r="F13" s="17">
        <v>6.2404643832189702E-2</v>
      </c>
      <c r="G13" s="17">
        <v>3.68449346167831E-2</v>
      </c>
      <c r="H13" s="17">
        <v>3.61587189983422E-2</v>
      </c>
      <c r="I13" s="17">
        <v>3.7549578997727498E-2</v>
      </c>
      <c r="J13" s="17">
        <v>3.51345916411957E-2</v>
      </c>
      <c r="K13" s="17">
        <v>0.171299947466408</v>
      </c>
      <c r="L13" s="17">
        <v>8.3266431308650204E-2</v>
      </c>
      <c r="M13" s="17">
        <v>3.2800033528006201E-2</v>
      </c>
      <c r="N13" s="17">
        <v>9.8245327105788302E-2</v>
      </c>
      <c r="O13" s="17">
        <v>6.3919419478764603E-2</v>
      </c>
      <c r="P13" s="17">
        <v>0</v>
      </c>
      <c r="Q13" s="17"/>
      <c r="R13" s="17">
        <v>0.14466380480072799</v>
      </c>
      <c r="S13" s="17">
        <v>1.8719959541668899E-2</v>
      </c>
      <c r="T13" s="17">
        <v>5.0084266873778899E-2</v>
      </c>
      <c r="U13" s="17">
        <v>2.5703881785606401E-2</v>
      </c>
      <c r="V13" s="17"/>
      <c r="W13" s="17">
        <v>0.14132457608400201</v>
      </c>
      <c r="X13" s="17">
        <v>8.8637288130241798E-2</v>
      </c>
      <c r="Y13" s="17">
        <v>9.1411716396775894E-2</v>
      </c>
      <c r="Z13" s="17">
        <v>6.8532229799344493E-2</v>
      </c>
      <c r="AA13" s="17">
        <v>3.8205455303856502E-2</v>
      </c>
      <c r="AB13" s="17">
        <v>0</v>
      </c>
      <c r="AC13" s="17">
        <v>1.6625796738707E-2</v>
      </c>
      <c r="AD13" s="17">
        <v>1.2037357848593701E-2</v>
      </c>
      <c r="AE13" s="17">
        <v>7.1755032080634107E-2</v>
      </c>
      <c r="AF13" s="17">
        <v>8.6861587152130704E-3</v>
      </c>
      <c r="AG13" s="17"/>
      <c r="AH13" s="17">
        <v>6.3512377981183504E-2</v>
      </c>
      <c r="AI13" s="17">
        <v>9.6818482992487104E-2</v>
      </c>
      <c r="AJ13" s="17">
        <v>3.4542181822418201E-2</v>
      </c>
      <c r="AK13" s="17">
        <v>8.9998714540287794E-2</v>
      </c>
      <c r="AL13" s="17">
        <v>4.8530971517086699E-2</v>
      </c>
      <c r="AM13" s="17">
        <v>2.2656150939474599E-2</v>
      </c>
      <c r="AN13" s="17">
        <v>3.2073924564394299E-2</v>
      </c>
      <c r="AO13" s="17"/>
      <c r="AP13" s="17">
        <v>2.2311593545922E-2</v>
      </c>
      <c r="AQ13" s="17">
        <v>0.114529198308794</v>
      </c>
      <c r="AR13" s="17"/>
      <c r="AS13" s="17">
        <v>1.01469584496629E-2</v>
      </c>
      <c r="AT13" s="17">
        <v>1.78734153791687E-2</v>
      </c>
      <c r="AU13" s="17">
        <v>3.41677673304987E-2</v>
      </c>
      <c r="AV13" s="17"/>
      <c r="AW13" s="17">
        <v>7.6296199492439602E-3</v>
      </c>
      <c r="AX13" s="17">
        <v>6.5161789758078001E-2</v>
      </c>
      <c r="AY13" s="17"/>
      <c r="AZ13" s="17">
        <v>8.0727888788881402E-2</v>
      </c>
      <c r="BA13" s="17">
        <v>4.5793441414364498E-2</v>
      </c>
      <c r="BB13" s="17"/>
      <c r="BC13" s="17">
        <v>8.5964904715629897E-2</v>
      </c>
      <c r="BD13" s="17">
        <v>2.5703881785606401E-2</v>
      </c>
      <c r="BE13" s="17"/>
      <c r="BF13" s="17">
        <v>3.5257763338293599E-2</v>
      </c>
      <c r="BG13" s="17">
        <v>6.88190247848013E-2</v>
      </c>
      <c r="BH13" s="17"/>
      <c r="BI13" s="17">
        <v>0.124760282833402</v>
      </c>
      <c r="BJ13" s="17">
        <v>6.2641030659565597E-2</v>
      </c>
      <c r="BK13" s="17">
        <v>2.1802242636920301E-2</v>
      </c>
      <c r="BL13" s="17">
        <v>1.2746530162181901E-2</v>
      </c>
    </row>
    <row r="14" spans="2:64" x14ac:dyDescent="0.25">
      <c r="B14" s="18" t="s">
        <v>109</v>
      </c>
      <c r="C14" s="17">
        <v>0.13364596037173501</v>
      </c>
      <c r="D14" s="17">
        <v>8.3459300917713294E-2</v>
      </c>
      <c r="E14" s="17">
        <v>9.5299650069143801E-2</v>
      </c>
      <c r="F14" s="17">
        <v>0.27818636592144302</v>
      </c>
      <c r="G14" s="17">
        <v>0.16662795958102</v>
      </c>
      <c r="H14" s="17">
        <v>0.107791280764128</v>
      </c>
      <c r="I14" s="17">
        <v>0.11554561636614399</v>
      </c>
      <c r="J14" s="17">
        <v>0.17991429537661499</v>
      </c>
      <c r="K14" s="17">
        <v>9.9421424803721001E-2</v>
      </c>
      <c r="L14" s="17">
        <v>0.115676999975098</v>
      </c>
      <c r="M14" s="17">
        <v>0.181073500548977</v>
      </c>
      <c r="N14" s="17">
        <v>0.16173627809313301</v>
      </c>
      <c r="O14" s="17">
        <v>0.15857370119099901</v>
      </c>
      <c r="P14" s="17">
        <v>0</v>
      </c>
      <c r="Q14" s="17"/>
      <c r="R14" s="17">
        <v>0.17334513480351199</v>
      </c>
      <c r="S14" s="17">
        <v>0.167853715070479</v>
      </c>
      <c r="T14" s="17">
        <v>9.7174558915279902E-2</v>
      </c>
      <c r="U14" s="17">
        <v>0.111557447737354</v>
      </c>
      <c r="V14" s="17"/>
      <c r="W14" s="17">
        <v>0.15417733822583299</v>
      </c>
      <c r="X14" s="17">
        <v>0.121779762244959</v>
      </c>
      <c r="Y14" s="17">
        <v>6.4357228722884699E-2</v>
      </c>
      <c r="Z14" s="17">
        <v>8.9581629177751795E-2</v>
      </c>
      <c r="AA14" s="17">
        <v>0.18457270264907599</v>
      </c>
      <c r="AB14" s="17">
        <v>0.157094285995586</v>
      </c>
      <c r="AC14" s="17">
        <v>5.0671213098710498E-2</v>
      </c>
      <c r="AD14" s="17">
        <v>0.10407597542651099</v>
      </c>
      <c r="AE14" s="17">
        <v>0.103858967025039</v>
      </c>
      <c r="AF14" s="17">
        <v>8.5989660494555101E-2</v>
      </c>
      <c r="AG14" s="17"/>
      <c r="AH14" s="17">
        <v>0.17148955217421599</v>
      </c>
      <c r="AI14" s="17">
        <v>0.112953429844268</v>
      </c>
      <c r="AJ14" s="17">
        <v>0.15523716061127801</v>
      </c>
      <c r="AK14" s="17">
        <v>0.11006767683674901</v>
      </c>
      <c r="AL14" s="17">
        <v>8.0202659632640103E-2</v>
      </c>
      <c r="AM14" s="17">
        <v>9.0408088538632594E-2</v>
      </c>
      <c r="AN14" s="17">
        <v>0.106290073626472</v>
      </c>
      <c r="AO14" s="17"/>
      <c r="AP14" s="17">
        <v>4.6542714100697997E-2</v>
      </c>
      <c r="AQ14" s="17">
        <v>0.27496484471619698</v>
      </c>
      <c r="AR14" s="17"/>
      <c r="AS14" s="17">
        <v>5.7722633307829598E-2</v>
      </c>
      <c r="AT14" s="17">
        <v>6.3252025251144999E-3</v>
      </c>
      <c r="AU14" s="17">
        <v>5.1307717965388501E-2</v>
      </c>
      <c r="AV14" s="17"/>
      <c r="AW14" s="17">
        <v>1.75186694010229E-2</v>
      </c>
      <c r="AX14" s="17">
        <v>0.151550111643313</v>
      </c>
      <c r="AY14" s="17"/>
      <c r="AZ14" s="17">
        <v>0.15925946568928001</v>
      </c>
      <c r="BA14" s="17">
        <v>0.12077594426315599</v>
      </c>
      <c r="BB14" s="17"/>
      <c r="BC14" s="17">
        <v>0.15345121125309</v>
      </c>
      <c r="BD14" s="17">
        <v>0.111557447737354</v>
      </c>
      <c r="BE14" s="17"/>
      <c r="BF14" s="17">
        <v>6.2064698338394501E-2</v>
      </c>
      <c r="BG14" s="17">
        <v>0.17018753215388599</v>
      </c>
      <c r="BH14" s="17"/>
      <c r="BI14" s="17">
        <v>0.26714014944264503</v>
      </c>
      <c r="BJ14" s="17">
        <v>0.17234849937305299</v>
      </c>
      <c r="BK14" s="17">
        <v>5.1873546924647698E-2</v>
      </c>
      <c r="BL14" s="17">
        <v>1.55632583191486E-2</v>
      </c>
    </row>
    <row r="15" spans="2:64" x14ac:dyDescent="0.25">
      <c r="B15" s="18" t="s">
        <v>621</v>
      </c>
      <c r="C15" s="20">
        <v>0.42942757108434598</v>
      </c>
      <c r="D15" s="20">
        <v>0.479292047650966</v>
      </c>
      <c r="E15" s="20">
        <v>0.49730346235665002</v>
      </c>
      <c r="F15" s="20">
        <v>0.346221749053511</v>
      </c>
      <c r="G15" s="20">
        <v>0.31754852184802401</v>
      </c>
      <c r="H15" s="20">
        <v>0.49640458287779199</v>
      </c>
      <c r="I15" s="20">
        <v>0.51890816506729298</v>
      </c>
      <c r="J15" s="20">
        <v>0.34104824374852899</v>
      </c>
      <c r="K15" s="20">
        <v>0.41036386497274502</v>
      </c>
      <c r="L15" s="20">
        <v>0.33665662499519</v>
      </c>
      <c r="M15" s="20">
        <v>0.37681151198933099</v>
      </c>
      <c r="N15" s="20">
        <v>0.435705100643623</v>
      </c>
      <c r="O15" s="20">
        <v>0.43556898945033901</v>
      </c>
      <c r="P15" s="20">
        <v>0.296060964267926</v>
      </c>
      <c r="Q15" s="20"/>
      <c r="R15" s="20">
        <v>0.25659005329305801</v>
      </c>
      <c r="S15" s="20">
        <v>0.39016960921745603</v>
      </c>
      <c r="T15" s="20">
        <v>0.47392587556372501</v>
      </c>
      <c r="U15" s="20">
        <v>0.521354054891078</v>
      </c>
      <c r="V15" s="20"/>
      <c r="W15" s="20">
        <v>0.28236903631542398</v>
      </c>
      <c r="X15" s="20">
        <v>0.29084931414986798</v>
      </c>
      <c r="Y15" s="20">
        <v>0.42958775993228199</v>
      </c>
      <c r="Z15" s="20">
        <v>0.53527513955380501</v>
      </c>
      <c r="AA15" s="20">
        <v>0.399013020190567</v>
      </c>
      <c r="AB15" s="20">
        <v>0.42482379532042702</v>
      </c>
      <c r="AC15" s="20">
        <v>0.61782723922483995</v>
      </c>
      <c r="AD15" s="20">
        <v>0.59628766652627196</v>
      </c>
      <c r="AE15" s="20">
        <v>0.51190523713207403</v>
      </c>
      <c r="AF15" s="20">
        <v>0.52695096792104801</v>
      </c>
      <c r="AG15" s="20"/>
      <c r="AH15" s="20">
        <v>0.30743412519059898</v>
      </c>
      <c r="AI15" s="20">
        <v>0.46028429029280399</v>
      </c>
      <c r="AJ15" s="20">
        <v>0.39422730307572601</v>
      </c>
      <c r="AK15" s="20">
        <v>0.334276564144046</v>
      </c>
      <c r="AL15" s="20">
        <v>0.54791637515734704</v>
      </c>
      <c r="AM15" s="20">
        <v>0.57976296473456501</v>
      </c>
      <c r="AN15" s="20">
        <v>0.53943540148312696</v>
      </c>
      <c r="AO15" s="20"/>
      <c r="AP15" s="20">
        <v>0.58232386295201699</v>
      </c>
      <c r="AQ15" s="20">
        <v>0.181364102589611</v>
      </c>
      <c r="AR15" s="20"/>
      <c r="AS15" s="20">
        <v>0.57603512033153403</v>
      </c>
      <c r="AT15" s="20">
        <v>0.73174043708694203</v>
      </c>
      <c r="AU15" s="20">
        <v>0.54133927777812396</v>
      </c>
      <c r="AV15" s="20"/>
      <c r="AW15" s="20">
        <v>0.76843480215444704</v>
      </c>
      <c r="AX15" s="20">
        <v>0.37716047093500499</v>
      </c>
      <c r="AY15" s="20"/>
      <c r="AZ15" s="20">
        <v>0.38830551540899799</v>
      </c>
      <c r="BA15" s="20">
        <v>0.45009016733574903</v>
      </c>
      <c r="BB15" s="20"/>
      <c r="BC15" s="20">
        <v>0.34700341222091202</v>
      </c>
      <c r="BD15" s="20">
        <v>0.521354054891078</v>
      </c>
      <c r="BE15" s="20"/>
      <c r="BF15" s="20">
        <v>0.61153600102369099</v>
      </c>
      <c r="BG15" s="20">
        <v>0.33646290301710902</v>
      </c>
      <c r="BH15" s="20"/>
      <c r="BI15" s="20">
        <v>0.196220783580908</v>
      </c>
      <c r="BJ15" s="20">
        <v>0.34295925924203602</v>
      </c>
      <c r="BK15" s="20">
        <v>0.56428439387136398</v>
      </c>
      <c r="BL15" s="20">
        <v>0.68575229435973595</v>
      </c>
    </row>
    <row r="16" spans="2:64" x14ac:dyDescent="0.25">
      <c r="B16" s="18" t="s">
        <v>622</v>
      </c>
      <c r="C16" s="20">
        <v>0.16199991422499699</v>
      </c>
      <c r="D16" s="20">
        <v>0.15287154299421399</v>
      </c>
      <c r="E16" s="20">
        <v>0.14572108435989101</v>
      </c>
      <c r="F16" s="20">
        <v>8.8639676711195506E-2</v>
      </c>
      <c r="G16" s="20">
        <v>0.16402901084358501</v>
      </c>
      <c r="H16" s="20">
        <v>0.10031352793960301</v>
      </c>
      <c r="I16" s="20">
        <v>0.13804414806843501</v>
      </c>
      <c r="J16" s="20">
        <v>0.166415401339088</v>
      </c>
      <c r="K16" s="20">
        <v>0.31449044983441998</v>
      </c>
      <c r="L16" s="20">
        <v>0.20779137041679899</v>
      </c>
      <c r="M16" s="20">
        <v>0.131536769427617</v>
      </c>
      <c r="N16" s="20">
        <v>0.221237031689519</v>
      </c>
      <c r="O16" s="20">
        <v>0.12012128052153601</v>
      </c>
      <c r="P16" s="20">
        <v>0</v>
      </c>
      <c r="Q16" s="20"/>
      <c r="R16" s="20">
        <v>0.257291736382467</v>
      </c>
      <c r="S16" s="20">
        <v>0.188638106094623</v>
      </c>
      <c r="T16" s="20">
        <v>0.12430633672425399</v>
      </c>
      <c r="U16" s="20">
        <v>0.11325925055749</v>
      </c>
      <c r="V16" s="20"/>
      <c r="W16" s="20">
        <v>0.223562292312764</v>
      </c>
      <c r="X16" s="20">
        <v>0.28264732849310598</v>
      </c>
      <c r="Y16" s="20">
        <v>0.23682682569164001</v>
      </c>
      <c r="Z16" s="20">
        <v>0.15660865782509301</v>
      </c>
      <c r="AA16" s="20">
        <v>0.13459252796478699</v>
      </c>
      <c r="AB16" s="20">
        <v>0.167313252352666</v>
      </c>
      <c r="AC16" s="20">
        <v>0.101042804456805</v>
      </c>
      <c r="AD16" s="20">
        <v>0.112585866928485</v>
      </c>
      <c r="AE16" s="20">
        <v>0.15725556040344801</v>
      </c>
      <c r="AF16" s="20">
        <v>9.7673953954861698E-2</v>
      </c>
      <c r="AG16" s="20"/>
      <c r="AH16" s="20">
        <v>0.22926968219591401</v>
      </c>
      <c r="AI16" s="20">
        <v>0.21386833695164501</v>
      </c>
      <c r="AJ16" s="20">
        <v>0.10098566778081</v>
      </c>
      <c r="AK16" s="20">
        <v>0.19242740609263601</v>
      </c>
      <c r="AL16" s="20">
        <v>0.12886629819998</v>
      </c>
      <c r="AM16" s="20">
        <v>0.13762106003321101</v>
      </c>
      <c r="AN16" s="20">
        <v>0.13715052251472701</v>
      </c>
      <c r="AO16" s="20"/>
      <c r="AP16" s="20">
        <v>0.123074295289197</v>
      </c>
      <c r="AQ16" s="20">
        <v>0.225153990289026</v>
      </c>
      <c r="AR16" s="20"/>
      <c r="AS16" s="20">
        <v>9.3328209456347094E-2</v>
      </c>
      <c r="AT16" s="20">
        <v>7.7885107273880594E-2</v>
      </c>
      <c r="AU16" s="20">
        <v>0.16304971123495399</v>
      </c>
      <c r="AV16" s="20"/>
      <c r="AW16" s="20">
        <v>6.37180882329038E-2</v>
      </c>
      <c r="AX16" s="20">
        <v>0.177152706175109</v>
      </c>
      <c r="AY16" s="20"/>
      <c r="AZ16" s="20">
        <v>0.192834726561804</v>
      </c>
      <c r="BA16" s="20">
        <v>0.14650634836746201</v>
      </c>
      <c r="BB16" s="20"/>
      <c r="BC16" s="20">
        <v>0.20570231682842999</v>
      </c>
      <c r="BD16" s="20">
        <v>0.11325925055749</v>
      </c>
      <c r="BE16" s="20"/>
      <c r="BF16" s="20">
        <v>0.10267597571475</v>
      </c>
      <c r="BG16" s="20">
        <v>0.192284235790358</v>
      </c>
      <c r="BH16" s="20"/>
      <c r="BI16" s="20">
        <v>0.212350445007436</v>
      </c>
      <c r="BJ16" s="20">
        <v>0.210862830800148</v>
      </c>
      <c r="BK16" s="20">
        <v>0.11837382516697301</v>
      </c>
      <c r="BL16" s="20">
        <v>7.2133346618373104E-2</v>
      </c>
    </row>
    <row r="17" spans="2:64" x14ac:dyDescent="0.25">
      <c r="B17" s="18" t="s">
        <v>185</v>
      </c>
      <c r="C17" s="21">
        <v>0.26742765685934899</v>
      </c>
      <c r="D17" s="21">
        <v>0.32642050465675199</v>
      </c>
      <c r="E17" s="21">
        <v>0.35158237799676001</v>
      </c>
      <c r="F17" s="21">
        <v>0.257582072342316</v>
      </c>
      <c r="G17" s="21">
        <v>0.153519511004439</v>
      </c>
      <c r="H17" s="21">
        <v>0.39609105493818902</v>
      </c>
      <c r="I17" s="21">
        <v>0.38086401699885802</v>
      </c>
      <c r="J17" s="21">
        <v>0.17463284240944099</v>
      </c>
      <c r="K17" s="21">
        <v>9.5873415138325493E-2</v>
      </c>
      <c r="L17" s="21">
        <v>0.12886525457839099</v>
      </c>
      <c r="M17" s="21">
        <v>0.245274742561714</v>
      </c>
      <c r="N17" s="21">
        <v>0.214468068954103</v>
      </c>
      <c r="O17" s="21">
        <v>0.31544770892880197</v>
      </c>
      <c r="P17" s="21">
        <v>0.296060964267926</v>
      </c>
      <c r="Q17" s="21"/>
      <c r="R17" s="21">
        <v>-7.0168308940915503E-4</v>
      </c>
      <c r="S17" s="21">
        <v>0.20153150312283299</v>
      </c>
      <c r="T17" s="21">
        <v>0.349619538839471</v>
      </c>
      <c r="U17" s="21">
        <v>0.40809480433358902</v>
      </c>
      <c r="V17" s="21"/>
      <c r="W17" s="21">
        <v>5.8806744002659797E-2</v>
      </c>
      <c r="X17" s="21">
        <v>8.2019856567620598E-3</v>
      </c>
      <c r="Y17" s="21">
        <v>0.192760934240642</v>
      </c>
      <c r="Z17" s="21">
        <v>0.37866648172871198</v>
      </c>
      <c r="AA17" s="21">
        <v>0.26442049222578001</v>
      </c>
      <c r="AB17" s="21">
        <v>0.25751054296776199</v>
      </c>
      <c r="AC17" s="21">
        <v>0.51678443476803504</v>
      </c>
      <c r="AD17" s="21">
        <v>0.48370179959778598</v>
      </c>
      <c r="AE17" s="21">
        <v>0.35464967672862602</v>
      </c>
      <c r="AF17" s="21">
        <v>0.42927701396618601</v>
      </c>
      <c r="AG17" s="21"/>
      <c r="AH17" s="21">
        <v>7.8164442994685404E-2</v>
      </c>
      <c r="AI17" s="21">
        <v>0.24641595334115901</v>
      </c>
      <c r="AJ17" s="21">
        <v>0.29324163529491598</v>
      </c>
      <c r="AK17" s="21">
        <v>0.14184915805141099</v>
      </c>
      <c r="AL17" s="21">
        <v>0.41905007695736701</v>
      </c>
      <c r="AM17" s="21">
        <v>0.442141904701354</v>
      </c>
      <c r="AN17" s="21">
        <v>0.40228487896840098</v>
      </c>
      <c r="AO17" s="21"/>
      <c r="AP17" s="21">
        <v>0.45924956766281999</v>
      </c>
      <c r="AQ17" s="21">
        <v>-4.3789887699414998E-2</v>
      </c>
      <c r="AR17" s="21"/>
      <c r="AS17" s="21">
        <v>0.48270691087518702</v>
      </c>
      <c r="AT17" s="21">
        <v>0.65385532981306105</v>
      </c>
      <c r="AU17" s="21">
        <v>0.37828956654316997</v>
      </c>
      <c r="AV17" s="21"/>
      <c r="AW17" s="21">
        <v>0.704716713921543</v>
      </c>
      <c r="AX17" s="21">
        <v>0.20000776475989701</v>
      </c>
      <c r="AY17" s="21"/>
      <c r="AZ17" s="21">
        <v>0.19547078884719399</v>
      </c>
      <c r="BA17" s="21">
        <v>0.30358381896828701</v>
      </c>
      <c r="BB17" s="21"/>
      <c r="BC17" s="21">
        <v>0.14130109539248201</v>
      </c>
      <c r="BD17" s="21">
        <v>0.40809480433358902</v>
      </c>
      <c r="BE17" s="21"/>
      <c r="BF17" s="21">
        <v>0.50886002530894103</v>
      </c>
      <c r="BG17" s="21">
        <v>0.14417866722675099</v>
      </c>
      <c r="BH17" s="21"/>
      <c r="BI17" s="21">
        <v>-1.6129661426528299E-2</v>
      </c>
      <c r="BJ17" s="21">
        <v>0.13209642844188699</v>
      </c>
      <c r="BK17" s="21">
        <v>0.445910568704391</v>
      </c>
      <c r="BL17" s="21">
        <v>0.61361894774136305</v>
      </c>
    </row>
    <row r="18" spans="2:64" x14ac:dyDescent="0.25">
      <c r="B18" s="16"/>
    </row>
    <row r="19" spans="2:64" x14ac:dyDescent="0.25">
      <c r="B19" t="s">
        <v>83</v>
      </c>
    </row>
    <row r="20" spans="2:64" x14ac:dyDescent="0.25">
      <c r="B20" t="s">
        <v>84</v>
      </c>
    </row>
    <row r="22" spans="2:64" x14ac:dyDescent="0.2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BL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626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616</v>
      </c>
      <c r="C9" s="17">
        <v>0.16526128009677599</v>
      </c>
      <c r="D9" s="17">
        <v>0.19781843894357301</v>
      </c>
      <c r="E9" s="17">
        <v>0.14940349632782399</v>
      </c>
      <c r="F9" s="17">
        <v>0.12977421987653701</v>
      </c>
      <c r="G9" s="17">
        <v>0.16662795958102</v>
      </c>
      <c r="H9" s="17">
        <v>0.205066101329265</v>
      </c>
      <c r="I9" s="17">
        <v>0.20424788316513401</v>
      </c>
      <c r="J9" s="17">
        <v>0.13128080969789199</v>
      </c>
      <c r="K9" s="17">
        <v>0.11987231851319</v>
      </c>
      <c r="L9" s="17">
        <v>0.145438216491001</v>
      </c>
      <c r="M9" s="17">
        <v>0.15940511900267099</v>
      </c>
      <c r="N9" s="17">
        <v>0.14386947906122699</v>
      </c>
      <c r="O9" s="17">
        <v>0.13693414913440799</v>
      </c>
      <c r="P9" s="17">
        <v>0.296060964267926</v>
      </c>
      <c r="Q9" s="17"/>
      <c r="R9" s="17">
        <v>8.6371840635185104E-2</v>
      </c>
      <c r="S9" s="17">
        <v>0.142501067172562</v>
      </c>
      <c r="T9" s="17">
        <v>0.20569465074304499</v>
      </c>
      <c r="U9" s="17">
        <v>0.203361199573698</v>
      </c>
      <c r="V9" s="17"/>
      <c r="W9" s="17">
        <v>0.133741528956036</v>
      </c>
      <c r="X9" s="17">
        <v>0.122239921596342</v>
      </c>
      <c r="Y9" s="17">
        <v>9.7185803812000093E-2</v>
      </c>
      <c r="Z9" s="17">
        <v>0.167123325344605</v>
      </c>
      <c r="AA9" s="17">
        <v>0.18374237057377499</v>
      </c>
      <c r="AB9" s="17">
        <v>0.16897076514780601</v>
      </c>
      <c r="AC9" s="17">
        <v>0.246775401878566</v>
      </c>
      <c r="AD9" s="17">
        <v>0.25214111530966798</v>
      </c>
      <c r="AE9" s="17">
        <v>0.25263635223131298</v>
      </c>
      <c r="AF9" s="17">
        <v>0.18652125285996601</v>
      </c>
      <c r="AG9" s="17"/>
      <c r="AH9" s="17">
        <v>0.15248889959763101</v>
      </c>
      <c r="AI9" s="17">
        <v>0.12776028500014</v>
      </c>
      <c r="AJ9" s="17">
        <v>0.20851783790438699</v>
      </c>
      <c r="AK9" s="17">
        <v>0.10044648732066599</v>
      </c>
      <c r="AL9" s="17">
        <v>0.16513725041529101</v>
      </c>
      <c r="AM9" s="17">
        <v>0.257538311718853</v>
      </c>
      <c r="AN9" s="17">
        <v>0.213811134104506</v>
      </c>
      <c r="AO9" s="17"/>
      <c r="AP9" s="17">
        <v>0.24153859614617901</v>
      </c>
      <c r="AQ9" s="17">
        <v>4.1506705309178299E-2</v>
      </c>
      <c r="AR9" s="17"/>
      <c r="AS9" s="17">
        <v>0.25923680608705102</v>
      </c>
      <c r="AT9" s="17">
        <v>0.32684761674450102</v>
      </c>
      <c r="AU9" s="17">
        <v>0.20422725102089101</v>
      </c>
      <c r="AV9" s="17"/>
      <c r="AW9" s="17">
        <v>0.38547765928633998</v>
      </c>
      <c r="AX9" s="17">
        <v>0.131308990910219</v>
      </c>
      <c r="AY9" s="17"/>
      <c r="AZ9" s="17">
        <v>0.139883168081052</v>
      </c>
      <c r="BA9" s="17">
        <v>0.178013018150527</v>
      </c>
      <c r="BB9" s="17"/>
      <c r="BC9" s="17">
        <v>0.13109970134813001</v>
      </c>
      <c r="BD9" s="17">
        <v>0.203361199573698</v>
      </c>
      <c r="BE9" s="17"/>
      <c r="BF9" s="17">
        <v>0.27312718659297902</v>
      </c>
      <c r="BG9" s="17">
        <v>0.110196733131372</v>
      </c>
      <c r="BH9" s="17"/>
      <c r="BI9" s="17">
        <v>4.3745265031216098E-2</v>
      </c>
      <c r="BJ9" s="17">
        <v>0.102398260826413</v>
      </c>
      <c r="BK9" s="17">
        <v>0.20009019530539901</v>
      </c>
      <c r="BL9" s="17">
        <v>0.41584938434915603</v>
      </c>
    </row>
    <row r="10" spans="2:64" x14ac:dyDescent="0.25">
      <c r="B10" s="18" t="s">
        <v>617</v>
      </c>
      <c r="C10" s="17">
        <v>0.29644694368270003</v>
      </c>
      <c r="D10" s="17">
        <v>0.32162543461089099</v>
      </c>
      <c r="E10" s="17">
        <v>0.28813856749769601</v>
      </c>
      <c r="F10" s="17">
        <v>0.25378351898699703</v>
      </c>
      <c r="G10" s="17">
        <v>0.21520125350106301</v>
      </c>
      <c r="H10" s="17">
        <v>0.42852427298420698</v>
      </c>
      <c r="I10" s="17">
        <v>0.37563709126835898</v>
      </c>
      <c r="J10" s="17">
        <v>0.26223498082987801</v>
      </c>
      <c r="K10" s="17">
        <v>0.26748713380390599</v>
      </c>
      <c r="L10" s="17">
        <v>0.199581103447348</v>
      </c>
      <c r="M10" s="17">
        <v>0.21360096745368101</v>
      </c>
      <c r="N10" s="17">
        <v>0.33845864994343799</v>
      </c>
      <c r="O10" s="17">
        <v>0.281180785521429</v>
      </c>
      <c r="P10" s="17">
        <v>0.35196951786603697</v>
      </c>
      <c r="Q10" s="17"/>
      <c r="R10" s="17">
        <v>0.136349518093072</v>
      </c>
      <c r="S10" s="17">
        <v>0.36143395739307599</v>
      </c>
      <c r="T10" s="17">
        <v>0.30176141441788501</v>
      </c>
      <c r="U10" s="17">
        <v>0.358972725398985</v>
      </c>
      <c r="V10" s="17"/>
      <c r="W10" s="17">
        <v>0.14839086547885499</v>
      </c>
      <c r="X10" s="17">
        <v>0.208442209423815</v>
      </c>
      <c r="Y10" s="17">
        <v>0.35085044662449499</v>
      </c>
      <c r="Z10" s="17">
        <v>0.334806604628966</v>
      </c>
      <c r="AA10" s="17">
        <v>0.325715614420655</v>
      </c>
      <c r="AB10" s="17">
        <v>0.35125361120397802</v>
      </c>
      <c r="AC10" s="17">
        <v>0.36822776962885201</v>
      </c>
      <c r="AD10" s="17">
        <v>0.343506697245409</v>
      </c>
      <c r="AE10" s="17">
        <v>0.35124636305873302</v>
      </c>
      <c r="AF10" s="17">
        <v>0.38346972394341899</v>
      </c>
      <c r="AG10" s="17"/>
      <c r="AH10" s="17">
        <v>0.196444823814793</v>
      </c>
      <c r="AI10" s="17">
        <v>0.51339460523097102</v>
      </c>
      <c r="AJ10" s="17">
        <v>0.249421641770431</v>
      </c>
      <c r="AK10" s="17">
        <v>0.20790909904940699</v>
      </c>
      <c r="AL10" s="17">
        <v>0.37735200680089498</v>
      </c>
      <c r="AM10" s="17">
        <v>0.39914207532185503</v>
      </c>
      <c r="AN10" s="17">
        <v>0.36705109542180903</v>
      </c>
      <c r="AO10" s="17"/>
      <c r="AP10" s="17">
        <v>0.42152561724202198</v>
      </c>
      <c r="AQ10" s="17">
        <v>9.3515602321589494E-2</v>
      </c>
      <c r="AR10" s="17"/>
      <c r="AS10" s="17">
        <v>0.42695473481638102</v>
      </c>
      <c r="AT10" s="17">
        <v>0.43625287350443298</v>
      </c>
      <c r="AU10" s="17">
        <v>0.41483270481591</v>
      </c>
      <c r="AV10" s="17"/>
      <c r="AW10" s="17">
        <v>0.39172306273030599</v>
      </c>
      <c r="AX10" s="17">
        <v>0.28175756245509997</v>
      </c>
      <c r="AY10" s="17"/>
      <c r="AZ10" s="17">
        <v>0.26275235523655199</v>
      </c>
      <c r="BA10" s="17">
        <v>0.31337746102882802</v>
      </c>
      <c r="BB10" s="17"/>
      <c r="BC10" s="17">
        <v>0.240384373334871</v>
      </c>
      <c r="BD10" s="17">
        <v>0.358972725398985</v>
      </c>
      <c r="BE10" s="17"/>
      <c r="BF10" s="17">
        <v>0.372984440595717</v>
      </c>
      <c r="BG10" s="17">
        <v>0.25737525986451698</v>
      </c>
      <c r="BH10" s="17"/>
      <c r="BI10" s="17">
        <v>0.108797787000513</v>
      </c>
      <c r="BJ10" s="17">
        <v>0.26675458960660398</v>
      </c>
      <c r="BK10" s="17">
        <v>0.42518457415667898</v>
      </c>
      <c r="BL10" s="17">
        <v>0.37399386439554</v>
      </c>
    </row>
    <row r="11" spans="2:64" x14ac:dyDescent="0.25">
      <c r="B11" s="18" t="s">
        <v>618</v>
      </c>
      <c r="C11" s="17">
        <v>0.232059582886808</v>
      </c>
      <c r="D11" s="17">
        <v>0.25074118705357201</v>
      </c>
      <c r="E11" s="17">
        <v>0.26167580321431499</v>
      </c>
      <c r="F11" s="17">
        <v>0.17011113131289099</v>
      </c>
      <c r="G11" s="17">
        <v>0.25558979494972101</v>
      </c>
      <c r="H11" s="17">
        <v>0.11561046285630699</v>
      </c>
      <c r="I11" s="17">
        <v>0.21024642669092899</v>
      </c>
      <c r="J11" s="17">
        <v>0.29904108631758503</v>
      </c>
      <c r="K11" s="17">
        <v>0.26158720527843699</v>
      </c>
      <c r="L11" s="17">
        <v>0.33857071951597401</v>
      </c>
      <c r="M11" s="17">
        <v>0.221199760525705</v>
      </c>
      <c r="N11" s="17">
        <v>0.15619559598848401</v>
      </c>
      <c r="O11" s="17">
        <v>0.247800018850482</v>
      </c>
      <c r="P11" s="17">
        <v>0.35196951786603697</v>
      </c>
      <c r="Q11" s="17"/>
      <c r="R11" s="17">
        <v>0.24505434653225899</v>
      </c>
      <c r="S11" s="17">
        <v>0.227203105097115</v>
      </c>
      <c r="T11" s="17">
        <v>0.21846779452231799</v>
      </c>
      <c r="U11" s="17">
        <v>0.23038279061893699</v>
      </c>
      <c r="V11" s="17"/>
      <c r="W11" s="17">
        <v>0.20755930522206301</v>
      </c>
      <c r="X11" s="17">
        <v>0.32692087688770399</v>
      </c>
      <c r="Y11" s="17">
        <v>0.21322637325789201</v>
      </c>
      <c r="Z11" s="17">
        <v>0.21121592615231499</v>
      </c>
      <c r="AA11" s="17">
        <v>0.254893692513185</v>
      </c>
      <c r="AB11" s="17">
        <v>0.18120979466062201</v>
      </c>
      <c r="AC11" s="17">
        <v>0.20278077629348101</v>
      </c>
      <c r="AD11" s="17">
        <v>0.22564899025952001</v>
      </c>
      <c r="AE11" s="17">
        <v>0.206525124161029</v>
      </c>
      <c r="AF11" s="17">
        <v>0.24192733086049301</v>
      </c>
      <c r="AG11" s="17"/>
      <c r="AH11" s="17">
        <v>0.233774797578024</v>
      </c>
      <c r="AI11" s="17">
        <v>0.103886099325669</v>
      </c>
      <c r="AJ11" s="17">
        <v>0.30561033732281201</v>
      </c>
      <c r="AK11" s="17">
        <v>0.33922652071869702</v>
      </c>
      <c r="AL11" s="17">
        <v>0.20672075817406299</v>
      </c>
      <c r="AM11" s="17">
        <v>0.17408867154191299</v>
      </c>
      <c r="AN11" s="17">
        <v>0.17677946796618799</v>
      </c>
      <c r="AO11" s="17"/>
      <c r="AP11" s="17">
        <v>0.20155714835697899</v>
      </c>
      <c r="AQ11" s="17">
        <v>0.28154763530832599</v>
      </c>
      <c r="AR11" s="17"/>
      <c r="AS11" s="17">
        <v>0.180198452845544</v>
      </c>
      <c r="AT11" s="17">
        <v>0.185505410120684</v>
      </c>
      <c r="AU11" s="17">
        <v>0.21579423449159299</v>
      </c>
      <c r="AV11" s="17"/>
      <c r="AW11" s="17">
        <v>0.181849029837793</v>
      </c>
      <c r="AX11" s="17">
        <v>0.23980089270041499</v>
      </c>
      <c r="AY11" s="17"/>
      <c r="AZ11" s="17">
        <v>0.20502493916108799</v>
      </c>
      <c r="BA11" s="17">
        <v>0.24564367830546099</v>
      </c>
      <c r="BB11" s="17"/>
      <c r="BC11" s="17">
        <v>0.23356304724816099</v>
      </c>
      <c r="BD11" s="17">
        <v>0.23038279061893699</v>
      </c>
      <c r="BE11" s="17"/>
      <c r="BF11" s="17">
        <v>0.18713272680542301</v>
      </c>
      <c r="BG11" s="17">
        <v>0.25499432711749298</v>
      </c>
      <c r="BH11" s="17"/>
      <c r="BI11" s="17">
        <v>0.24501803794076399</v>
      </c>
      <c r="BJ11" s="17">
        <v>0.27658762880759002</v>
      </c>
      <c r="BK11" s="17">
        <v>0.21691611808243499</v>
      </c>
      <c r="BL11" s="17">
        <v>0.15054491646814</v>
      </c>
    </row>
    <row r="12" spans="2:64" x14ac:dyDescent="0.25">
      <c r="B12" s="18" t="s">
        <v>619</v>
      </c>
      <c r="C12" s="17">
        <v>8.8787921403696499E-2</v>
      </c>
      <c r="D12" s="17">
        <v>7.9026856147500005E-2</v>
      </c>
      <c r="E12" s="17">
        <v>4.2524264728033001E-2</v>
      </c>
      <c r="F12" s="17">
        <v>0.16931114275897099</v>
      </c>
      <c r="G12" s="17">
        <v>0.127184076226801</v>
      </c>
      <c r="H12" s="17">
        <v>7.2816710862126294E-2</v>
      </c>
      <c r="I12" s="17">
        <v>8.52071059702878E-2</v>
      </c>
      <c r="J12" s="17">
        <v>8.9355731447604503E-2</v>
      </c>
      <c r="K12" s="17">
        <v>0.106201667485726</v>
      </c>
      <c r="L12" s="17">
        <v>6.9619814754247597E-2</v>
      </c>
      <c r="M12" s="17">
        <v>0.13488929819932299</v>
      </c>
      <c r="N12" s="17">
        <v>0.11247091171390899</v>
      </c>
      <c r="O12" s="17">
        <v>3.4993849742786499E-2</v>
      </c>
      <c r="P12" s="17">
        <v>0</v>
      </c>
      <c r="Q12" s="17"/>
      <c r="R12" s="17">
        <v>0.11781305536707</v>
      </c>
      <c r="S12" s="17">
        <v>9.0538962779058901E-2</v>
      </c>
      <c r="T12" s="17">
        <v>0.113416120913872</v>
      </c>
      <c r="U12" s="17">
        <v>6.6277542805306497E-2</v>
      </c>
      <c r="V12" s="17"/>
      <c r="W12" s="17">
        <v>0.13860254857788701</v>
      </c>
      <c r="X12" s="17">
        <v>8.0710946210616294E-2</v>
      </c>
      <c r="Y12" s="17">
        <v>0.108668806888506</v>
      </c>
      <c r="Z12" s="17">
        <v>0.10093451103797201</v>
      </c>
      <c r="AA12" s="17">
        <v>3.5663883309558199E-2</v>
      </c>
      <c r="AB12" s="17">
        <v>9.0353172085308603E-2</v>
      </c>
      <c r="AC12" s="17">
        <v>6.35179590762633E-2</v>
      </c>
      <c r="AD12" s="17">
        <v>9.10066938042976E-2</v>
      </c>
      <c r="AE12" s="17">
        <v>5.2302758549108902E-2</v>
      </c>
      <c r="AF12" s="17">
        <v>7.9539176136250306E-2</v>
      </c>
      <c r="AG12" s="17"/>
      <c r="AH12" s="17">
        <v>9.3527411450428297E-2</v>
      </c>
      <c r="AI12" s="17">
        <v>0.13388921642349699</v>
      </c>
      <c r="AJ12" s="17">
        <v>8.2770955802552601E-2</v>
      </c>
      <c r="AK12" s="17">
        <v>0.12694011574016401</v>
      </c>
      <c r="AL12" s="17">
        <v>8.0716104130300295E-2</v>
      </c>
      <c r="AM12" s="17">
        <v>5.6234275821632602E-2</v>
      </c>
      <c r="AN12" s="17">
        <v>5.5821773642044999E-2</v>
      </c>
      <c r="AO12" s="17"/>
      <c r="AP12" s="17">
        <v>7.2852563835502607E-2</v>
      </c>
      <c r="AQ12" s="17">
        <v>0.114641917087851</v>
      </c>
      <c r="AR12" s="17"/>
      <c r="AS12" s="17">
        <v>6.9049889724614399E-2</v>
      </c>
      <c r="AT12" s="17">
        <v>2.98578704821305E-2</v>
      </c>
      <c r="AU12" s="17">
        <v>9.5987682740099806E-2</v>
      </c>
      <c r="AV12" s="17"/>
      <c r="AW12" s="17">
        <v>2.8144840609667099E-2</v>
      </c>
      <c r="AX12" s="17">
        <v>9.8137686502278207E-2</v>
      </c>
      <c r="AY12" s="17"/>
      <c r="AZ12" s="17">
        <v>9.4342880853572106E-2</v>
      </c>
      <c r="BA12" s="17">
        <v>8.5996721342788393E-2</v>
      </c>
      <c r="BB12" s="17"/>
      <c r="BC12" s="17">
        <v>0.108971430495272</v>
      </c>
      <c r="BD12" s="17">
        <v>6.6277542805306497E-2</v>
      </c>
      <c r="BE12" s="17"/>
      <c r="BF12" s="17">
        <v>7.2132392127314496E-2</v>
      </c>
      <c r="BG12" s="17">
        <v>9.7290414952066001E-2</v>
      </c>
      <c r="BH12" s="17"/>
      <c r="BI12" s="17">
        <v>0.111534635080886</v>
      </c>
      <c r="BJ12" s="17">
        <v>0.12245227726416499</v>
      </c>
      <c r="BK12" s="17">
        <v>6.0771131773867802E-2</v>
      </c>
      <c r="BL12" s="17">
        <v>4.62842654344831E-2</v>
      </c>
    </row>
    <row r="13" spans="2:64" x14ac:dyDescent="0.25">
      <c r="B13" s="18" t="s">
        <v>620</v>
      </c>
      <c r="C13" s="17">
        <v>0.11166666213407</v>
      </c>
      <c r="D13" s="17">
        <v>6.3968197405110699E-2</v>
      </c>
      <c r="E13" s="17">
        <v>0.18585290423853301</v>
      </c>
      <c r="F13" s="17">
        <v>9.3606965748284504E-2</v>
      </c>
      <c r="G13" s="17">
        <v>0.136593254226308</v>
      </c>
      <c r="H13" s="17">
        <v>0.108133718879577</v>
      </c>
      <c r="I13" s="17">
        <v>3.9517759704507299E-2</v>
      </c>
      <c r="J13" s="17">
        <v>0.108931634863592</v>
      </c>
      <c r="K13" s="17">
        <v>0.16775394325062601</v>
      </c>
      <c r="L13" s="17">
        <v>0.15245682488152701</v>
      </c>
      <c r="M13" s="17">
        <v>0.154007656183375</v>
      </c>
      <c r="N13" s="17">
        <v>0.12720167128563001</v>
      </c>
      <c r="O13" s="17">
        <v>0.134584500503311</v>
      </c>
      <c r="P13" s="17">
        <v>0</v>
      </c>
      <c r="Q13" s="17"/>
      <c r="R13" s="17">
        <v>0.26668782415849002</v>
      </c>
      <c r="S13" s="17">
        <v>4.5400371872374702E-2</v>
      </c>
      <c r="T13" s="17">
        <v>9.9575190362354099E-2</v>
      </c>
      <c r="U13" s="17">
        <v>5.4050196241445601E-2</v>
      </c>
      <c r="V13" s="17"/>
      <c r="W13" s="17">
        <v>0.20936669015112999</v>
      </c>
      <c r="X13" s="17">
        <v>0.16008976486624199</v>
      </c>
      <c r="Y13" s="17">
        <v>0.188528926546494</v>
      </c>
      <c r="Z13" s="17">
        <v>9.9707198329598401E-2</v>
      </c>
      <c r="AA13" s="17">
        <v>3.4728188981425399E-2</v>
      </c>
      <c r="AB13" s="17">
        <v>0.118909950966379</v>
      </c>
      <c r="AC13" s="17">
        <v>6.8026880024127698E-2</v>
      </c>
      <c r="AD13" s="17">
        <v>0</v>
      </c>
      <c r="AE13" s="17">
        <v>0.110892334410384</v>
      </c>
      <c r="AF13" s="17">
        <v>4.1049185370789401E-2</v>
      </c>
      <c r="AG13" s="17"/>
      <c r="AH13" s="17">
        <v>0.200982707444711</v>
      </c>
      <c r="AI13" s="17">
        <v>4.3099764278936699E-2</v>
      </c>
      <c r="AJ13" s="17">
        <v>0.100598015520349</v>
      </c>
      <c r="AK13" s="17">
        <v>0.12900955784057899</v>
      </c>
      <c r="AL13" s="17">
        <v>7.8647678258130196E-2</v>
      </c>
      <c r="AM13" s="17">
        <v>6.39118699635738E-2</v>
      </c>
      <c r="AN13" s="17">
        <v>7.8126916243298594E-2</v>
      </c>
      <c r="AO13" s="17"/>
      <c r="AP13" s="17">
        <v>2.85998849932909E-2</v>
      </c>
      <c r="AQ13" s="17">
        <v>0.24643665951278099</v>
      </c>
      <c r="AR13" s="17"/>
      <c r="AS13" s="17">
        <v>1.45834712456934E-2</v>
      </c>
      <c r="AT13" s="17">
        <v>2.1536229148251401E-2</v>
      </c>
      <c r="AU13" s="17">
        <v>4.3459198175971298E-2</v>
      </c>
      <c r="AV13" s="17"/>
      <c r="AW13" s="17">
        <v>1.28054075358931E-2</v>
      </c>
      <c r="AX13" s="17">
        <v>0.12690878861810301</v>
      </c>
      <c r="AY13" s="17"/>
      <c r="AZ13" s="17">
        <v>0.14555462754321699</v>
      </c>
      <c r="BA13" s="17">
        <v>9.4638978679749894E-2</v>
      </c>
      <c r="BB13" s="17"/>
      <c r="BC13" s="17">
        <v>0.16332738645664399</v>
      </c>
      <c r="BD13" s="17">
        <v>5.4050196241445601E-2</v>
      </c>
      <c r="BE13" s="17"/>
      <c r="BF13" s="17">
        <v>3.8079941546894001E-2</v>
      </c>
      <c r="BG13" s="17">
        <v>0.149232001947398</v>
      </c>
      <c r="BH13" s="17"/>
      <c r="BI13" s="17">
        <v>0.28609750974593301</v>
      </c>
      <c r="BJ13" s="17">
        <v>8.5507650605693E-2</v>
      </c>
      <c r="BK13" s="17">
        <v>5.51245986275503E-2</v>
      </c>
      <c r="BL13" s="17">
        <v>7.0315015602386201E-3</v>
      </c>
    </row>
    <row r="14" spans="2:64" x14ac:dyDescent="0.25">
      <c r="B14" s="18" t="s">
        <v>109</v>
      </c>
      <c r="C14" s="17">
        <v>0.10577760979595</v>
      </c>
      <c r="D14" s="17">
        <v>8.6819885839352698E-2</v>
      </c>
      <c r="E14" s="17">
        <v>7.2404963993597901E-2</v>
      </c>
      <c r="F14" s="17">
        <v>0.18341302131631901</v>
      </c>
      <c r="G14" s="17">
        <v>9.8803661515085905E-2</v>
      </c>
      <c r="H14" s="17">
        <v>6.9848733088516704E-2</v>
      </c>
      <c r="I14" s="17">
        <v>8.5143733200782598E-2</v>
      </c>
      <c r="J14" s="17">
        <v>0.109155756843448</v>
      </c>
      <c r="K14" s="17">
        <v>7.7097731668114303E-2</v>
      </c>
      <c r="L14" s="17">
        <v>9.4333320909902305E-2</v>
      </c>
      <c r="M14" s="17">
        <v>0.116897198635244</v>
      </c>
      <c r="N14" s="17">
        <v>0.121803692007311</v>
      </c>
      <c r="O14" s="17">
        <v>0.16450669624758199</v>
      </c>
      <c r="P14" s="17">
        <v>0</v>
      </c>
      <c r="Q14" s="17"/>
      <c r="R14" s="17">
        <v>0.14772341521392399</v>
      </c>
      <c r="S14" s="17">
        <v>0.132922535685813</v>
      </c>
      <c r="T14" s="17">
        <v>6.1084829040526402E-2</v>
      </c>
      <c r="U14" s="17">
        <v>8.6955545361627196E-2</v>
      </c>
      <c r="V14" s="17"/>
      <c r="W14" s="17">
        <v>0.162339061614029</v>
      </c>
      <c r="X14" s="17">
        <v>0.101596281015281</v>
      </c>
      <c r="Y14" s="17">
        <v>4.1539642870613097E-2</v>
      </c>
      <c r="Z14" s="17">
        <v>8.6212434506543603E-2</v>
      </c>
      <c r="AA14" s="17">
        <v>0.1652562502014</v>
      </c>
      <c r="AB14" s="17">
        <v>8.9302705935906501E-2</v>
      </c>
      <c r="AC14" s="17">
        <v>5.0671213098710498E-2</v>
      </c>
      <c r="AD14" s="17">
        <v>8.7696503381105101E-2</v>
      </c>
      <c r="AE14" s="17">
        <v>2.63970675894315E-2</v>
      </c>
      <c r="AF14" s="17">
        <v>6.7493330829082196E-2</v>
      </c>
      <c r="AG14" s="17"/>
      <c r="AH14" s="17">
        <v>0.122781360114414</v>
      </c>
      <c r="AI14" s="17">
        <v>7.7970029740787206E-2</v>
      </c>
      <c r="AJ14" s="17">
        <v>5.3081211679468401E-2</v>
      </c>
      <c r="AK14" s="17">
        <v>9.6468219330485799E-2</v>
      </c>
      <c r="AL14" s="17">
        <v>9.1426202221321001E-2</v>
      </c>
      <c r="AM14" s="17">
        <v>4.9084795632173397E-2</v>
      </c>
      <c r="AN14" s="17">
        <v>0.108409612622154</v>
      </c>
      <c r="AO14" s="17"/>
      <c r="AP14" s="17">
        <v>3.3926189426026002E-2</v>
      </c>
      <c r="AQ14" s="17">
        <v>0.222351480460274</v>
      </c>
      <c r="AR14" s="17"/>
      <c r="AS14" s="17">
        <v>4.9976645280716402E-2</v>
      </c>
      <c r="AT14" s="17">
        <v>0</v>
      </c>
      <c r="AU14" s="17">
        <v>2.5698928755534901E-2</v>
      </c>
      <c r="AV14" s="17"/>
      <c r="AW14" s="17">
        <v>0</v>
      </c>
      <c r="AX14" s="17">
        <v>0.122086078813885</v>
      </c>
      <c r="AY14" s="17"/>
      <c r="AZ14" s="17">
        <v>0.15244202912451801</v>
      </c>
      <c r="BA14" s="17">
        <v>8.2330142492645794E-2</v>
      </c>
      <c r="BB14" s="17"/>
      <c r="BC14" s="17">
        <v>0.12265406111692199</v>
      </c>
      <c r="BD14" s="17">
        <v>8.6955545361627196E-2</v>
      </c>
      <c r="BE14" s="17"/>
      <c r="BF14" s="17">
        <v>5.6543312331671897E-2</v>
      </c>
      <c r="BG14" s="17">
        <v>0.130911262987154</v>
      </c>
      <c r="BH14" s="17"/>
      <c r="BI14" s="17">
        <v>0.20480676520068899</v>
      </c>
      <c r="BJ14" s="17">
        <v>0.14629959288953501</v>
      </c>
      <c r="BK14" s="17">
        <v>4.19133820540687E-2</v>
      </c>
      <c r="BL14" s="17">
        <v>6.2960677924425402E-3</v>
      </c>
    </row>
    <row r="15" spans="2:64" x14ac:dyDescent="0.25">
      <c r="B15" s="18" t="s">
        <v>621</v>
      </c>
      <c r="C15" s="20">
        <v>0.46170822377947601</v>
      </c>
      <c r="D15" s="20">
        <v>0.51944387355446398</v>
      </c>
      <c r="E15" s="20">
        <v>0.43754206382552002</v>
      </c>
      <c r="F15" s="20">
        <v>0.383557738863534</v>
      </c>
      <c r="G15" s="20">
        <v>0.38182921308208301</v>
      </c>
      <c r="H15" s="20">
        <v>0.63359037431347198</v>
      </c>
      <c r="I15" s="20">
        <v>0.57988497443349296</v>
      </c>
      <c r="J15" s="20">
        <v>0.39351579052777003</v>
      </c>
      <c r="K15" s="20">
        <v>0.38735945231709601</v>
      </c>
      <c r="L15" s="20">
        <v>0.345019319938349</v>
      </c>
      <c r="M15" s="20">
        <v>0.37300608645635203</v>
      </c>
      <c r="N15" s="20">
        <v>0.48232812900466498</v>
      </c>
      <c r="O15" s="20">
        <v>0.41811493465583799</v>
      </c>
      <c r="P15" s="20">
        <v>0.64803048213396297</v>
      </c>
      <c r="Q15" s="20"/>
      <c r="R15" s="20">
        <v>0.22272135872825799</v>
      </c>
      <c r="S15" s="20">
        <v>0.50393502456563799</v>
      </c>
      <c r="T15" s="20">
        <v>0.50745606516093</v>
      </c>
      <c r="U15" s="20">
        <v>0.56233392497268297</v>
      </c>
      <c r="V15" s="20"/>
      <c r="W15" s="20">
        <v>0.28213239443489202</v>
      </c>
      <c r="X15" s="20">
        <v>0.33068213102015598</v>
      </c>
      <c r="Y15" s="20">
        <v>0.44803625043649498</v>
      </c>
      <c r="Z15" s="20">
        <v>0.501929929973571</v>
      </c>
      <c r="AA15" s="20">
        <v>0.50945798499443096</v>
      </c>
      <c r="AB15" s="20">
        <v>0.52022437635178398</v>
      </c>
      <c r="AC15" s="20">
        <v>0.61500317150741801</v>
      </c>
      <c r="AD15" s="20">
        <v>0.59564781255507704</v>
      </c>
      <c r="AE15" s="20">
        <v>0.603882715290046</v>
      </c>
      <c r="AF15" s="20">
        <v>0.56999097680338495</v>
      </c>
      <c r="AG15" s="20"/>
      <c r="AH15" s="20">
        <v>0.34893372341242401</v>
      </c>
      <c r="AI15" s="20">
        <v>0.64115489023111005</v>
      </c>
      <c r="AJ15" s="20">
        <v>0.45793947967481802</v>
      </c>
      <c r="AK15" s="20">
        <v>0.30835558637007299</v>
      </c>
      <c r="AL15" s="20">
        <v>0.54248925721618602</v>
      </c>
      <c r="AM15" s="20">
        <v>0.65668038704070797</v>
      </c>
      <c r="AN15" s="20">
        <v>0.58086222952631505</v>
      </c>
      <c r="AO15" s="20"/>
      <c r="AP15" s="20">
        <v>0.66306421338820198</v>
      </c>
      <c r="AQ15" s="20">
        <v>0.135022307630768</v>
      </c>
      <c r="AR15" s="20"/>
      <c r="AS15" s="20">
        <v>0.68619154090343204</v>
      </c>
      <c r="AT15" s="20">
        <v>0.763100490248934</v>
      </c>
      <c r="AU15" s="20">
        <v>0.61905995583680096</v>
      </c>
      <c r="AV15" s="20"/>
      <c r="AW15" s="20">
        <v>0.77720072201664703</v>
      </c>
      <c r="AX15" s="20">
        <v>0.413066553365319</v>
      </c>
      <c r="AY15" s="20"/>
      <c r="AZ15" s="20">
        <v>0.40263552331760399</v>
      </c>
      <c r="BA15" s="20">
        <v>0.49139047917935502</v>
      </c>
      <c r="BB15" s="20"/>
      <c r="BC15" s="20">
        <v>0.37148407468300099</v>
      </c>
      <c r="BD15" s="20">
        <v>0.56233392497268297</v>
      </c>
      <c r="BE15" s="20"/>
      <c r="BF15" s="20">
        <v>0.64611162718869597</v>
      </c>
      <c r="BG15" s="20">
        <v>0.367571992995889</v>
      </c>
      <c r="BH15" s="20"/>
      <c r="BI15" s="20">
        <v>0.15254305203172899</v>
      </c>
      <c r="BJ15" s="20">
        <v>0.36915285043301599</v>
      </c>
      <c r="BK15" s="20">
        <v>0.62527476946207805</v>
      </c>
      <c r="BL15" s="20">
        <v>0.78984324874469503</v>
      </c>
    </row>
    <row r="16" spans="2:64" x14ac:dyDescent="0.25">
      <c r="B16" s="18" t="s">
        <v>622</v>
      </c>
      <c r="C16" s="20">
        <v>0.20045458353776599</v>
      </c>
      <c r="D16" s="20">
        <v>0.142995053552611</v>
      </c>
      <c r="E16" s="20">
        <v>0.22837716896656601</v>
      </c>
      <c r="F16" s="20">
        <v>0.262918108507256</v>
      </c>
      <c r="G16" s="20">
        <v>0.26377733045311003</v>
      </c>
      <c r="H16" s="20">
        <v>0.180950429741703</v>
      </c>
      <c r="I16" s="20">
        <v>0.124724865674795</v>
      </c>
      <c r="J16" s="20">
        <v>0.19828736631119701</v>
      </c>
      <c r="K16" s="20">
        <v>0.273955610736352</v>
      </c>
      <c r="L16" s="20">
        <v>0.22207663963577501</v>
      </c>
      <c r="M16" s="20">
        <v>0.28889695438269802</v>
      </c>
      <c r="N16" s="20">
        <v>0.239672582999539</v>
      </c>
      <c r="O16" s="20">
        <v>0.16957835024609799</v>
      </c>
      <c r="P16" s="20">
        <v>0</v>
      </c>
      <c r="Q16" s="20"/>
      <c r="R16" s="20">
        <v>0.38450087952556</v>
      </c>
      <c r="S16" s="20">
        <v>0.13593933465143401</v>
      </c>
      <c r="T16" s="20">
        <v>0.212991311276226</v>
      </c>
      <c r="U16" s="20">
        <v>0.12032773904675199</v>
      </c>
      <c r="V16" s="20"/>
      <c r="W16" s="20">
        <v>0.34796923872901703</v>
      </c>
      <c r="X16" s="20">
        <v>0.24080071107685899</v>
      </c>
      <c r="Y16" s="20">
        <v>0.297197733435</v>
      </c>
      <c r="Z16" s="20">
        <v>0.200641709367571</v>
      </c>
      <c r="AA16" s="20">
        <v>7.0392072290983598E-2</v>
      </c>
      <c r="AB16" s="20">
        <v>0.20926312305168801</v>
      </c>
      <c r="AC16" s="20">
        <v>0.131544839100391</v>
      </c>
      <c r="AD16" s="20">
        <v>9.10066938042976E-2</v>
      </c>
      <c r="AE16" s="20">
        <v>0.163195092959493</v>
      </c>
      <c r="AF16" s="20">
        <v>0.12058836150704</v>
      </c>
      <c r="AG16" s="20"/>
      <c r="AH16" s="20">
        <v>0.29451011889513901</v>
      </c>
      <c r="AI16" s="20">
        <v>0.17698898070243399</v>
      </c>
      <c r="AJ16" s="20">
        <v>0.183368971322901</v>
      </c>
      <c r="AK16" s="20">
        <v>0.255949673580744</v>
      </c>
      <c r="AL16" s="20">
        <v>0.15936378238842999</v>
      </c>
      <c r="AM16" s="20">
        <v>0.12014614578520599</v>
      </c>
      <c r="AN16" s="20">
        <v>0.133948689885344</v>
      </c>
      <c r="AO16" s="20"/>
      <c r="AP16" s="20">
        <v>0.10145244882879299</v>
      </c>
      <c r="AQ16" s="20">
        <v>0.36107857660063197</v>
      </c>
      <c r="AR16" s="20"/>
      <c r="AS16" s="20">
        <v>8.3633360970307796E-2</v>
      </c>
      <c r="AT16" s="20">
        <v>5.1394099630381898E-2</v>
      </c>
      <c r="AU16" s="20">
        <v>0.13944688091607099</v>
      </c>
      <c r="AV16" s="20"/>
      <c r="AW16" s="20">
        <v>4.0950248145560197E-2</v>
      </c>
      <c r="AX16" s="20">
        <v>0.22504647512038101</v>
      </c>
      <c r="AY16" s="20"/>
      <c r="AZ16" s="20">
        <v>0.239897508396789</v>
      </c>
      <c r="BA16" s="20">
        <v>0.18063570002253801</v>
      </c>
      <c r="BB16" s="20"/>
      <c r="BC16" s="20">
        <v>0.27229881695191599</v>
      </c>
      <c r="BD16" s="20">
        <v>0.12032773904675199</v>
      </c>
      <c r="BE16" s="20"/>
      <c r="BF16" s="20">
        <v>0.110212333674209</v>
      </c>
      <c r="BG16" s="20">
        <v>0.246522416899464</v>
      </c>
      <c r="BH16" s="20"/>
      <c r="BI16" s="20">
        <v>0.39763214482681802</v>
      </c>
      <c r="BJ16" s="20">
        <v>0.20795992786985801</v>
      </c>
      <c r="BK16" s="20">
        <v>0.115895730401418</v>
      </c>
      <c r="BL16" s="20">
        <v>5.3315766994721799E-2</v>
      </c>
    </row>
    <row r="17" spans="2:64" x14ac:dyDescent="0.25">
      <c r="B17" s="18" t="s">
        <v>185</v>
      </c>
      <c r="C17" s="21">
        <v>0.26125364024170999</v>
      </c>
      <c r="D17" s="21">
        <v>0.37644882000185398</v>
      </c>
      <c r="E17" s="21">
        <v>0.20916489485895401</v>
      </c>
      <c r="F17" s="21">
        <v>0.120639630356279</v>
      </c>
      <c r="G17" s="21">
        <v>0.11805188262897399</v>
      </c>
      <c r="H17" s="21">
        <v>0.45263994457176898</v>
      </c>
      <c r="I17" s="21">
        <v>0.455160108758698</v>
      </c>
      <c r="J17" s="21">
        <v>0.19522842421657299</v>
      </c>
      <c r="K17" s="21">
        <v>0.113403841580744</v>
      </c>
      <c r="L17" s="21">
        <v>0.12294268030257401</v>
      </c>
      <c r="M17" s="21">
        <v>8.4109132073654294E-2</v>
      </c>
      <c r="N17" s="21">
        <v>0.24265554600512601</v>
      </c>
      <c r="O17" s="21">
        <v>0.24853658440974</v>
      </c>
      <c r="P17" s="21">
        <v>0.64803048213396297</v>
      </c>
      <c r="Q17" s="21"/>
      <c r="R17" s="21">
        <v>-0.16177952079730201</v>
      </c>
      <c r="S17" s="21">
        <v>0.367995689914205</v>
      </c>
      <c r="T17" s="21">
        <v>0.294464753884704</v>
      </c>
      <c r="U17" s="21">
        <v>0.44200618592593099</v>
      </c>
      <c r="V17" s="21"/>
      <c r="W17" s="21">
        <v>-6.5836844294124994E-2</v>
      </c>
      <c r="X17" s="21">
        <v>8.98814199432975E-2</v>
      </c>
      <c r="Y17" s="21">
        <v>0.150838517001495</v>
      </c>
      <c r="Z17" s="21">
        <v>0.30128822060600102</v>
      </c>
      <c r="AA17" s="21">
        <v>0.43906591270344703</v>
      </c>
      <c r="AB17" s="21">
        <v>0.310961253300096</v>
      </c>
      <c r="AC17" s="21">
        <v>0.48345833240702701</v>
      </c>
      <c r="AD17" s="21">
        <v>0.50464111875077999</v>
      </c>
      <c r="AE17" s="21">
        <v>0.44068762233055297</v>
      </c>
      <c r="AF17" s="21">
        <v>0.44940261529634601</v>
      </c>
      <c r="AG17" s="21"/>
      <c r="AH17" s="21">
        <v>5.4423604517285298E-2</v>
      </c>
      <c r="AI17" s="21">
        <v>0.46416590952867698</v>
      </c>
      <c r="AJ17" s="21">
        <v>0.27457050835191699</v>
      </c>
      <c r="AK17" s="21">
        <v>5.2405912789329399E-2</v>
      </c>
      <c r="AL17" s="21">
        <v>0.383125474827756</v>
      </c>
      <c r="AM17" s="21">
        <v>0.53653424125550098</v>
      </c>
      <c r="AN17" s="21">
        <v>0.44691353964097102</v>
      </c>
      <c r="AO17" s="21"/>
      <c r="AP17" s="21">
        <v>0.56161176455940798</v>
      </c>
      <c r="AQ17" s="21">
        <v>-0.226056268969864</v>
      </c>
      <c r="AR17" s="21"/>
      <c r="AS17" s="21">
        <v>0.60255817993312399</v>
      </c>
      <c r="AT17" s="21">
        <v>0.71170639061855201</v>
      </c>
      <c r="AU17" s="21">
        <v>0.47961307492073002</v>
      </c>
      <c r="AV17" s="21"/>
      <c r="AW17" s="21">
        <v>0.736250473871086</v>
      </c>
      <c r="AX17" s="21">
        <v>0.18802007824493799</v>
      </c>
      <c r="AY17" s="21"/>
      <c r="AZ17" s="21">
        <v>0.16273801492081499</v>
      </c>
      <c r="BA17" s="21">
        <v>0.31075477915681698</v>
      </c>
      <c r="BB17" s="21"/>
      <c r="BC17" s="21">
        <v>9.9185257731084706E-2</v>
      </c>
      <c r="BD17" s="21">
        <v>0.44200618592593099</v>
      </c>
      <c r="BE17" s="21"/>
      <c r="BF17" s="21">
        <v>0.53589929351448795</v>
      </c>
      <c r="BG17" s="21">
        <v>0.121049576096425</v>
      </c>
      <c r="BH17" s="21"/>
      <c r="BI17" s="21">
        <v>-0.24508909279509</v>
      </c>
      <c r="BJ17" s="21">
        <v>0.16119292256315801</v>
      </c>
      <c r="BK17" s="21">
        <v>0.50937903906065995</v>
      </c>
      <c r="BL17" s="21">
        <v>0.73652748174997396</v>
      </c>
    </row>
    <row r="18" spans="2:64" x14ac:dyDescent="0.25">
      <c r="B18" s="16"/>
    </row>
    <row r="19" spans="2:64" x14ac:dyDescent="0.25">
      <c r="B19" t="s">
        <v>83</v>
      </c>
    </row>
    <row r="20" spans="2:64" x14ac:dyDescent="0.25">
      <c r="B20" t="s">
        <v>84</v>
      </c>
    </row>
    <row r="22" spans="2:64" x14ac:dyDescent="0.2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BL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627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616</v>
      </c>
      <c r="C9" s="17">
        <v>0.17456828180424</v>
      </c>
      <c r="D9" s="17">
        <v>0.215226412218818</v>
      </c>
      <c r="E9" s="17">
        <v>0.13216636252472799</v>
      </c>
      <c r="F9" s="17">
        <v>0.192178863708727</v>
      </c>
      <c r="G9" s="17">
        <v>0.18914280312510401</v>
      </c>
      <c r="H9" s="17">
        <v>0.27926676587090998</v>
      </c>
      <c r="I9" s="17">
        <v>0.253432390259618</v>
      </c>
      <c r="J9" s="17">
        <v>0.112194261532679</v>
      </c>
      <c r="K9" s="17">
        <v>5.98790709752553E-2</v>
      </c>
      <c r="L9" s="17">
        <v>0.13625746114176701</v>
      </c>
      <c r="M9" s="17">
        <v>0.102179429740302</v>
      </c>
      <c r="N9" s="17">
        <v>0.152974198895134</v>
      </c>
      <c r="O9" s="17">
        <v>0.169798505122537</v>
      </c>
      <c r="P9" s="17">
        <v>0</v>
      </c>
      <c r="Q9" s="17"/>
      <c r="R9" s="17">
        <v>6.96697366591877E-2</v>
      </c>
      <c r="S9" s="17">
        <v>0.15444186854553801</v>
      </c>
      <c r="T9" s="17">
        <v>0.151616108539296</v>
      </c>
      <c r="U9" s="17">
        <v>0.24258859713137801</v>
      </c>
      <c r="V9" s="17"/>
      <c r="W9" s="17">
        <v>0.11941940514748201</v>
      </c>
      <c r="X9" s="17">
        <v>6.1761908790547597E-2</v>
      </c>
      <c r="Y9" s="17">
        <v>0.13727715859421799</v>
      </c>
      <c r="Z9" s="17">
        <v>0.14945869634181899</v>
      </c>
      <c r="AA9" s="17">
        <v>0.18236075462785301</v>
      </c>
      <c r="AB9" s="17">
        <v>0.233325122095426</v>
      </c>
      <c r="AC9" s="17">
        <v>0.23342795838848299</v>
      </c>
      <c r="AD9" s="17">
        <v>0.21828287575555999</v>
      </c>
      <c r="AE9" s="17">
        <v>0.19680907699967101</v>
      </c>
      <c r="AF9" s="17">
        <v>0.26536170369476703</v>
      </c>
      <c r="AG9" s="17"/>
      <c r="AH9" s="17">
        <v>0.13927116475016499</v>
      </c>
      <c r="AI9" s="17">
        <v>0.158770969476038</v>
      </c>
      <c r="AJ9" s="17">
        <v>0.19848091040772101</v>
      </c>
      <c r="AK9" s="17">
        <v>9.3776375631087303E-2</v>
      </c>
      <c r="AL9" s="17">
        <v>0.22801892034605201</v>
      </c>
      <c r="AM9" s="17">
        <v>0.25008629125246001</v>
      </c>
      <c r="AN9" s="17">
        <v>0.22621761753575001</v>
      </c>
      <c r="AO9" s="17"/>
      <c r="AP9" s="17">
        <v>0.26482942744132099</v>
      </c>
      <c r="AQ9" s="17">
        <v>2.8125928078479301E-2</v>
      </c>
      <c r="AR9" s="17"/>
      <c r="AS9" s="17">
        <v>0.24556690097291101</v>
      </c>
      <c r="AT9" s="17">
        <v>0.38194230537899598</v>
      </c>
      <c r="AU9" s="17">
        <v>0.23179533564235499</v>
      </c>
      <c r="AV9" s="17"/>
      <c r="AW9" s="17">
        <v>0.39648631664140699</v>
      </c>
      <c r="AX9" s="17">
        <v>0.14035363654382499</v>
      </c>
      <c r="AY9" s="17"/>
      <c r="AZ9" s="17">
        <v>0.153459912680323</v>
      </c>
      <c r="BA9" s="17">
        <v>0.18517460246526099</v>
      </c>
      <c r="BB9" s="17"/>
      <c r="BC9" s="17">
        <v>0.113579140870142</v>
      </c>
      <c r="BD9" s="17">
        <v>0.24258859713137801</v>
      </c>
      <c r="BE9" s="17"/>
      <c r="BF9" s="17">
        <v>0.30145212729141302</v>
      </c>
      <c r="BG9" s="17">
        <v>0.10979525299531399</v>
      </c>
      <c r="BH9" s="17"/>
      <c r="BI9" s="17">
        <v>5.0307650153089301E-2</v>
      </c>
      <c r="BJ9" s="17">
        <v>8.8600860464956993E-2</v>
      </c>
      <c r="BK9" s="17">
        <v>0.24099270203890599</v>
      </c>
      <c r="BL9" s="17">
        <v>0.40607562805311098</v>
      </c>
    </row>
    <row r="10" spans="2:64" x14ac:dyDescent="0.25">
      <c r="B10" s="18" t="s">
        <v>617</v>
      </c>
      <c r="C10" s="17">
        <v>0.31078592038983699</v>
      </c>
      <c r="D10" s="17">
        <v>0.34372635592698803</v>
      </c>
      <c r="E10" s="17">
        <v>0.29971814902834398</v>
      </c>
      <c r="F10" s="17">
        <v>0.21644752917697399</v>
      </c>
      <c r="G10" s="17">
        <v>0.28302555156699699</v>
      </c>
      <c r="H10" s="17">
        <v>0.31162925431607302</v>
      </c>
      <c r="I10" s="17">
        <v>0.38032910831262101</v>
      </c>
      <c r="J10" s="17">
        <v>0.27198189294754299</v>
      </c>
      <c r="K10" s="17">
        <v>0.26816785332394899</v>
      </c>
      <c r="L10" s="17">
        <v>0.24606770984956899</v>
      </c>
      <c r="M10" s="17">
        <v>0.28963438473368902</v>
      </c>
      <c r="N10" s="17">
        <v>0.36385095639402198</v>
      </c>
      <c r="O10" s="17">
        <v>0.270336237094914</v>
      </c>
      <c r="P10" s="17">
        <v>0.64803048213396297</v>
      </c>
      <c r="Q10" s="17"/>
      <c r="R10" s="17">
        <v>0.14793878184168799</v>
      </c>
      <c r="S10" s="17">
        <v>0.34484012590395102</v>
      </c>
      <c r="T10" s="17">
        <v>0.37945883811704001</v>
      </c>
      <c r="U10" s="17">
        <v>0.36760940720948998</v>
      </c>
      <c r="V10" s="17"/>
      <c r="W10" s="17">
        <v>0.16383948303429299</v>
      </c>
      <c r="X10" s="17">
        <v>0.29677083278171601</v>
      </c>
      <c r="Y10" s="17">
        <v>0.22339732863659501</v>
      </c>
      <c r="Z10" s="17">
        <v>0.38042443761894201</v>
      </c>
      <c r="AA10" s="17">
        <v>0.37980267636100301</v>
      </c>
      <c r="AB10" s="17">
        <v>0.295249461963773</v>
      </c>
      <c r="AC10" s="17">
        <v>0.34605526465828002</v>
      </c>
      <c r="AD10" s="17">
        <v>0.46394323825276701</v>
      </c>
      <c r="AE10" s="17">
        <v>0.38375196838863701</v>
      </c>
      <c r="AF10" s="17">
        <v>0.37511242219394803</v>
      </c>
      <c r="AG10" s="17"/>
      <c r="AH10" s="17">
        <v>0.204007685129342</v>
      </c>
      <c r="AI10" s="17">
        <v>0.47326099600749799</v>
      </c>
      <c r="AJ10" s="17">
        <v>0.36290865811198603</v>
      </c>
      <c r="AK10" s="17">
        <v>0.264364953160038</v>
      </c>
      <c r="AL10" s="17">
        <v>0.36507098176196001</v>
      </c>
      <c r="AM10" s="17">
        <v>0.39168850873982602</v>
      </c>
      <c r="AN10" s="17">
        <v>0.33381723970386501</v>
      </c>
      <c r="AO10" s="17"/>
      <c r="AP10" s="17">
        <v>0.42996294450141598</v>
      </c>
      <c r="AQ10" s="17">
        <v>0.11742958973673299</v>
      </c>
      <c r="AR10" s="17"/>
      <c r="AS10" s="17">
        <v>0.44673094544299102</v>
      </c>
      <c r="AT10" s="17">
        <v>0.41471521392249799</v>
      </c>
      <c r="AU10" s="17">
        <v>0.44282008453079003</v>
      </c>
      <c r="AV10" s="17"/>
      <c r="AW10" s="17">
        <v>0.40997611966890501</v>
      </c>
      <c r="AX10" s="17">
        <v>0.29549307821892801</v>
      </c>
      <c r="AY10" s="17"/>
      <c r="AZ10" s="17">
        <v>0.246152986523272</v>
      </c>
      <c r="BA10" s="17">
        <v>0.34326202585430898</v>
      </c>
      <c r="BB10" s="17"/>
      <c r="BC10" s="17">
        <v>0.25983620589140999</v>
      </c>
      <c r="BD10" s="17">
        <v>0.36760940720948998</v>
      </c>
      <c r="BE10" s="17"/>
      <c r="BF10" s="17">
        <v>0.37390097256854699</v>
      </c>
      <c r="BG10" s="17">
        <v>0.27856627038355097</v>
      </c>
      <c r="BH10" s="17"/>
      <c r="BI10" s="17">
        <v>8.1652008687725902E-2</v>
      </c>
      <c r="BJ10" s="17">
        <v>0.27631666458694298</v>
      </c>
      <c r="BK10" s="17">
        <v>0.42450347272922101</v>
      </c>
      <c r="BL10" s="17">
        <v>0.49779486797599498</v>
      </c>
    </row>
    <row r="11" spans="2:64" x14ac:dyDescent="0.25">
      <c r="B11" s="18" t="s">
        <v>618</v>
      </c>
      <c r="C11" s="17">
        <v>0.219703292526164</v>
      </c>
      <c r="D11" s="17">
        <v>0.22139740905385999</v>
      </c>
      <c r="E11" s="17">
        <v>0.231795103948751</v>
      </c>
      <c r="F11" s="17">
        <v>0.24895041141610599</v>
      </c>
      <c r="G11" s="17">
        <v>0.17249353074865201</v>
      </c>
      <c r="H11" s="17">
        <v>0.192836542053863</v>
      </c>
      <c r="I11" s="17">
        <v>0.140390156590566</v>
      </c>
      <c r="J11" s="17">
        <v>0.26327509662641502</v>
      </c>
      <c r="K11" s="17">
        <v>0.27171385753973099</v>
      </c>
      <c r="L11" s="17">
        <v>0.29463587979813699</v>
      </c>
      <c r="M11" s="17">
        <v>0.27656084587845498</v>
      </c>
      <c r="N11" s="17">
        <v>0.153487059955666</v>
      </c>
      <c r="O11" s="17">
        <v>0.21425915155095199</v>
      </c>
      <c r="P11" s="17">
        <v>0.35196951786603697</v>
      </c>
      <c r="Q11" s="17"/>
      <c r="R11" s="17">
        <v>0.280819747164469</v>
      </c>
      <c r="S11" s="17">
        <v>0.27655790441514999</v>
      </c>
      <c r="T11" s="17">
        <v>0.20145064096909199</v>
      </c>
      <c r="U11" s="17">
        <v>0.17419532288712999</v>
      </c>
      <c r="V11" s="17"/>
      <c r="W11" s="17">
        <v>0.283286076117721</v>
      </c>
      <c r="X11" s="17">
        <v>0.227962010296486</v>
      </c>
      <c r="Y11" s="17">
        <v>0.28094233319102901</v>
      </c>
      <c r="Z11" s="17">
        <v>0.21773040516071199</v>
      </c>
      <c r="AA11" s="17">
        <v>0.24815835741061301</v>
      </c>
      <c r="AB11" s="17">
        <v>0.19034988367432301</v>
      </c>
      <c r="AC11" s="17">
        <v>0.238224994080002</v>
      </c>
      <c r="AD11" s="17">
        <v>8.7530389957563501E-2</v>
      </c>
      <c r="AE11" s="17">
        <v>0.220876269705964</v>
      </c>
      <c r="AF11" s="17">
        <v>0.178527752712237</v>
      </c>
      <c r="AG11" s="17"/>
      <c r="AH11" s="17">
        <v>0.20173173752936999</v>
      </c>
      <c r="AI11" s="17">
        <v>0.16659978034654799</v>
      </c>
      <c r="AJ11" s="17">
        <v>0.25388120372938799</v>
      </c>
      <c r="AK11" s="17">
        <v>0.31505595271664499</v>
      </c>
      <c r="AL11" s="17">
        <v>0.14165324509122701</v>
      </c>
      <c r="AM11" s="17">
        <v>0.17673022368727201</v>
      </c>
      <c r="AN11" s="17">
        <v>0.22076750458365499</v>
      </c>
      <c r="AO11" s="17"/>
      <c r="AP11" s="17">
        <v>0.17286255197238201</v>
      </c>
      <c r="AQ11" s="17">
        <v>0.29569909613067302</v>
      </c>
      <c r="AR11" s="17"/>
      <c r="AS11" s="17">
        <v>0.17368958825349801</v>
      </c>
      <c r="AT11" s="17">
        <v>0.15953328298296601</v>
      </c>
      <c r="AU11" s="17">
        <v>0.15954204899734101</v>
      </c>
      <c r="AV11" s="17"/>
      <c r="AW11" s="17">
        <v>0.14218700678274801</v>
      </c>
      <c r="AX11" s="17">
        <v>0.231654516862491</v>
      </c>
      <c r="AY11" s="17"/>
      <c r="AZ11" s="17">
        <v>0.24529876572158099</v>
      </c>
      <c r="BA11" s="17">
        <v>0.206842337016647</v>
      </c>
      <c r="BB11" s="17"/>
      <c r="BC11" s="17">
        <v>0.26050716061455997</v>
      </c>
      <c r="BD11" s="17">
        <v>0.17419532288712999</v>
      </c>
      <c r="BE11" s="17"/>
      <c r="BF11" s="17">
        <v>0.16781832373240099</v>
      </c>
      <c r="BG11" s="17">
        <v>0.246190088899059</v>
      </c>
      <c r="BH11" s="17"/>
      <c r="BI11" s="17">
        <v>0.28886182945268901</v>
      </c>
      <c r="BJ11" s="17">
        <v>0.25853730436769401</v>
      </c>
      <c r="BK11" s="17">
        <v>0.20704663844207799</v>
      </c>
      <c r="BL11" s="17">
        <v>5.6729836491515299E-2</v>
      </c>
    </row>
    <row r="12" spans="2:64" x14ac:dyDescent="0.25">
      <c r="B12" s="18" t="s">
        <v>619</v>
      </c>
      <c r="C12" s="17">
        <v>6.7526721184528196E-2</v>
      </c>
      <c r="D12" s="17">
        <v>5.4660641150043203E-2</v>
      </c>
      <c r="E12" s="17">
        <v>2.98806992655649E-2</v>
      </c>
      <c r="F12" s="17">
        <v>5.2470065758011601E-2</v>
      </c>
      <c r="G12" s="17">
        <v>5.2116900751917702E-2</v>
      </c>
      <c r="H12" s="17">
        <v>4.9514990487785203E-2</v>
      </c>
      <c r="I12" s="17">
        <v>8.6450259682315095E-2</v>
      </c>
      <c r="J12" s="17">
        <v>8.6317226758373999E-2</v>
      </c>
      <c r="K12" s="17">
        <v>5.8320042748290002E-2</v>
      </c>
      <c r="L12" s="17">
        <v>6.2838398115689795E-2</v>
      </c>
      <c r="M12" s="17">
        <v>8.1404874750125505E-2</v>
      </c>
      <c r="N12" s="17">
        <v>0.119493864869109</v>
      </c>
      <c r="O12" s="17">
        <v>4.2416022599970703E-2</v>
      </c>
      <c r="P12" s="17">
        <v>0</v>
      </c>
      <c r="Q12" s="17"/>
      <c r="R12" s="17">
        <v>8.1587775888774403E-2</v>
      </c>
      <c r="S12" s="17">
        <v>3.61629857915731E-2</v>
      </c>
      <c r="T12" s="17">
        <v>8.8821650699510396E-2</v>
      </c>
      <c r="U12" s="17">
        <v>6.4361748466386398E-2</v>
      </c>
      <c r="V12" s="17"/>
      <c r="W12" s="17">
        <v>5.0734496503915899E-2</v>
      </c>
      <c r="X12" s="17">
        <v>0.16943925782841601</v>
      </c>
      <c r="Y12" s="17">
        <v>0.107350349160036</v>
      </c>
      <c r="Z12" s="17">
        <v>1.24640527055841E-2</v>
      </c>
      <c r="AA12" s="17">
        <v>2.1616910943984598E-2</v>
      </c>
      <c r="AB12" s="17">
        <v>9.7790819721285602E-2</v>
      </c>
      <c r="AC12" s="17">
        <v>5.2585739715810501E-2</v>
      </c>
      <c r="AD12" s="17">
        <v>5.25541514470882E-2</v>
      </c>
      <c r="AE12" s="17">
        <v>5.8691473764177798E-2</v>
      </c>
      <c r="AF12" s="17">
        <v>6.1895806814018801E-2</v>
      </c>
      <c r="AG12" s="17"/>
      <c r="AH12" s="17">
        <v>8.54029142855873E-2</v>
      </c>
      <c r="AI12" s="17">
        <v>3.4408821577049997E-2</v>
      </c>
      <c r="AJ12" s="17">
        <v>2.9280645464827199E-2</v>
      </c>
      <c r="AK12" s="17">
        <v>8.1479350797808603E-2</v>
      </c>
      <c r="AL12" s="17">
        <v>7.5652304135353801E-2</v>
      </c>
      <c r="AM12" s="17">
        <v>6.4594675803745505E-2</v>
      </c>
      <c r="AN12" s="17">
        <v>5.97669062020195E-2</v>
      </c>
      <c r="AO12" s="17"/>
      <c r="AP12" s="17">
        <v>5.8811170254644898E-2</v>
      </c>
      <c r="AQ12" s="17">
        <v>8.1667088927262904E-2</v>
      </c>
      <c r="AR12" s="17"/>
      <c r="AS12" s="17">
        <v>8.0460897413804994E-2</v>
      </c>
      <c r="AT12" s="17">
        <v>1.3878148307284999E-2</v>
      </c>
      <c r="AU12" s="17">
        <v>6.9209307553267999E-2</v>
      </c>
      <c r="AV12" s="17"/>
      <c r="AW12" s="17">
        <v>2.0723600581263001E-2</v>
      </c>
      <c r="AX12" s="17">
        <v>7.4742683464007295E-2</v>
      </c>
      <c r="AY12" s="17"/>
      <c r="AZ12" s="17">
        <v>5.9310779434560902E-2</v>
      </c>
      <c r="BA12" s="17">
        <v>7.1654984823507406E-2</v>
      </c>
      <c r="BB12" s="17"/>
      <c r="BC12" s="17">
        <v>7.0364534655856098E-2</v>
      </c>
      <c r="BD12" s="17">
        <v>6.4361748466386398E-2</v>
      </c>
      <c r="BE12" s="17"/>
      <c r="BF12" s="17">
        <v>4.6084841975896899E-2</v>
      </c>
      <c r="BG12" s="17">
        <v>7.8472602075556105E-2</v>
      </c>
      <c r="BH12" s="17"/>
      <c r="BI12" s="17">
        <v>7.0623327746644898E-2</v>
      </c>
      <c r="BJ12" s="17">
        <v>0.11366331136298501</v>
      </c>
      <c r="BK12" s="17">
        <v>4.3290009986927898E-2</v>
      </c>
      <c r="BL12" s="17">
        <v>2.0858020495152799E-2</v>
      </c>
    </row>
    <row r="13" spans="2:64" x14ac:dyDescent="0.25">
      <c r="B13" s="18" t="s">
        <v>620</v>
      </c>
      <c r="C13" s="17">
        <v>0.13927635704893401</v>
      </c>
      <c r="D13" s="17">
        <v>8.0998467902639398E-2</v>
      </c>
      <c r="E13" s="17">
        <v>0.20415402197345001</v>
      </c>
      <c r="F13" s="17">
        <v>0.136942441986037</v>
      </c>
      <c r="G13" s="17">
        <v>0.20441755229224301</v>
      </c>
      <c r="H13" s="17">
        <v>9.4777447390134106E-2</v>
      </c>
      <c r="I13" s="17">
        <v>7.9413347224366104E-2</v>
      </c>
      <c r="J13" s="17">
        <v>0.17616231345675301</v>
      </c>
      <c r="K13" s="17">
        <v>0.26904816748048499</v>
      </c>
      <c r="L13" s="17">
        <v>0.17048551936381201</v>
      </c>
      <c r="M13" s="17">
        <v>0.180620603787704</v>
      </c>
      <c r="N13" s="17">
        <v>0.123409573096876</v>
      </c>
      <c r="O13" s="17">
        <v>0.182933518159865</v>
      </c>
      <c r="P13" s="17">
        <v>0</v>
      </c>
      <c r="Q13" s="17"/>
      <c r="R13" s="17">
        <v>0.30923819097276201</v>
      </c>
      <c r="S13" s="17">
        <v>8.1335675111280203E-2</v>
      </c>
      <c r="T13" s="17">
        <v>0.130399288565652</v>
      </c>
      <c r="U13" s="17">
        <v>7.0248898171178395E-2</v>
      </c>
      <c r="V13" s="17"/>
      <c r="W13" s="17">
        <v>0.27694151051655203</v>
      </c>
      <c r="X13" s="17">
        <v>0.14246970928755401</v>
      </c>
      <c r="Y13" s="17">
        <v>0.21618855316427099</v>
      </c>
      <c r="Z13" s="17">
        <v>0.141885263575625</v>
      </c>
      <c r="AA13" s="17">
        <v>9.83989590912622E-2</v>
      </c>
      <c r="AB13" s="17">
        <v>0.118476231726704</v>
      </c>
      <c r="AC13" s="17">
        <v>8.0497525985716495E-2</v>
      </c>
      <c r="AD13" s="17">
        <v>9.5063476579769796E-2</v>
      </c>
      <c r="AE13" s="17">
        <v>0.111509865268269</v>
      </c>
      <c r="AF13" s="17">
        <v>6.5736920454698006E-2</v>
      </c>
      <c r="AG13" s="17"/>
      <c r="AH13" s="17">
        <v>0.28973001217976802</v>
      </c>
      <c r="AI13" s="17">
        <v>9.1135024127330003E-2</v>
      </c>
      <c r="AJ13" s="17">
        <v>8.3718662379153097E-2</v>
      </c>
      <c r="AK13" s="17">
        <v>0.17465026331101</v>
      </c>
      <c r="AL13" s="17">
        <v>0.119021799980182</v>
      </c>
      <c r="AM13" s="17">
        <v>8.5011718971505001E-2</v>
      </c>
      <c r="AN13" s="17">
        <v>7.0939820712389495E-2</v>
      </c>
      <c r="AO13" s="17"/>
      <c r="AP13" s="17">
        <v>4.6115312923777997E-2</v>
      </c>
      <c r="AQ13" s="17">
        <v>0.29042359189671202</v>
      </c>
      <c r="AR13" s="17"/>
      <c r="AS13" s="17">
        <v>1.8382710548399999E-2</v>
      </c>
      <c r="AT13" s="17">
        <v>2.9931049408255202E-2</v>
      </c>
      <c r="AU13" s="17">
        <v>6.7915037640929904E-2</v>
      </c>
      <c r="AV13" s="17"/>
      <c r="AW13" s="17">
        <v>3.0626956325676601E-2</v>
      </c>
      <c r="AX13" s="17">
        <v>0.15602759002659899</v>
      </c>
      <c r="AY13" s="17"/>
      <c r="AZ13" s="17">
        <v>0.18596792630214601</v>
      </c>
      <c r="BA13" s="17">
        <v>0.115815247725017</v>
      </c>
      <c r="BB13" s="17"/>
      <c r="BC13" s="17">
        <v>0.20116853437229401</v>
      </c>
      <c r="BD13" s="17">
        <v>7.0248898171178395E-2</v>
      </c>
      <c r="BE13" s="17"/>
      <c r="BF13" s="17">
        <v>5.9075368816546903E-2</v>
      </c>
      <c r="BG13" s="17">
        <v>0.180218219279977</v>
      </c>
      <c r="BH13" s="17"/>
      <c r="BI13" s="17">
        <v>0.35205716389924602</v>
      </c>
      <c r="BJ13" s="17">
        <v>0.11760951228698199</v>
      </c>
      <c r="BK13" s="17">
        <v>6.4131905369977898E-2</v>
      </c>
      <c r="BL13" s="17">
        <v>5.7150286019432501E-3</v>
      </c>
    </row>
    <row r="14" spans="2:64" x14ac:dyDescent="0.25">
      <c r="B14" s="18" t="s">
        <v>109</v>
      </c>
      <c r="C14" s="17">
        <v>8.8139427046296598E-2</v>
      </c>
      <c r="D14" s="17">
        <v>8.3990713747651796E-2</v>
      </c>
      <c r="E14" s="17">
        <v>0.102285663259163</v>
      </c>
      <c r="F14" s="17">
        <v>0.15301068795414399</v>
      </c>
      <c r="G14" s="17">
        <v>9.8803661515085905E-2</v>
      </c>
      <c r="H14" s="17">
        <v>7.1974999881234902E-2</v>
      </c>
      <c r="I14" s="17">
        <v>5.9984737930513801E-2</v>
      </c>
      <c r="J14" s="17">
        <v>9.0069208678235396E-2</v>
      </c>
      <c r="K14" s="17">
        <v>7.28710079322894E-2</v>
      </c>
      <c r="L14" s="17">
        <v>8.9715031731025005E-2</v>
      </c>
      <c r="M14" s="17">
        <v>6.9599861109724007E-2</v>
      </c>
      <c r="N14" s="17">
        <v>8.6784346789193306E-2</v>
      </c>
      <c r="O14" s="17">
        <v>0.120256565471762</v>
      </c>
      <c r="P14" s="17">
        <v>0</v>
      </c>
      <c r="Q14" s="17"/>
      <c r="R14" s="17">
        <v>0.110745767473119</v>
      </c>
      <c r="S14" s="17">
        <v>0.106661440232508</v>
      </c>
      <c r="T14" s="17">
        <v>4.8253473109410597E-2</v>
      </c>
      <c r="U14" s="17">
        <v>8.0996026134436794E-2</v>
      </c>
      <c r="V14" s="17"/>
      <c r="W14" s="17">
        <v>0.105779028680036</v>
      </c>
      <c r="X14" s="17">
        <v>0.101596281015281</v>
      </c>
      <c r="Y14" s="17">
        <v>3.4844277253850503E-2</v>
      </c>
      <c r="Z14" s="17">
        <v>9.8037144597317105E-2</v>
      </c>
      <c r="AA14" s="17">
        <v>6.9662341565284197E-2</v>
      </c>
      <c r="AB14" s="17">
        <v>6.4808480818488501E-2</v>
      </c>
      <c r="AC14" s="17">
        <v>4.92085171717088E-2</v>
      </c>
      <c r="AD14" s="17">
        <v>8.2625868007251704E-2</v>
      </c>
      <c r="AE14" s="17">
        <v>2.8361345873281301E-2</v>
      </c>
      <c r="AF14" s="17">
        <v>5.3365394130330597E-2</v>
      </c>
      <c r="AG14" s="17"/>
      <c r="AH14" s="17">
        <v>7.9856486125767706E-2</v>
      </c>
      <c r="AI14" s="17">
        <v>7.5824408465536702E-2</v>
      </c>
      <c r="AJ14" s="17">
        <v>7.17299199069244E-2</v>
      </c>
      <c r="AK14" s="17">
        <v>7.0673104383409902E-2</v>
      </c>
      <c r="AL14" s="17">
        <v>7.0582748685225502E-2</v>
      </c>
      <c r="AM14" s="17">
        <v>3.18885815451911E-2</v>
      </c>
      <c r="AN14" s="17">
        <v>8.8490911262321406E-2</v>
      </c>
      <c r="AO14" s="17"/>
      <c r="AP14" s="17">
        <v>2.7418592906458698E-2</v>
      </c>
      <c r="AQ14" s="17">
        <v>0.18665470523013999</v>
      </c>
      <c r="AR14" s="17"/>
      <c r="AS14" s="17">
        <v>3.5168957368395599E-2</v>
      </c>
      <c r="AT14" s="17">
        <v>0</v>
      </c>
      <c r="AU14" s="17">
        <v>2.8718185635315401E-2</v>
      </c>
      <c r="AV14" s="17"/>
      <c r="AW14" s="17">
        <v>0</v>
      </c>
      <c r="AX14" s="17">
        <v>0.10172849488414901</v>
      </c>
      <c r="AY14" s="17"/>
      <c r="AZ14" s="17">
        <v>0.109809629338117</v>
      </c>
      <c r="BA14" s="17">
        <v>7.7250802115258796E-2</v>
      </c>
      <c r="BB14" s="17"/>
      <c r="BC14" s="17">
        <v>9.4544423595737295E-2</v>
      </c>
      <c r="BD14" s="17">
        <v>8.0996026134436794E-2</v>
      </c>
      <c r="BE14" s="17"/>
      <c r="BF14" s="17">
        <v>5.1668365615195097E-2</v>
      </c>
      <c r="BG14" s="17">
        <v>0.106757566366543</v>
      </c>
      <c r="BH14" s="17"/>
      <c r="BI14" s="17">
        <v>0.15649802006060501</v>
      </c>
      <c r="BJ14" s="17">
        <v>0.145272346930439</v>
      </c>
      <c r="BK14" s="17">
        <v>2.00352714328891E-2</v>
      </c>
      <c r="BL14" s="17">
        <v>1.28266183822825E-2</v>
      </c>
    </row>
    <row r="15" spans="2:64" x14ac:dyDescent="0.25">
      <c r="B15" s="18" t="s">
        <v>621</v>
      </c>
      <c r="C15" s="20">
        <v>0.48535420219407699</v>
      </c>
      <c r="D15" s="20">
        <v>0.55895276814580597</v>
      </c>
      <c r="E15" s="20">
        <v>0.431884511553071</v>
      </c>
      <c r="F15" s="20">
        <v>0.40862639288570102</v>
      </c>
      <c r="G15" s="20">
        <v>0.472168354692102</v>
      </c>
      <c r="H15" s="20">
        <v>0.59089602018698295</v>
      </c>
      <c r="I15" s="20">
        <v>0.63376149857223896</v>
      </c>
      <c r="J15" s="20">
        <v>0.38417615448022202</v>
      </c>
      <c r="K15" s="20">
        <v>0.32804692429920401</v>
      </c>
      <c r="L15" s="20">
        <v>0.38232517099133601</v>
      </c>
      <c r="M15" s="20">
        <v>0.391813814473991</v>
      </c>
      <c r="N15" s="20">
        <v>0.51682515528915496</v>
      </c>
      <c r="O15" s="20">
        <v>0.44013474221745102</v>
      </c>
      <c r="P15" s="20">
        <v>0.64803048213396297</v>
      </c>
      <c r="Q15" s="20"/>
      <c r="R15" s="20">
        <v>0.21760851850087501</v>
      </c>
      <c r="S15" s="20">
        <v>0.49928199444948901</v>
      </c>
      <c r="T15" s="20">
        <v>0.53107494665633603</v>
      </c>
      <c r="U15" s="20">
        <v>0.61019800434086802</v>
      </c>
      <c r="V15" s="20"/>
      <c r="W15" s="20">
        <v>0.28325888818177503</v>
      </c>
      <c r="X15" s="20">
        <v>0.358532741572264</v>
      </c>
      <c r="Y15" s="20">
        <v>0.36067448723081302</v>
      </c>
      <c r="Z15" s="20">
        <v>0.52988313396076103</v>
      </c>
      <c r="AA15" s="20">
        <v>0.56216343098885602</v>
      </c>
      <c r="AB15" s="20">
        <v>0.52857458405919899</v>
      </c>
      <c r="AC15" s="20">
        <v>0.57948322304676303</v>
      </c>
      <c r="AD15" s="20">
        <v>0.682226114008327</v>
      </c>
      <c r="AE15" s="20">
        <v>0.58056104538830799</v>
      </c>
      <c r="AF15" s="20">
        <v>0.640474125888715</v>
      </c>
      <c r="AG15" s="20"/>
      <c r="AH15" s="20">
        <v>0.34327884987950702</v>
      </c>
      <c r="AI15" s="20">
        <v>0.63203196548353502</v>
      </c>
      <c r="AJ15" s="20">
        <v>0.561389568519708</v>
      </c>
      <c r="AK15" s="20">
        <v>0.35814132879112598</v>
      </c>
      <c r="AL15" s="20">
        <v>0.59308990210801205</v>
      </c>
      <c r="AM15" s="20">
        <v>0.64177479999228604</v>
      </c>
      <c r="AN15" s="20">
        <v>0.56003485723961499</v>
      </c>
      <c r="AO15" s="20"/>
      <c r="AP15" s="20">
        <v>0.69479237194273702</v>
      </c>
      <c r="AQ15" s="20">
        <v>0.145555517815213</v>
      </c>
      <c r="AR15" s="20"/>
      <c r="AS15" s="20">
        <v>0.69229784641590197</v>
      </c>
      <c r="AT15" s="20">
        <v>0.79665751930149398</v>
      </c>
      <c r="AU15" s="20">
        <v>0.67461542017314502</v>
      </c>
      <c r="AV15" s="20"/>
      <c r="AW15" s="20">
        <v>0.806462436310312</v>
      </c>
      <c r="AX15" s="20">
        <v>0.435846714762753</v>
      </c>
      <c r="AY15" s="20"/>
      <c r="AZ15" s="20">
        <v>0.399612899203594</v>
      </c>
      <c r="BA15" s="20">
        <v>0.52843662831956995</v>
      </c>
      <c r="BB15" s="20"/>
      <c r="BC15" s="20">
        <v>0.37341534676155302</v>
      </c>
      <c r="BD15" s="20">
        <v>0.61019800434086802</v>
      </c>
      <c r="BE15" s="20"/>
      <c r="BF15" s="20">
        <v>0.67535309985995995</v>
      </c>
      <c r="BG15" s="20">
        <v>0.38836152337886498</v>
      </c>
      <c r="BH15" s="20"/>
      <c r="BI15" s="20">
        <v>0.13195965884081501</v>
      </c>
      <c r="BJ15" s="20">
        <v>0.3649175250519</v>
      </c>
      <c r="BK15" s="20">
        <v>0.66549617476812695</v>
      </c>
      <c r="BL15" s="20">
        <v>0.90387049602910596</v>
      </c>
    </row>
    <row r="16" spans="2:64" x14ac:dyDescent="0.25">
      <c r="B16" s="18" t="s">
        <v>622</v>
      </c>
      <c r="C16" s="20">
        <v>0.206803078233462</v>
      </c>
      <c r="D16" s="20">
        <v>0.135659109052683</v>
      </c>
      <c r="E16" s="20">
        <v>0.234034721239015</v>
      </c>
      <c r="F16" s="20">
        <v>0.189412507744049</v>
      </c>
      <c r="G16" s="20">
        <v>0.25653445304416</v>
      </c>
      <c r="H16" s="20">
        <v>0.14429243787791901</v>
      </c>
      <c r="I16" s="20">
        <v>0.165863606906681</v>
      </c>
      <c r="J16" s="20">
        <v>0.26247954021512698</v>
      </c>
      <c r="K16" s="20">
        <v>0.32736821022877499</v>
      </c>
      <c r="L16" s="20">
        <v>0.23332391747950099</v>
      </c>
      <c r="M16" s="20">
        <v>0.26202547853782998</v>
      </c>
      <c r="N16" s="20">
        <v>0.24290343796598499</v>
      </c>
      <c r="O16" s="20">
        <v>0.22534954075983599</v>
      </c>
      <c r="P16" s="20">
        <v>0</v>
      </c>
      <c r="Q16" s="20"/>
      <c r="R16" s="20">
        <v>0.39082596686153598</v>
      </c>
      <c r="S16" s="20">
        <v>0.11749866090285301</v>
      </c>
      <c r="T16" s="20">
        <v>0.21922093926516201</v>
      </c>
      <c r="U16" s="20">
        <v>0.134610646637565</v>
      </c>
      <c r="V16" s="20"/>
      <c r="W16" s="20">
        <v>0.32767600702046801</v>
      </c>
      <c r="X16" s="20">
        <v>0.31190896711596899</v>
      </c>
      <c r="Y16" s="20">
        <v>0.32353890232430699</v>
      </c>
      <c r="Z16" s="20">
        <v>0.15434931628120999</v>
      </c>
      <c r="AA16" s="20">
        <v>0.120015870035247</v>
      </c>
      <c r="AB16" s="20">
        <v>0.21626705144798899</v>
      </c>
      <c r="AC16" s="20">
        <v>0.13308326570152701</v>
      </c>
      <c r="AD16" s="20">
        <v>0.14761762802685799</v>
      </c>
      <c r="AE16" s="20">
        <v>0.170201339032446</v>
      </c>
      <c r="AF16" s="20">
        <v>0.12763272726871699</v>
      </c>
      <c r="AG16" s="20"/>
      <c r="AH16" s="20">
        <v>0.37513292646535501</v>
      </c>
      <c r="AI16" s="20">
        <v>0.12554384570438001</v>
      </c>
      <c r="AJ16" s="20">
        <v>0.11299930784398</v>
      </c>
      <c r="AK16" s="20">
        <v>0.25612961410881901</v>
      </c>
      <c r="AL16" s="20">
        <v>0.19467410411553601</v>
      </c>
      <c r="AM16" s="20">
        <v>0.14960639477525101</v>
      </c>
      <c r="AN16" s="20">
        <v>0.13070672691440899</v>
      </c>
      <c r="AO16" s="20"/>
      <c r="AP16" s="20">
        <v>0.104926483178423</v>
      </c>
      <c r="AQ16" s="20">
        <v>0.37209068082397501</v>
      </c>
      <c r="AR16" s="20"/>
      <c r="AS16" s="20">
        <v>9.8843607962204996E-2</v>
      </c>
      <c r="AT16" s="20">
        <v>4.3809197715540198E-2</v>
      </c>
      <c r="AU16" s="20">
        <v>0.137124345194198</v>
      </c>
      <c r="AV16" s="20"/>
      <c r="AW16" s="20">
        <v>5.1350556906939598E-2</v>
      </c>
      <c r="AX16" s="20">
        <v>0.230770273490606</v>
      </c>
      <c r="AY16" s="20"/>
      <c r="AZ16" s="20">
        <v>0.24527870573670699</v>
      </c>
      <c r="BA16" s="20">
        <v>0.18747023254852399</v>
      </c>
      <c r="BB16" s="20"/>
      <c r="BC16" s="20">
        <v>0.27153306902815</v>
      </c>
      <c r="BD16" s="20">
        <v>0.134610646637565</v>
      </c>
      <c r="BE16" s="20"/>
      <c r="BF16" s="20">
        <v>0.105160210792444</v>
      </c>
      <c r="BG16" s="20">
        <v>0.25869082135553301</v>
      </c>
      <c r="BH16" s="20"/>
      <c r="BI16" s="20">
        <v>0.422680491645891</v>
      </c>
      <c r="BJ16" s="20">
        <v>0.23127282364996701</v>
      </c>
      <c r="BK16" s="20">
        <v>0.107421915356906</v>
      </c>
      <c r="BL16" s="20">
        <v>2.6573049097095999E-2</v>
      </c>
    </row>
    <row r="17" spans="2:64" x14ac:dyDescent="0.25">
      <c r="B17" s="18" t="s">
        <v>185</v>
      </c>
      <c r="C17" s="21">
        <v>0.27855112396061499</v>
      </c>
      <c r="D17" s="21">
        <v>0.423293659093123</v>
      </c>
      <c r="E17" s="21">
        <v>0.197849790314056</v>
      </c>
      <c r="F17" s="21">
        <v>0.21921388514165199</v>
      </c>
      <c r="G17" s="21">
        <v>0.215633901647941</v>
      </c>
      <c r="H17" s="21">
        <v>0.446603582309064</v>
      </c>
      <c r="I17" s="21">
        <v>0.46789789166555801</v>
      </c>
      <c r="J17" s="21">
        <v>0.121696614265095</v>
      </c>
      <c r="K17" s="21">
        <v>6.7871407042935405E-4</v>
      </c>
      <c r="L17" s="21">
        <v>0.14900125351183499</v>
      </c>
      <c r="M17" s="21">
        <v>0.12978833593616201</v>
      </c>
      <c r="N17" s="21">
        <v>0.27392171732317</v>
      </c>
      <c r="O17" s="21">
        <v>0.21478520145761501</v>
      </c>
      <c r="P17" s="21">
        <v>0.64803048213396297</v>
      </c>
      <c r="Q17" s="21"/>
      <c r="R17" s="21">
        <v>-0.173217448360661</v>
      </c>
      <c r="S17" s="21">
        <v>0.38178333354663602</v>
      </c>
      <c r="T17" s="21">
        <v>0.31185400739117403</v>
      </c>
      <c r="U17" s="21">
        <v>0.47558735770330401</v>
      </c>
      <c r="V17" s="21"/>
      <c r="W17" s="21">
        <v>-4.4417118838693502E-2</v>
      </c>
      <c r="X17" s="21">
        <v>4.6623774456294197E-2</v>
      </c>
      <c r="Y17" s="21">
        <v>3.71355849065058E-2</v>
      </c>
      <c r="Z17" s="21">
        <v>0.37553381767955202</v>
      </c>
      <c r="AA17" s="21">
        <v>0.44214756095361002</v>
      </c>
      <c r="AB17" s="21">
        <v>0.31230753261121003</v>
      </c>
      <c r="AC17" s="21">
        <v>0.44639995734523602</v>
      </c>
      <c r="AD17" s="21">
        <v>0.53460848598146904</v>
      </c>
      <c r="AE17" s="21">
        <v>0.410359706355862</v>
      </c>
      <c r="AF17" s="21">
        <v>0.512841398619998</v>
      </c>
      <c r="AG17" s="21"/>
      <c r="AH17" s="21">
        <v>-3.1854076585847803E-2</v>
      </c>
      <c r="AI17" s="21">
        <v>0.50648811977915598</v>
      </c>
      <c r="AJ17" s="21">
        <v>0.44839026067572701</v>
      </c>
      <c r="AK17" s="21">
        <v>0.10201171468230701</v>
      </c>
      <c r="AL17" s="21">
        <v>0.39841579799247701</v>
      </c>
      <c r="AM17" s="21">
        <v>0.49216840521703498</v>
      </c>
      <c r="AN17" s="21">
        <v>0.429328130325206</v>
      </c>
      <c r="AO17" s="21"/>
      <c r="AP17" s="21">
        <v>0.58986588876431401</v>
      </c>
      <c r="AQ17" s="21">
        <v>-0.226535163008762</v>
      </c>
      <c r="AR17" s="21"/>
      <c r="AS17" s="21">
        <v>0.59345423845369605</v>
      </c>
      <c r="AT17" s="21">
        <v>0.75284832158595405</v>
      </c>
      <c r="AU17" s="21">
        <v>0.53749107497894699</v>
      </c>
      <c r="AV17" s="21"/>
      <c r="AW17" s="21">
        <v>0.75511187940337299</v>
      </c>
      <c r="AX17" s="21">
        <v>0.205076441272147</v>
      </c>
      <c r="AY17" s="21"/>
      <c r="AZ17" s="21">
        <v>0.15433419346688701</v>
      </c>
      <c r="BA17" s="21">
        <v>0.34096639577104598</v>
      </c>
      <c r="BB17" s="21"/>
      <c r="BC17" s="21">
        <v>0.101882277733403</v>
      </c>
      <c r="BD17" s="21">
        <v>0.47558735770330401</v>
      </c>
      <c r="BE17" s="21"/>
      <c r="BF17" s="21">
        <v>0.57019288906751597</v>
      </c>
      <c r="BG17" s="21">
        <v>0.129670702023332</v>
      </c>
      <c r="BH17" s="21"/>
      <c r="BI17" s="21">
        <v>-0.29072083280507599</v>
      </c>
      <c r="BJ17" s="21">
        <v>0.13364470140193299</v>
      </c>
      <c r="BK17" s="21">
        <v>0.55807425941122102</v>
      </c>
      <c r="BL17" s="21">
        <v>0.87729744693200995</v>
      </c>
    </row>
    <row r="18" spans="2:64" x14ac:dyDescent="0.25">
      <c r="B18" s="16"/>
    </row>
    <row r="19" spans="2:64" x14ac:dyDescent="0.25">
      <c r="B19" t="s">
        <v>83</v>
      </c>
    </row>
    <row r="20" spans="2:64" x14ac:dyDescent="0.25">
      <c r="B20" t="s">
        <v>84</v>
      </c>
    </row>
    <row r="22" spans="2:64" x14ac:dyDescent="0.2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BL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628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616</v>
      </c>
      <c r="C9" s="17">
        <v>0.20375366911572099</v>
      </c>
      <c r="D9" s="17">
        <v>0.21551536888123601</v>
      </c>
      <c r="E9" s="17">
        <v>0.184941747865838</v>
      </c>
      <c r="F9" s="17">
        <v>0.244648929466739</v>
      </c>
      <c r="G9" s="17">
        <v>0.193631068051418</v>
      </c>
      <c r="H9" s="17">
        <v>0.23468918519946</v>
      </c>
      <c r="I9" s="17">
        <v>0.167076131982758</v>
      </c>
      <c r="J9" s="17">
        <v>0.14732885317387501</v>
      </c>
      <c r="K9" s="17">
        <v>0.19617515409858199</v>
      </c>
      <c r="L9" s="17">
        <v>0.15808638439685399</v>
      </c>
      <c r="M9" s="17">
        <v>0.14638368187331099</v>
      </c>
      <c r="N9" s="17">
        <v>0.25536195092251601</v>
      </c>
      <c r="O9" s="17">
        <v>0.23069089443123</v>
      </c>
      <c r="P9" s="17">
        <v>0.296060964267926</v>
      </c>
      <c r="Q9" s="17"/>
      <c r="R9" s="17">
        <v>0.17906414552351199</v>
      </c>
      <c r="S9" s="17">
        <v>0.14578433981772601</v>
      </c>
      <c r="T9" s="17">
        <v>0.20906685574891101</v>
      </c>
      <c r="U9" s="17">
        <v>0.233831266478713</v>
      </c>
      <c r="V9" s="17"/>
      <c r="W9" s="17">
        <v>0.23744394641896399</v>
      </c>
      <c r="X9" s="17">
        <v>0.120599471660818</v>
      </c>
      <c r="Y9" s="17">
        <v>0.22631174675460899</v>
      </c>
      <c r="Z9" s="17">
        <v>0.131268805280644</v>
      </c>
      <c r="AA9" s="17">
        <v>0.24091595180448799</v>
      </c>
      <c r="AB9" s="17">
        <v>0.16520547422286799</v>
      </c>
      <c r="AC9" s="17">
        <v>0.29697116287844999</v>
      </c>
      <c r="AD9" s="17">
        <v>0.271139817039041</v>
      </c>
      <c r="AE9" s="17">
        <v>0.18226699166677601</v>
      </c>
      <c r="AF9" s="17">
        <v>0.22441135097600501</v>
      </c>
      <c r="AG9" s="17"/>
      <c r="AH9" s="17">
        <v>0.16933398338327699</v>
      </c>
      <c r="AI9" s="17">
        <v>0.22870405923346601</v>
      </c>
      <c r="AJ9" s="17">
        <v>0.21911993677578401</v>
      </c>
      <c r="AK9" s="17">
        <v>0.20215733915704101</v>
      </c>
      <c r="AL9" s="17">
        <v>0.20263090369689199</v>
      </c>
      <c r="AM9" s="17">
        <v>0.28024192399632297</v>
      </c>
      <c r="AN9" s="17">
        <v>0.16945497027227899</v>
      </c>
      <c r="AO9" s="17"/>
      <c r="AP9" s="17">
        <v>0.25362251722878998</v>
      </c>
      <c r="AQ9" s="17">
        <v>0.122844974198048</v>
      </c>
      <c r="AR9" s="17"/>
      <c r="AS9" s="17">
        <v>0.24958600520622901</v>
      </c>
      <c r="AT9" s="17">
        <v>0.31648441904575197</v>
      </c>
      <c r="AU9" s="17">
        <v>0.223613541076609</v>
      </c>
      <c r="AV9" s="17"/>
      <c r="AW9" s="17">
        <v>0.28343022770367998</v>
      </c>
      <c r="AX9" s="17">
        <v>0.19146938050592899</v>
      </c>
      <c r="AY9" s="17"/>
      <c r="AZ9" s="17">
        <v>0.19399170789561099</v>
      </c>
      <c r="BA9" s="17">
        <v>0.208658761042678</v>
      </c>
      <c r="BB9" s="17"/>
      <c r="BC9" s="17">
        <v>0.17678515514003501</v>
      </c>
      <c r="BD9" s="17">
        <v>0.233831266478713</v>
      </c>
      <c r="BE9" s="17"/>
      <c r="BF9" s="17">
        <v>0.26064348360592698</v>
      </c>
      <c r="BG9" s="17">
        <v>0.174711945334729</v>
      </c>
      <c r="BH9" s="17"/>
      <c r="BI9" s="17">
        <v>0.124080031497425</v>
      </c>
      <c r="BJ9" s="17">
        <v>0.16909382074268101</v>
      </c>
      <c r="BK9" s="17">
        <v>0.25714741851688</v>
      </c>
      <c r="BL9" s="17">
        <v>0.28047992896086699</v>
      </c>
    </row>
    <row r="10" spans="2:64" x14ac:dyDescent="0.25">
      <c r="B10" s="18" t="s">
        <v>617</v>
      </c>
      <c r="C10" s="17">
        <v>0.43186133860318898</v>
      </c>
      <c r="D10" s="17">
        <v>0.48303940231513798</v>
      </c>
      <c r="E10" s="17">
        <v>0.50861856690154805</v>
      </c>
      <c r="F10" s="17">
        <v>0.34842268212592198</v>
      </c>
      <c r="G10" s="17">
        <v>0.49279666507931102</v>
      </c>
      <c r="H10" s="17">
        <v>0.406006826708457</v>
      </c>
      <c r="I10" s="17">
        <v>0.490254008968321</v>
      </c>
      <c r="J10" s="17">
        <v>0.45748384245184398</v>
      </c>
      <c r="K10" s="17">
        <v>0.48255615883460501</v>
      </c>
      <c r="L10" s="17">
        <v>0.48184580854729397</v>
      </c>
      <c r="M10" s="17">
        <v>0.330187536122512</v>
      </c>
      <c r="N10" s="17">
        <v>0.39001407879071298</v>
      </c>
      <c r="O10" s="17">
        <v>0.34181311438108802</v>
      </c>
      <c r="P10" s="17">
        <v>0.35196951786603697</v>
      </c>
      <c r="Q10" s="17"/>
      <c r="R10" s="17">
        <v>0.336942759544543</v>
      </c>
      <c r="S10" s="17">
        <v>0.43878813624705698</v>
      </c>
      <c r="T10" s="17">
        <v>0.47010180600613699</v>
      </c>
      <c r="U10" s="17">
        <v>0.46957453583761399</v>
      </c>
      <c r="V10" s="17"/>
      <c r="W10" s="17">
        <v>0.31476734374763998</v>
      </c>
      <c r="X10" s="17">
        <v>0.40633052973643802</v>
      </c>
      <c r="Y10" s="17">
        <v>0.461574473129858</v>
      </c>
      <c r="Z10" s="17">
        <v>0.45456415682285201</v>
      </c>
      <c r="AA10" s="17">
        <v>0.44098627386648398</v>
      </c>
      <c r="AB10" s="17">
        <v>0.436940466000381</v>
      </c>
      <c r="AC10" s="17">
        <v>0.39379178966429701</v>
      </c>
      <c r="AD10" s="17">
        <v>0.47615509355533497</v>
      </c>
      <c r="AE10" s="17">
        <v>0.499389125399744</v>
      </c>
      <c r="AF10" s="17">
        <v>0.490301746558792</v>
      </c>
      <c r="AG10" s="17"/>
      <c r="AH10" s="17">
        <v>0.39219474971361301</v>
      </c>
      <c r="AI10" s="17">
        <v>0.38262411101009303</v>
      </c>
      <c r="AJ10" s="17">
        <v>0.31632619393345301</v>
      </c>
      <c r="AK10" s="17">
        <v>0.42477943569277299</v>
      </c>
      <c r="AL10" s="17">
        <v>0.46055932418637302</v>
      </c>
      <c r="AM10" s="17">
        <v>0.49078664278275602</v>
      </c>
      <c r="AN10" s="17">
        <v>0.52918391644420304</v>
      </c>
      <c r="AO10" s="17"/>
      <c r="AP10" s="17">
        <v>0.46273538401442399</v>
      </c>
      <c r="AQ10" s="17">
        <v>0.38177037369081901</v>
      </c>
      <c r="AR10" s="17"/>
      <c r="AS10" s="17">
        <v>0.49789326283039498</v>
      </c>
      <c r="AT10" s="17">
        <v>0.44410874484519602</v>
      </c>
      <c r="AU10" s="17">
        <v>0.461647308037889</v>
      </c>
      <c r="AV10" s="17"/>
      <c r="AW10" s="17">
        <v>0.49876238269503897</v>
      </c>
      <c r="AX10" s="17">
        <v>0.421546739824259</v>
      </c>
      <c r="AY10" s="17"/>
      <c r="AZ10" s="17">
        <v>0.43481292705831598</v>
      </c>
      <c r="BA10" s="17">
        <v>0.430378254172049</v>
      </c>
      <c r="BB10" s="17"/>
      <c r="BC10" s="17">
        <v>0.39804650710551598</v>
      </c>
      <c r="BD10" s="17">
        <v>0.46957453583761399</v>
      </c>
      <c r="BE10" s="17"/>
      <c r="BF10" s="17">
        <v>0.45548605045111901</v>
      </c>
      <c r="BG10" s="17">
        <v>0.419801141851955</v>
      </c>
      <c r="BH10" s="17"/>
      <c r="BI10" s="17">
        <v>0.25246591258878198</v>
      </c>
      <c r="BJ10" s="17">
        <v>0.49589213989336001</v>
      </c>
      <c r="BK10" s="17">
        <v>0.45821917328989298</v>
      </c>
      <c r="BL10" s="17">
        <v>0.53689353638149095</v>
      </c>
    </row>
    <row r="11" spans="2:64" x14ac:dyDescent="0.25">
      <c r="B11" s="18" t="s">
        <v>618</v>
      </c>
      <c r="C11" s="17">
        <v>0.178008428077501</v>
      </c>
      <c r="D11" s="17">
        <v>0.17623986349259799</v>
      </c>
      <c r="E11" s="17">
        <v>0.12609150570740299</v>
      </c>
      <c r="F11" s="17">
        <v>0.17924572083314899</v>
      </c>
      <c r="G11" s="17">
        <v>0.11994119881785199</v>
      </c>
      <c r="H11" s="17">
        <v>0.17863855958352801</v>
      </c>
      <c r="I11" s="17">
        <v>0.17428720058462999</v>
      </c>
      <c r="J11" s="17">
        <v>0.235562389644285</v>
      </c>
      <c r="K11" s="17">
        <v>0.174845951682191</v>
      </c>
      <c r="L11" s="17">
        <v>0.16650490234853399</v>
      </c>
      <c r="M11" s="17">
        <v>0.27351894707316299</v>
      </c>
      <c r="N11" s="17">
        <v>0.13576296375009</v>
      </c>
      <c r="O11" s="17">
        <v>0.170009020775131</v>
      </c>
      <c r="P11" s="17">
        <v>0.35196951786603697</v>
      </c>
      <c r="Q11" s="17"/>
      <c r="R11" s="17">
        <v>0.162866191889079</v>
      </c>
      <c r="S11" s="17">
        <v>0.21352049638142101</v>
      </c>
      <c r="T11" s="17">
        <v>0.163536239122338</v>
      </c>
      <c r="U11" s="17">
        <v>0.17859379401459599</v>
      </c>
      <c r="V11" s="17"/>
      <c r="W11" s="17">
        <v>0.15873525991215301</v>
      </c>
      <c r="X11" s="17">
        <v>0.22258431423174799</v>
      </c>
      <c r="Y11" s="17">
        <v>0.115246250324572</v>
      </c>
      <c r="Z11" s="17">
        <v>0.19307837833173899</v>
      </c>
      <c r="AA11" s="17">
        <v>0.16529480909333999</v>
      </c>
      <c r="AB11" s="17">
        <v>0.25935057277326301</v>
      </c>
      <c r="AC11" s="17">
        <v>0.17340439103700001</v>
      </c>
      <c r="AD11" s="17">
        <v>7.5768195443136399E-2</v>
      </c>
      <c r="AE11" s="17">
        <v>0.15827461335817999</v>
      </c>
      <c r="AF11" s="17">
        <v>0.18611230152505401</v>
      </c>
      <c r="AG11" s="17"/>
      <c r="AH11" s="17">
        <v>0.18112419065279201</v>
      </c>
      <c r="AI11" s="17">
        <v>0.21225509054238001</v>
      </c>
      <c r="AJ11" s="17">
        <v>0.26526384553066901</v>
      </c>
      <c r="AK11" s="17">
        <v>0.17850310551290999</v>
      </c>
      <c r="AL11" s="17">
        <v>0.160352927723765</v>
      </c>
      <c r="AM11" s="17">
        <v>0.115897536472786</v>
      </c>
      <c r="AN11" s="17">
        <v>0.11418306326417101</v>
      </c>
      <c r="AO11" s="17"/>
      <c r="AP11" s="17">
        <v>0.17949445076454801</v>
      </c>
      <c r="AQ11" s="17">
        <v>0.17559746089505399</v>
      </c>
      <c r="AR11" s="17"/>
      <c r="AS11" s="17">
        <v>0.18403413138720101</v>
      </c>
      <c r="AT11" s="17">
        <v>0.16175502887938001</v>
      </c>
      <c r="AU11" s="17">
        <v>0.16949302196757501</v>
      </c>
      <c r="AV11" s="17"/>
      <c r="AW11" s="17">
        <v>0.15177475911206201</v>
      </c>
      <c r="AX11" s="17">
        <v>0.182053055086704</v>
      </c>
      <c r="AY11" s="17"/>
      <c r="AZ11" s="17">
        <v>0.18219070282136299</v>
      </c>
      <c r="BA11" s="17">
        <v>0.175906960798552</v>
      </c>
      <c r="BB11" s="17"/>
      <c r="BC11" s="17">
        <v>0.17748357068065099</v>
      </c>
      <c r="BD11" s="17">
        <v>0.17859379401459599</v>
      </c>
      <c r="BE11" s="17"/>
      <c r="BF11" s="17">
        <v>0.16629320798504901</v>
      </c>
      <c r="BG11" s="17">
        <v>0.18398893951012399</v>
      </c>
      <c r="BH11" s="17"/>
      <c r="BI11" s="17">
        <v>0.25601502820361999</v>
      </c>
      <c r="BJ11" s="17">
        <v>0.16786843128415499</v>
      </c>
      <c r="BK11" s="17">
        <v>0.16005319796469999</v>
      </c>
      <c r="BL11" s="17">
        <v>0.10388832122797199</v>
      </c>
    </row>
    <row r="12" spans="2:64" x14ac:dyDescent="0.25">
      <c r="B12" s="18" t="s">
        <v>619</v>
      </c>
      <c r="C12" s="17">
        <v>0.103817225018336</v>
      </c>
      <c r="D12" s="17">
        <v>7.0138864727760306E-2</v>
      </c>
      <c r="E12" s="17">
        <v>2.98806992655649E-2</v>
      </c>
      <c r="F12" s="17">
        <v>6.8538311726117795E-2</v>
      </c>
      <c r="G12" s="17">
        <v>0.11994119881785199</v>
      </c>
      <c r="H12" s="17">
        <v>0.11992043332404401</v>
      </c>
      <c r="I12" s="17">
        <v>9.5629508990966797E-2</v>
      </c>
      <c r="J12" s="17">
        <v>7.0269183282391401E-2</v>
      </c>
      <c r="K12" s="17">
        <v>0.101094629593365</v>
      </c>
      <c r="L12" s="17">
        <v>0.115676999975098</v>
      </c>
      <c r="M12" s="17">
        <v>0.124443889981394</v>
      </c>
      <c r="N12" s="17">
        <v>0.135573827579275</v>
      </c>
      <c r="O12" s="17">
        <v>0.156739593015149</v>
      </c>
      <c r="P12" s="17">
        <v>0</v>
      </c>
      <c r="Q12" s="17"/>
      <c r="R12" s="17">
        <v>0.128329132208261</v>
      </c>
      <c r="S12" s="17">
        <v>0.121133224556386</v>
      </c>
      <c r="T12" s="17">
        <v>9.5987128955134005E-2</v>
      </c>
      <c r="U12" s="17">
        <v>8.7448455099599295E-2</v>
      </c>
      <c r="V12" s="17"/>
      <c r="W12" s="17">
        <v>0.103212030117652</v>
      </c>
      <c r="X12" s="17">
        <v>0.16184839624075401</v>
      </c>
      <c r="Y12" s="17">
        <v>8.8392724857446398E-2</v>
      </c>
      <c r="Z12" s="17">
        <v>0.16073702572175699</v>
      </c>
      <c r="AA12" s="17">
        <v>6.5911383807353605E-2</v>
      </c>
      <c r="AB12" s="17">
        <v>0.122656593491792</v>
      </c>
      <c r="AC12" s="17">
        <v>0.101082049787915</v>
      </c>
      <c r="AD12" s="17">
        <v>0.130962118692313</v>
      </c>
      <c r="AE12" s="17">
        <v>0.14029906747068999</v>
      </c>
      <c r="AF12" s="17">
        <v>5.7604753652530802E-2</v>
      </c>
      <c r="AG12" s="17"/>
      <c r="AH12" s="17">
        <v>0.14364671209541299</v>
      </c>
      <c r="AI12" s="17">
        <v>7.5257932208753903E-2</v>
      </c>
      <c r="AJ12" s="17">
        <v>0.14988443854125699</v>
      </c>
      <c r="AK12" s="17">
        <v>0.11196664779217901</v>
      </c>
      <c r="AL12" s="17">
        <v>8.4845639581421606E-2</v>
      </c>
      <c r="AM12" s="17">
        <v>8.0296251044161507E-2</v>
      </c>
      <c r="AN12" s="17">
        <v>8.9251081600941196E-2</v>
      </c>
      <c r="AO12" s="17"/>
      <c r="AP12" s="17">
        <v>7.97827576864579E-2</v>
      </c>
      <c r="AQ12" s="17">
        <v>0.14281145605521001</v>
      </c>
      <c r="AR12" s="17"/>
      <c r="AS12" s="17">
        <v>5.1556178820080102E-2</v>
      </c>
      <c r="AT12" s="17">
        <v>7.0235251618501998E-2</v>
      </c>
      <c r="AU12" s="17">
        <v>0.10573784181608301</v>
      </c>
      <c r="AV12" s="17"/>
      <c r="AW12" s="17">
        <v>4.9171504026500702E-2</v>
      </c>
      <c r="AX12" s="17">
        <v>0.11224233548809701</v>
      </c>
      <c r="AY12" s="17"/>
      <c r="AZ12" s="17">
        <v>6.1009929449987801E-2</v>
      </c>
      <c r="BA12" s="17">
        <v>0.12532660363321699</v>
      </c>
      <c r="BB12" s="17"/>
      <c r="BC12" s="17">
        <v>0.11849397579037201</v>
      </c>
      <c r="BD12" s="17">
        <v>8.7448455099599295E-2</v>
      </c>
      <c r="BE12" s="17"/>
      <c r="BF12" s="17">
        <v>6.8545005390686697E-2</v>
      </c>
      <c r="BG12" s="17">
        <v>0.12182336669322399</v>
      </c>
      <c r="BH12" s="17"/>
      <c r="BI12" s="17">
        <v>0.15836114049928501</v>
      </c>
      <c r="BJ12" s="17">
        <v>0.117464559753505</v>
      </c>
      <c r="BK12" s="17">
        <v>7.3298085940522298E-2</v>
      </c>
      <c r="BL12" s="17">
        <v>5.8526046121884501E-2</v>
      </c>
    </row>
    <row r="13" spans="2:64" x14ac:dyDescent="0.25">
      <c r="B13" s="18" t="s">
        <v>620</v>
      </c>
      <c r="C13" s="17">
        <v>6.9253361197323296E-2</v>
      </c>
      <c r="D13" s="17">
        <v>4.7036069500088901E-2</v>
      </c>
      <c r="E13" s="17">
        <v>7.8062516266047002E-2</v>
      </c>
      <c r="F13" s="17">
        <v>0.15914435584807199</v>
      </c>
      <c r="G13" s="17">
        <v>7.3689869233566199E-2</v>
      </c>
      <c r="H13" s="17">
        <v>6.0744995184510098E-2</v>
      </c>
      <c r="I13" s="17">
        <v>4.9940162725186303E-2</v>
      </c>
      <c r="J13" s="17">
        <v>7.0269183282391401E-2</v>
      </c>
      <c r="K13" s="17">
        <v>4.5328105791255902E-2</v>
      </c>
      <c r="L13" s="17">
        <v>6.4904920610182701E-2</v>
      </c>
      <c r="M13" s="17">
        <v>9.1047777758601303E-2</v>
      </c>
      <c r="N13" s="17">
        <v>6.6912957773107407E-2</v>
      </c>
      <c r="O13" s="17">
        <v>0.100747377397401</v>
      </c>
      <c r="P13" s="17">
        <v>0</v>
      </c>
      <c r="Q13" s="17"/>
      <c r="R13" s="17">
        <v>0.16672920115404799</v>
      </c>
      <c r="S13" s="17">
        <v>7.1603662785183306E-2</v>
      </c>
      <c r="T13" s="17">
        <v>5.5329863188492201E-2</v>
      </c>
      <c r="U13" s="17">
        <v>2.07102500442298E-2</v>
      </c>
      <c r="V13" s="17"/>
      <c r="W13" s="17">
        <v>0.15628344715155701</v>
      </c>
      <c r="X13" s="17">
        <v>7.1460914083258706E-2</v>
      </c>
      <c r="Y13" s="17">
        <v>0.108474804933515</v>
      </c>
      <c r="Z13" s="17">
        <v>4.3715146057446301E-2</v>
      </c>
      <c r="AA13" s="17">
        <v>8.6891581428334294E-2</v>
      </c>
      <c r="AB13" s="17">
        <v>0</v>
      </c>
      <c r="AC13" s="17">
        <v>3.4750606632338102E-2</v>
      </c>
      <c r="AD13" s="17">
        <v>4.5974775270175398E-2</v>
      </c>
      <c r="AE13" s="17">
        <v>1.97702021046091E-2</v>
      </c>
      <c r="AF13" s="17">
        <v>4.15698472876187E-2</v>
      </c>
      <c r="AG13" s="17"/>
      <c r="AH13" s="17">
        <v>9.5166039914327094E-2</v>
      </c>
      <c r="AI13" s="17">
        <v>7.1688057846278699E-2</v>
      </c>
      <c r="AJ13" s="17">
        <v>4.9405585218837297E-2</v>
      </c>
      <c r="AK13" s="17">
        <v>7.2630671551731002E-2</v>
      </c>
      <c r="AL13" s="17">
        <v>9.1611204811547997E-2</v>
      </c>
      <c r="AM13" s="17">
        <v>1.8085734508611E-2</v>
      </c>
      <c r="AN13" s="17">
        <v>8.7237366465598695E-2</v>
      </c>
      <c r="AO13" s="17"/>
      <c r="AP13" s="17">
        <v>2.29076186715652E-2</v>
      </c>
      <c r="AQ13" s="17">
        <v>0.14444606535298499</v>
      </c>
      <c r="AR13" s="17"/>
      <c r="AS13" s="17">
        <v>1.6930421756094299E-2</v>
      </c>
      <c r="AT13" s="17">
        <v>7.4165556111697303E-3</v>
      </c>
      <c r="AU13" s="17">
        <v>3.6274075937533297E-2</v>
      </c>
      <c r="AV13" s="17"/>
      <c r="AW13" s="17">
        <v>1.6861126462718999E-2</v>
      </c>
      <c r="AX13" s="17">
        <v>7.7331036034161998E-2</v>
      </c>
      <c r="AY13" s="17"/>
      <c r="AZ13" s="17">
        <v>0.102472361140893</v>
      </c>
      <c r="BA13" s="17">
        <v>5.2561812770651299E-2</v>
      </c>
      <c r="BB13" s="17"/>
      <c r="BC13" s="17">
        <v>0.112778632041141</v>
      </c>
      <c r="BD13" s="17">
        <v>2.07102500442298E-2</v>
      </c>
      <c r="BE13" s="17"/>
      <c r="BF13" s="17">
        <v>4.3373962693256003E-2</v>
      </c>
      <c r="BG13" s="17">
        <v>8.2464554619350303E-2</v>
      </c>
      <c r="BH13" s="17"/>
      <c r="BI13" s="17">
        <v>0.167323419851582</v>
      </c>
      <c r="BJ13" s="17">
        <v>4.3041802063408803E-2</v>
      </c>
      <c r="BK13" s="17">
        <v>4.6059309198399297E-2</v>
      </c>
      <c r="BL13" s="17">
        <v>2.02121673077858E-2</v>
      </c>
    </row>
    <row r="14" spans="2:64" x14ac:dyDescent="0.25">
      <c r="B14" s="18" t="s">
        <v>109</v>
      </c>
      <c r="C14" s="17">
        <v>1.33059779879291E-2</v>
      </c>
      <c r="D14" s="17">
        <v>8.0304310831781599E-3</v>
      </c>
      <c r="E14" s="17">
        <v>7.2404963993597901E-2</v>
      </c>
      <c r="F14" s="17">
        <v>0</v>
      </c>
      <c r="G14" s="17">
        <v>0</v>
      </c>
      <c r="H14" s="17">
        <v>0</v>
      </c>
      <c r="I14" s="17">
        <v>2.2812986748137601E-2</v>
      </c>
      <c r="J14" s="17">
        <v>1.9086548165213098E-2</v>
      </c>
      <c r="K14" s="17">
        <v>0</v>
      </c>
      <c r="L14" s="17">
        <v>1.29809841220365E-2</v>
      </c>
      <c r="M14" s="17">
        <v>3.4418167191018902E-2</v>
      </c>
      <c r="N14" s="17">
        <v>1.6374221184298099E-2</v>
      </c>
      <c r="O14" s="17">
        <v>0</v>
      </c>
      <c r="P14" s="17">
        <v>0</v>
      </c>
      <c r="Q14" s="17"/>
      <c r="R14" s="17">
        <v>2.6068569680558099E-2</v>
      </c>
      <c r="S14" s="17">
        <v>9.1701402122256904E-3</v>
      </c>
      <c r="T14" s="17">
        <v>5.9781069789879198E-3</v>
      </c>
      <c r="U14" s="17">
        <v>9.8416985252487103E-3</v>
      </c>
      <c r="V14" s="17"/>
      <c r="W14" s="17">
        <v>2.9557972652034799E-2</v>
      </c>
      <c r="X14" s="17">
        <v>1.7176374046983099E-2</v>
      </c>
      <c r="Y14" s="17">
        <v>0</v>
      </c>
      <c r="Z14" s="17">
        <v>1.6636487785561899E-2</v>
      </c>
      <c r="AA14" s="17">
        <v>0</v>
      </c>
      <c r="AB14" s="17">
        <v>1.58468935116957E-2</v>
      </c>
      <c r="AC14" s="17">
        <v>0</v>
      </c>
      <c r="AD14" s="17">
        <v>0</v>
      </c>
      <c r="AE14" s="17">
        <v>0</v>
      </c>
      <c r="AF14" s="17">
        <v>0</v>
      </c>
      <c r="AG14" s="17"/>
      <c r="AH14" s="17">
        <v>1.8534324240577701E-2</v>
      </c>
      <c r="AI14" s="17">
        <v>2.9470749159027601E-2</v>
      </c>
      <c r="AJ14" s="17">
        <v>0</v>
      </c>
      <c r="AK14" s="17">
        <v>9.9628002933661204E-3</v>
      </c>
      <c r="AL14" s="17">
        <v>0</v>
      </c>
      <c r="AM14" s="17">
        <v>1.46919111953627E-2</v>
      </c>
      <c r="AN14" s="17">
        <v>1.0689601952807199E-2</v>
      </c>
      <c r="AO14" s="17"/>
      <c r="AP14" s="17">
        <v>1.4572716342144301E-3</v>
      </c>
      <c r="AQ14" s="17">
        <v>3.2529669807884597E-2</v>
      </c>
      <c r="AR14" s="17"/>
      <c r="AS14" s="17">
        <v>0</v>
      </c>
      <c r="AT14" s="17">
        <v>0</v>
      </c>
      <c r="AU14" s="17">
        <v>3.2342111643102502E-3</v>
      </c>
      <c r="AV14" s="17"/>
      <c r="AW14" s="17">
        <v>0</v>
      </c>
      <c r="AX14" s="17">
        <v>1.53574530608493E-2</v>
      </c>
      <c r="AY14" s="17"/>
      <c r="AZ14" s="17">
        <v>2.5522371633828901E-2</v>
      </c>
      <c r="BA14" s="17">
        <v>7.1676075828533197E-3</v>
      </c>
      <c r="BB14" s="17"/>
      <c r="BC14" s="17">
        <v>1.6412159242284799E-2</v>
      </c>
      <c r="BD14" s="17">
        <v>9.8416985252487103E-3</v>
      </c>
      <c r="BE14" s="17"/>
      <c r="BF14" s="17">
        <v>5.6582898739625997E-3</v>
      </c>
      <c r="BG14" s="17">
        <v>1.72100519906178E-2</v>
      </c>
      <c r="BH14" s="17"/>
      <c r="BI14" s="17">
        <v>4.1754467359305998E-2</v>
      </c>
      <c r="BJ14" s="17">
        <v>6.6392462628899101E-3</v>
      </c>
      <c r="BK14" s="17">
        <v>5.2228150896044198E-3</v>
      </c>
      <c r="BL14" s="17">
        <v>0</v>
      </c>
    </row>
    <row r="15" spans="2:64" x14ac:dyDescent="0.25">
      <c r="B15" s="18" t="s">
        <v>621</v>
      </c>
      <c r="C15" s="20">
        <v>0.63561500771891</v>
      </c>
      <c r="D15" s="20">
        <v>0.69855477119637499</v>
      </c>
      <c r="E15" s="20">
        <v>0.693560314767387</v>
      </c>
      <c r="F15" s="20">
        <v>0.59307161159266097</v>
      </c>
      <c r="G15" s="20">
        <v>0.68642773313072902</v>
      </c>
      <c r="H15" s="20">
        <v>0.64069601190791703</v>
      </c>
      <c r="I15" s="20">
        <v>0.657330140951079</v>
      </c>
      <c r="J15" s="20">
        <v>0.60481269562571904</v>
      </c>
      <c r="K15" s="20">
        <v>0.678731312933188</v>
      </c>
      <c r="L15" s="20">
        <v>0.63993219294414805</v>
      </c>
      <c r="M15" s="20">
        <v>0.47657121799582303</v>
      </c>
      <c r="N15" s="20">
        <v>0.64537602971323005</v>
      </c>
      <c r="O15" s="20">
        <v>0.572504008812319</v>
      </c>
      <c r="P15" s="20">
        <v>0.64803048213396297</v>
      </c>
      <c r="Q15" s="20"/>
      <c r="R15" s="20">
        <v>0.51600690506805402</v>
      </c>
      <c r="S15" s="20">
        <v>0.58457247606478402</v>
      </c>
      <c r="T15" s="20">
        <v>0.67916866175504798</v>
      </c>
      <c r="U15" s="20">
        <v>0.70340580231632599</v>
      </c>
      <c r="V15" s="20"/>
      <c r="W15" s="20">
        <v>0.55221129016660297</v>
      </c>
      <c r="X15" s="20">
        <v>0.52693000139725599</v>
      </c>
      <c r="Y15" s="20">
        <v>0.68788621988446697</v>
      </c>
      <c r="Z15" s="20">
        <v>0.585832962103496</v>
      </c>
      <c r="AA15" s="20">
        <v>0.68190222567097203</v>
      </c>
      <c r="AB15" s="20">
        <v>0.60214594022324897</v>
      </c>
      <c r="AC15" s="20">
        <v>0.690762952542747</v>
      </c>
      <c r="AD15" s="20">
        <v>0.74729491059437503</v>
      </c>
      <c r="AE15" s="20">
        <v>0.68165611706651996</v>
      </c>
      <c r="AF15" s="20">
        <v>0.71471309753479695</v>
      </c>
      <c r="AG15" s="20"/>
      <c r="AH15" s="20">
        <v>0.56152873309689</v>
      </c>
      <c r="AI15" s="20">
        <v>0.61132817024356001</v>
      </c>
      <c r="AJ15" s="20">
        <v>0.53544613070923697</v>
      </c>
      <c r="AK15" s="20">
        <v>0.62693677484981303</v>
      </c>
      <c r="AL15" s="20">
        <v>0.66319022788326498</v>
      </c>
      <c r="AM15" s="20">
        <v>0.77102856677907905</v>
      </c>
      <c r="AN15" s="20">
        <v>0.698638886716482</v>
      </c>
      <c r="AO15" s="20"/>
      <c r="AP15" s="20">
        <v>0.71635790124321397</v>
      </c>
      <c r="AQ15" s="20">
        <v>0.50461534788886697</v>
      </c>
      <c r="AR15" s="20"/>
      <c r="AS15" s="20">
        <v>0.74747926803662401</v>
      </c>
      <c r="AT15" s="20">
        <v>0.760593163890948</v>
      </c>
      <c r="AU15" s="20">
        <v>0.68526084911449903</v>
      </c>
      <c r="AV15" s="20"/>
      <c r="AW15" s="20">
        <v>0.78219261039871901</v>
      </c>
      <c r="AX15" s="20">
        <v>0.61301612033018804</v>
      </c>
      <c r="AY15" s="20"/>
      <c r="AZ15" s="20">
        <v>0.62880463495392702</v>
      </c>
      <c r="BA15" s="20">
        <v>0.639037015214726</v>
      </c>
      <c r="BB15" s="20"/>
      <c r="BC15" s="20">
        <v>0.57483166224555104</v>
      </c>
      <c r="BD15" s="20">
        <v>0.70340580231632599</v>
      </c>
      <c r="BE15" s="20"/>
      <c r="BF15" s="20">
        <v>0.71612953405704605</v>
      </c>
      <c r="BG15" s="20">
        <v>0.59451308718668405</v>
      </c>
      <c r="BH15" s="20"/>
      <c r="BI15" s="20">
        <v>0.37654594408620701</v>
      </c>
      <c r="BJ15" s="20">
        <v>0.66498596063604098</v>
      </c>
      <c r="BK15" s="20">
        <v>0.71536659180677298</v>
      </c>
      <c r="BL15" s="20">
        <v>0.817373465342358</v>
      </c>
    </row>
    <row r="16" spans="2:64" x14ac:dyDescent="0.25">
      <c r="B16" s="18" t="s">
        <v>622</v>
      </c>
      <c r="C16" s="20">
        <v>0.17307058621565999</v>
      </c>
      <c r="D16" s="20">
        <v>0.117174934227849</v>
      </c>
      <c r="E16" s="20">
        <v>0.107943215531612</v>
      </c>
      <c r="F16" s="20">
        <v>0.22768266757419001</v>
      </c>
      <c r="G16" s="20">
        <v>0.193631068051418</v>
      </c>
      <c r="H16" s="20">
        <v>0.18066542850855399</v>
      </c>
      <c r="I16" s="20">
        <v>0.14556967171615301</v>
      </c>
      <c r="J16" s="20">
        <v>0.140538366564783</v>
      </c>
      <c r="K16" s="20">
        <v>0.146422735384621</v>
      </c>
      <c r="L16" s="20">
        <v>0.180581920585281</v>
      </c>
      <c r="M16" s="20">
        <v>0.21549166773999601</v>
      </c>
      <c r="N16" s="20">
        <v>0.20248678535238199</v>
      </c>
      <c r="O16" s="20">
        <v>0.25748697041254998</v>
      </c>
      <c r="P16" s="20">
        <v>0</v>
      </c>
      <c r="Q16" s="20"/>
      <c r="R16" s="20">
        <v>0.29505833336230902</v>
      </c>
      <c r="S16" s="20">
        <v>0.19273688734156999</v>
      </c>
      <c r="T16" s="20">
        <v>0.15131699214362601</v>
      </c>
      <c r="U16" s="20">
        <v>0.108158705143829</v>
      </c>
      <c r="V16" s="20"/>
      <c r="W16" s="20">
        <v>0.25949547726920902</v>
      </c>
      <c r="X16" s="20">
        <v>0.233309310324012</v>
      </c>
      <c r="Y16" s="20">
        <v>0.196867529790961</v>
      </c>
      <c r="Z16" s="20">
        <v>0.204452171779203</v>
      </c>
      <c r="AA16" s="20">
        <v>0.15280296523568801</v>
      </c>
      <c r="AB16" s="20">
        <v>0.122656593491792</v>
      </c>
      <c r="AC16" s="20">
        <v>0.135832656420253</v>
      </c>
      <c r="AD16" s="20">
        <v>0.17693689396248799</v>
      </c>
      <c r="AE16" s="20">
        <v>0.16006926957529899</v>
      </c>
      <c r="AF16" s="20">
        <v>9.9174600940149502E-2</v>
      </c>
      <c r="AG16" s="20"/>
      <c r="AH16" s="20">
        <v>0.238812752009741</v>
      </c>
      <c r="AI16" s="20">
        <v>0.146945990055033</v>
      </c>
      <c r="AJ16" s="20">
        <v>0.199290023760094</v>
      </c>
      <c r="AK16" s="20">
        <v>0.18459731934390999</v>
      </c>
      <c r="AL16" s="20">
        <v>0.17645684439296999</v>
      </c>
      <c r="AM16" s="20">
        <v>9.83819855527725E-2</v>
      </c>
      <c r="AN16" s="20">
        <v>0.17648844806653999</v>
      </c>
      <c r="AO16" s="20"/>
      <c r="AP16" s="20">
        <v>0.102690376358023</v>
      </c>
      <c r="AQ16" s="20">
        <v>0.28725752140819499</v>
      </c>
      <c r="AR16" s="20"/>
      <c r="AS16" s="20">
        <v>6.8486600576174395E-2</v>
      </c>
      <c r="AT16" s="20">
        <v>7.7651807229671702E-2</v>
      </c>
      <c r="AU16" s="20">
        <v>0.14201191775361599</v>
      </c>
      <c r="AV16" s="20"/>
      <c r="AW16" s="20">
        <v>6.6032630489219701E-2</v>
      </c>
      <c r="AX16" s="20">
        <v>0.189573371522259</v>
      </c>
      <c r="AY16" s="20"/>
      <c r="AZ16" s="20">
        <v>0.16348229059088101</v>
      </c>
      <c r="BA16" s="20">
        <v>0.17788841640386899</v>
      </c>
      <c r="BB16" s="20"/>
      <c r="BC16" s="20">
        <v>0.23127260783151299</v>
      </c>
      <c r="BD16" s="20">
        <v>0.108158705143829</v>
      </c>
      <c r="BE16" s="20"/>
      <c r="BF16" s="20">
        <v>0.111918968083943</v>
      </c>
      <c r="BG16" s="20">
        <v>0.20428792131257401</v>
      </c>
      <c r="BH16" s="20"/>
      <c r="BI16" s="20">
        <v>0.32568456035086701</v>
      </c>
      <c r="BJ16" s="20">
        <v>0.16050636181691399</v>
      </c>
      <c r="BK16" s="20">
        <v>0.119357395138922</v>
      </c>
      <c r="BL16" s="20">
        <v>7.8738213429670301E-2</v>
      </c>
    </row>
    <row r="17" spans="2:64" x14ac:dyDescent="0.25">
      <c r="B17" s="18" t="s">
        <v>185</v>
      </c>
      <c r="C17" s="21">
        <v>0.46254442150324998</v>
      </c>
      <c r="D17" s="21">
        <v>0.58137983696852602</v>
      </c>
      <c r="E17" s="21">
        <v>0.58561709923577498</v>
      </c>
      <c r="F17" s="21">
        <v>0.365388944018471</v>
      </c>
      <c r="G17" s="21">
        <v>0.49279666507931102</v>
      </c>
      <c r="H17" s="21">
        <v>0.46003058339936298</v>
      </c>
      <c r="I17" s="21">
        <v>0.51176046923492602</v>
      </c>
      <c r="J17" s="21">
        <v>0.46427432906093602</v>
      </c>
      <c r="K17" s="21">
        <v>0.53230857754856697</v>
      </c>
      <c r="L17" s="21">
        <v>0.45935027235886799</v>
      </c>
      <c r="M17" s="21">
        <v>0.26107955025582702</v>
      </c>
      <c r="N17" s="21">
        <v>0.44288924436084798</v>
      </c>
      <c r="O17" s="21">
        <v>0.31501703839976802</v>
      </c>
      <c r="P17" s="21">
        <v>0.64803048213396297</v>
      </c>
      <c r="Q17" s="21"/>
      <c r="R17" s="21">
        <v>0.220948571705746</v>
      </c>
      <c r="S17" s="21">
        <v>0.391835588723214</v>
      </c>
      <c r="T17" s="21">
        <v>0.52785166961142105</v>
      </c>
      <c r="U17" s="21">
        <v>0.59524709717249702</v>
      </c>
      <c r="V17" s="21"/>
      <c r="W17" s="21">
        <v>0.29271581289739401</v>
      </c>
      <c r="X17" s="21">
        <v>0.29362069107324401</v>
      </c>
      <c r="Y17" s="21">
        <v>0.49101869009350502</v>
      </c>
      <c r="Z17" s="21">
        <v>0.38138079032429301</v>
      </c>
      <c r="AA17" s="21">
        <v>0.52909926043528399</v>
      </c>
      <c r="AB17" s="21">
        <v>0.47948934673145699</v>
      </c>
      <c r="AC17" s="21">
        <v>0.554930296122494</v>
      </c>
      <c r="AD17" s="21">
        <v>0.57035801663188701</v>
      </c>
      <c r="AE17" s="21">
        <v>0.52158684749122097</v>
      </c>
      <c r="AF17" s="21">
        <v>0.61553849659464699</v>
      </c>
      <c r="AG17" s="21"/>
      <c r="AH17" s="21">
        <v>0.322715981087149</v>
      </c>
      <c r="AI17" s="21">
        <v>0.46438218018852701</v>
      </c>
      <c r="AJ17" s="21">
        <v>0.336156106949143</v>
      </c>
      <c r="AK17" s="21">
        <v>0.44233945550590298</v>
      </c>
      <c r="AL17" s="21">
        <v>0.48673338349029499</v>
      </c>
      <c r="AM17" s="21">
        <v>0.67264658122630605</v>
      </c>
      <c r="AN17" s="21">
        <v>0.52215043864994204</v>
      </c>
      <c r="AO17" s="21"/>
      <c r="AP17" s="21">
        <v>0.61366752488519105</v>
      </c>
      <c r="AQ17" s="21">
        <v>0.21735782648067201</v>
      </c>
      <c r="AR17" s="21"/>
      <c r="AS17" s="21">
        <v>0.67899266746044995</v>
      </c>
      <c r="AT17" s="21">
        <v>0.68294135666127698</v>
      </c>
      <c r="AU17" s="21">
        <v>0.54324893136088304</v>
      </c>
      <c r="AV17" s="21"/>
      <c r="AW17" s="21">
        <v>0.71615997990949898</v>
      </c>
      <c r="AX17" s="21">
        <v>0.42344274880792898</v>
      </c>
      <c r="AY17" s="21"/>
      <c r="AZ17" s="21">
        <v>0.46532234436304598</v>
      </c>
      <c r="BA17" s="21">
        <v>0.46114859881085801</v>
      </c>
      <c r="BB17" s="21"/>
      <c r="BC17" s="21">
        <v>0.343559054414037</v>
      </c>
      <c r="BD17" s="21">
        <v>0.59524709717249702</v>
      </c>
      <c r="BE17" s="21"/>
      <c r="BF17" s="21">
        <v>0.60421056597310296</v>
      </c>
      <c r="BG17" s="21">
        <v>0.39022516587410999</v>
      </c>
      <c r="BH17" s="21"/>
      <c r="BI17" s="21">
        <v>5.08613837353405E-2</v>
      </c>
      <c r="BJ17" s="21">
        <v>0.50447959881912696</v>
      </c>
      <c r="BK17" s="21">
        <v>0.59600919666785201</v>
      </c>
      <c r="BL17" s="21">
        <v>0.73863525191268697</v>
      </c>
    </row>
    <row r="18" spans="2:64" x14ac:dyDescent="0.25">
      <c r="B18" s="16"/>
    </row>
    <row r="19" spans="2:64" x14ac:dyDescent="0.25">
      <c r="B19" t="s">
        <v>83</v>
      </c>
    </row>
    <row r="20" spans="2:64" x14ac:dyDescent="0.25">
      <c r="B20" t="s">
        <v>84</v>
      </c>
    </row>
    <row r="22" spans="2:64" x14ac:dyDescent="0.2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BL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631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529</v>
      </c>
      <c r="C9" s="17">
        <v>0.20553240357128499</v>
      </c>
      <c r="D9" s="17">
        <v>0.219295189125811</v>
      </c>
      <c r="E9" s="17">
        <v>0.244703146396968</v>
      </c>
      <c r="F9" s="17">
        <v>0.22258119707090199</v>
      </c>
      <c r="G9" s="17">
        <v>0.124862111891045</v>
      </c>
      <c r="H9" s="17">
        <v>0.30034282158484099</v>
      </c>
      <c r="I9" s="17">
        <v>0.24573382357642101</v>
      </c>
      <c r="J9" s="17">
        <v>0.105893130174362</v>
      </c>
      <c r="K9" s="17">
        <v>0.176519156471835</v>
      </c>
      <c r="L9" s="17">
        <v>0.124192122891966</v>
      </c>
      <c r="M9" s="17">
        <v>0.13341343133116901</v>
      </c>
      <c r="N9" s="17">
        <v>0.25263492715400299</v>
      </c>
      <c r="O9" s="17">
        <v>0.239355534079076</v>
      </c>
      <c r="P9" s="17">
        <v>0</v>
      </c>
      <c r="Q9" s="17"/>
      <c r="R9" s="17">
        <v>0.151712522301092</v>
      </c>
      <c r="S9" s="17">
        <v>0.161636447541772</v>
      </c>
      <c r="T9" s="17">
        <v>0.15951446452330401</v>
      </c>
      <c r="U9" s="17">
        <v>0.26030469491097602</v>
      </c>
      <c r="V9" s="17"/>
      <c r="W9" s="17">
        <v>0.18428051978722301</v>
      </c>
      <c r="X9" s="17">
        <v>0.16444660815345799</v>
      </c>
      <c r="Y9" s="17">
        <v>0.25395453878729601</v>
      </c>
      <c r="Z9" s="17">
        <v>0.122302930635717</v>
      </c>
      <c r="AA9" s="17">
        <v>0.19779831225354899</v>
      </c>
      <c r="AB9" s="17">
        <v>0.214938687537817</v>
      </c>
      <c r="AC9" s="17">
        <v>0.19455457977007401</v>
      </c>
      <c r="AD9" s="17">
        <v>0.311062234971622</v>
      </c>
      <c r="AE9" s="17">
        <v>0.26195909232615799</v>
      </c>
      <c r="AF9" s="17">
        <v>0.275235774418018</v>
      </c>
      <c r="AG9" s="17"/>
      <c r="AH9" s="17">
        <v>0.230499395442295</v>
      </c>
      <c r="AI9" s="17">
        <v>0.29214198830393601</v>
      </c>
      <c r="AJ9" s="17">
        <v>0.19488207947071701</v>
      </c>
      <c r="AK9" s="17">
        <v>0.16677388095251799</v>
      </c>
      <c r="AL9" s="17">
        <v>0.20774447042695801</v>
      </c>
      <c r="AM9" s="17">
        <v>0.215746610440574</v>
      </c>
      <c r="AN9" s="17">
        <v>0.31034912210250898</v>
      </c>
      <c r="AO9" s="17"/>
      <c r="AP9" s="17">
        <v>0.25102552003134998</v>
      </c>
      <c r="AQ9" s="17">
        <v>0.13172302517585799</v>
      </c>
      <c r="AR9" s="17"/>
      <c r="AS9" s="17">
        <v>0.25444285333781402</v>
      </c>
      <c r="AT9" s="17">
        <v>0.29842367439556899</v>
      </c>
      <c r="AU9" s="17">
        <v>0.22902874165792</v>
      </c>
      <c r="AV9" s="17"/>
      <c r="AW9" s="17">
        <v>0.32552487669653202</v>
      </c>
      <c r="AX9" s="17">
        <v>0.18703233031264899</v>
      </c>
      <c r="AY9" s="17"/>
      <c r="AZ9" s="17">
        <v>0.22358023410629099</v>
      </c>
      <c r="BA9" s="17">
        <v>0.19646391150701001</v>
      </c>
      <c r="BB9" s="17"/>
      <c r="BC9" s="17">
        <v>0.15642185505744899</v>
      </c>
      <c r="BD9" s="17">
        <v>0.26030469491097602</v>
      </c>
      <c r="BE9" s="17"/>
      <c r="BF9" s="17">
        <v>0.332275683719297</v>
      </c>
      <c r="BG9" s="17">
        <v>0.14083113206706599</v>
      </c>
      <c r="BH9" s="17"/>
      <c r="BI9" s="17">
        <v>8.9793816572777102E-2</v>
      </c>
      <c r="BJ9" s="17">
        <v>0.139965657218622</v>
      </c>
      <c r="BK9" s="17">
        <v>0.240385664413899</v>
      </c>
      <c r="BL9" s="17">
        <v>0.45369254772781298</v>
      </c>
    </row>
    <row r="10" spans="2:64" x14ac:dyDescent="0.25">
      <c r="B10" s="18" t="s">
        <v>530</v>
      </c>
      <c r="C10" s="17">
        <v>0.44913926408627702</v>
      </c>
      <c r="D10" s="17">
        <v>0.52001280674100003</v>
      </c>
      <c r="E10" s="17">
        <v>0.25260031595968202</v>
      </c>
      <c r="F10" s="17">
        <v>0.33745590666110398</v>
      </c>
      <c r="G10" s="17">
        <v>0.52239872228714501</v>
      </c>
      <c r="H10" s="17">
        <v>0.36884956197923102</v>
      </c>
      <c r="I10" s="17">
        <v>0.42971728707853302</v>
      </c>
      <c r="J10" s="17">
        <v>0.54218951898224899</v>
      </c>
      <c r="K10" s="17">
        <v>0.42324162536710003</v>
      </c>
      <c r="L10" s="17">
        <v>0.51838942220272799</v>
      </c>
      <c r="M10" s="17">
        <v>0.50201892869841203</v>
      </c>
      <c r="N10" s="17">
        <v>0.37874290652776799</v>
      </c>
      <c r="O10" s="17">
        <v>0.36895412073765699</v>
      </c>
      <c r="P10" s="17">
        <v>0.64803048213396297</v>
      </c>
      <c r="Q10" s="17"/>
      <c r="R10" s="17">
        <v>0.32242657908226802</v>
      </c>
      <c r="S10" s="17">
        <v>0.48835617385615199</v>
      </c>
      <c r="T10" s="17">
        <v>0.51033463062099804</v>
      </c>
      <c r="U10" s="17">
        <v>0.48722331384991002</v>
      </c>
      <c r="V10" s="17"/>
      <c r="W10" s="17">
        <v>0.32615444612419597</v>
      </c>
      <c r="X10" s="17">
        <v>0.40185135027791802</v>
      </c>
      <c r="Y10" s="17">
        <v>0.36530610478872899</v>
      </c>
      <c r="Z10" s="17">
        <v>0.48588376543855699</v>
      </c>
      <c r="AA10" s="17">
        <v>0.59140172348889797</v>
      </c>
      <c r="AB10" s="17">
        <v>0.42053190046254701</v>
      </c>
      <c r="AC10" s="17">
        <v>0.51157177343790505</v>
      </c>
      <c r="AD10" s="17">
        <v>0.44498291059931999</v>
      </c>
      <c r="AE10" s="17">
        <v>0.48966579999040299</v>
      </c>
      <c r="AF10" s="17">
        <v>0.50215273928864901</v>
      </c>
      <c r="AG10" s="17"/>
      <c r="AH10" s="17">
        <v>0.33605346198513703</v>
      </c>
      <c r="AI10" s="17">
        <v>0.45557101927390198</v>
      </c>
      <c r="AJ10" s="17">
        <v>0.492680034485523</v>
      </c>
      <c r="AK10" s="17">
        <v>0.41742642221866599</v>
      </c>
      <c r="AL10" s="17">
        <v>0.52410634428372205</v>
      </c>
      <c r="AM10" s="17">
        <v>0.54000136254169795</v>
      </c>
      <c r="AN10" s="17">
        <v>0.35603966843863499</v>
      </c>
      <c r="AO10" s="17"/>
      <c r="AP10" s="17">
        <v>0.51181153026609105</v>
      </c>
      <c r="AQ10" s="17">
        <v>0.34745792481321403</v>
      </c>
      <c r="AR10" s="17"/>
      <c r="AS10" s="17">
        <v>0.53705228251265202</v>
      </c>
      <c r="AT10" s="17">
        <v>0.56694146444577398</v>
      </c>
      <c r="AU10" s="17">
        <v>0.48607320776374002</v>
      </c>
      <c r="AV10" s="17"/>
      <c r="AW10" s="17">
        <v>0.51771660968075195</v>
      </c>
      <c r="AX10" s="17">
        <v>0.43856621825817499</v>
      </c>
      <c r="AY10" s="17"/>
      <c r="AZ10" s="17">
        <v>0.43623227699147399</v>
      </c>
      <c r="BA10" s="17">
        <v>0.45562463693017102</v>
      </c>
      <c r="BB10" s="17"/>
      <c r="BC10" s="17">
        <v>0.414991914618629</v>
      </c>
      <c r="BD10" s="17">
        <v>0.48722331384991002</v>
      </c>
      <c r="BE10" s="17"/>
      <c r="BF10" s="17">
        <v>0.47029541335458702</v>
      </c>
      <c r="BG10" s="17">
        <v>0.43833924568534799</v>
      </c>
      <c r="BH10" s="17"/>
      <c r="BI10" s="17">
        <v>0.31544357420423202</v>
      </c>
      <c r="BJ10" s="17">
        <v>0.43444842288989599</v>
      </c>
      <c r="BK10" s="17">
        <v>0.54550622400928905</v>
      </c>
      <c r="BL10" s="17">
        <v>0.47943549885942099</v>
      </c>
    </row>
    <row r="11" spans="2:64" ht="30" x14ac:dyDescent="0.25">
      <c r="B11" s="18" t="s">
        <v>531</v>
      </c>
      <c r="C11" s="17">
        <v>0.18675619263453899</v>
      </c>
      <c r="D11" s="17">
        <v>0.15920022929398001</v>
      </c>
      <c r="E11" s="17">
        <v>0.234034721239015</v>
      </c>
      <c r="F11" s="17">
        <v>0.134075701825905</v>
      </c>
      <c r="G11" s="17">
        <v>0.17481549508440899</v>
      </c>
      <c r="H11" s="17">
        <v>0.17869599646582901</v>
      </c>
      <c r="I11" s="17">
        <v>0.19982402367025001</v>
      </c>
      <c r="J11" s="17">
        <v>0.17320588794818001</v>
      </c>
      <c r="K11" s="17">
        <v>0.148976254330802</v>
      </c>
      <c r="L11" s="17">
        <v>0.23885687202964101</v>
      </c>
      <c r="M11" s="17">
        <v>0.210870613753457</v>
      </c>
      <c r="N11" s="17">
        <v>0.188383467017606</v>
      </c>
      <c r="O11" s="17">
        <v>0.20457219998888401</v>
      </c>
      <c r="P11" s="17">
        <v>0.35196951786603697</v>
      </c>
      <c r="Q11" s="17"/>
      <c r="R11" s="17">
        <v>0.270557632976339</v>
      </c>
      <c r="S11" s="17">
        <v>0.21013236562229801</v>
      </c>
      <c r="T11" s="17">
        <v>0.16187008661692001</v>
      </c>
      <c r="U11" s="17">
        <v>0.14169151810352501</v>
      </c>
      <c r="V11" s="17"/>
      <c r="W11" s="17">
        <v>0.27304252375503502</v>
      </c>
      <c r="X11" s="17">
        <v>0.24131488236659801</v>
      </c>
      <c r="Y11" s="17">
        <v>0.225964991074562</v>
      </c>
      <c r="Z11" s="17">
        <v>0.173514197141761</v>
      </c>
      <c r="AA11" s="17">
        <v>0.155238358048576</v>
      </c>
      <c r="AB11" s="17">
        <v>0.157381309386975</v>
      </c>
      <c r="AC11" s="17">
        <v>0.15351791407264301</v>
      </c>
      <c r="AD11" s="17">
        <v>0.16312525650911799</v>
      </c>
      <c r="AE11" s="17">
        <v>0.115800400087732</v>
      </c>
      <c r="AF11" s="17">
        <v>0.14085328229600899</v>
      </c>
      <c r="AG11" s="17"/>
      <c r="AH11" s="17">
        <v>0.241938411634393</v>
      </c>
      <c r="AI11" s="17">
        <v>0.15338038791469299</v>
      </c>
      <c r="AJ11" s="17">
        <v>0.14840623119386201</v>
      </c>
      <c r="AK11" s="17">
        <v>0.27739114750873101</v>
      </c>
      <c r="AL11" s="17">
        <v>0.109042722116035</v>
      </c>
      <c r="AM11" s="17">
        <v>0.152465599571428</v>
      </c>
      <c r="AN11" s="17">
        <v>0.174862657746952</v>
      </c>
      <c r="AO11" s="17"/>
      <c r="AP11" s="17">
        <v>0.14103166808545201</v>
      </c>
      <c r="AQ11" s="17">
        <v>0.26094101436151801</v>
      </c>
      <c r="AR11" s="17"/>
      <c r="AS11" s="17">
        <v>0.12995495330506299</v>
      </c>
      <c r="AT11" s="17">
        <v>9.2186240473707007E-2</v>
      </c>
      <c r="AU11" s="17">
        <v>0.15762599010372699</v>
      </c>
      <c r="AV11" s="17"/>
      <c r="AW11" s="17">
        <v>8.0730999623309804E-2</v>
      </c>
      <c r="AX11" s="17">
        <v>0.203102833276919</v>
      </c>
      <c r="AY11" s="17"/>
      <c r="AZ11" s="17">
        <v>0.19075918897465599</v>
      </c>
      <c r="BA11" s="17">
        <v>0.18474480736176299</v>
      </c>
      <c r="BB11" s="17"/>
      <c r="BC11" s="17">
        <v>0.22716258847235399</v>
      </c>
      <c r="BD11" s="17">
        <v>0.14169151810352501</v>
      </c>
      <c r="BE11" s="17"/>
      <c r="BF11" s="17">
        <v>9.6761265804661101E-2</v>
      </c>
      <c r="BG11" s="17">
        <v>0.23269776987652299</v>
      </c>
      <c r="BH11" s="17"/>
      <c r="BI11" s="17">
        <v>0.31284067494687301</v>
      </c>
      <c r="BJ11" s="17">
        <v>0.225542207922792</v>
      </c>
      <c r="BK11" s="17">
        <v>0.12334246294634101</v>
      </c>
      <c r="BL11" s="17">
        <v>4.7638167173630203E-2</v>
      </c>
    </row>
    <row r="12" spans="2:64" x14ac:dyDescent="0.25">
      <c r="B12" s="18" t="s">
        <v>532</v>
      </c>
      <c r="C12" s="17">
        <v>5.1378167992989998E-2</v>
      </c>
      <c r="D12" s="17">
        <v>3.4400723416176601E-2</v>
      </c>
      <c r="E12" s="17">
        <v>9.5299650069143801E-2</v>
      </c>
      <c r="F12" s="17">
        <v>2.20677323958362E-2</v>
      </c>
      <c r="G12" s="17">
        <v>0</v>
      </c>
      <c r="H12" s="17">
        <v>9.3150453462857802E-2</v>
      </c>
      <c r="I12" s="17">
        <v>8.52071059702878E-2</v>
      </c>
      <c r="J12" s="17">
        <v>5.1182635117178299E-2</v>
      </c>
      <c r="K12" s="17">
        <v>0.102967429019503</v>
      </c>
      <c r="L12" s="17">
        <v>3.1009678604320998E-2</v>
      </c>
      <c r="M12" s="17">
        <v>2.2302523584203902E-2</v>
      </c>
      <c r="N12" s="17">
        <v>8.2620813431779905E-2</v>
      </c>
      <c r="O12" s="17">
        <v>4.0581914424120902E-2</v>
      </c>
      <c r="P12" s="17">
        <v>0</v>
      </c>
      <c r="Q12" s="17"/>
      <c r="R12" s="17">
        <v>3.8588682488965999E-2</v>
      </c>
      <c r="S12" s="17">
        <v>3.3600988467900897E-2</v>
      </c>
      <c r="T12" s="17">
        <v>6.7313832111517896E-2</v>
      </c>
      <c r="U12" s="17">
        <v>5.9521549505521201E-2</v>
      </c>
      <c r="V12" s="17"/>
      <c r="W12" s="17">
        <v>2.7834953787302299E-2</v>
      </c>
      <c r="X12" s="17">
        <v>6.6121569540208397E-2</v>
      </c>
      <c r="Y12" s="17">
        <v>2.2654892673502101E-2</v>
      </c>
      <c r="Z12" s="17">
        <v>9.15969079643498E-2</v>
      </c>
      <c r="AA12" s="17">
        <v>1.7591702885276402E-2</v>
      </c>
      <c r="AB12" s="17">
        <v>4.6083439015258999E-2</v>
      </c>
      <c r="AC12" s="17">
        <v>5.4384844451343298E-2</v>
      </c>
      <c r="AD12" s="17">
        <v>5.3652877050885103E-2</v>
      </c>
      <c r="AE12" s="17">
        <v>7.6761210572076993E-2</v>
      </c>
      <c r="AF12" s="17">
        <v>5.2939808708458998E-2</v>
      </c>
      <c r="AG12" s="17"/>
      <c r="AH12" s="17">
        <v>3.5097751039354003E-2</v>
      </c>
      <c r="AI12" s="17">
        <v>0</v>
      </c>
      <c r="AJ12" s="17">
        <v>7.0773879317706595E-2</v>
      </c>
      <c r="AK12" s="17">
        <v>3.15974121783014E-2</v>
      </c>
      <c r="AL12" s="17">
        <v>7.1916649763000301E-2</v>
      </c>
      <c r="AM12" s="17">
        <v>5.6083349458023499E-2</v>
      </c>
      <c r="AN12" s="17">
        <v>6.6059345020284599E-2</v>
      </c>
      <c r="AO12" s="17"/>
      <c r="AP12" s="17">
        <v>4.65236339913392E-2</v>
      </c>
      <c r="AQ12" s="17">
        <v>5.9254307614593001E-2</v>
      </c>
      <c r="AR12" s="17"/>
      <c r="AS12" s="17">
        <v>5.7283610841540697E-2</v>
      </c>
      <c r="AT12" s="17">
        <v>2.36512162646197E-2</v>
      </c>
      <c r="AU12" s="17">
        <v>5.46795167589023E-2</v>
      </c>
      <c r="AV12" s="17"/>
      <c r="AW12" s="17">
        <v>6.4647772852940294E-2</v>
      </c>
      <c r="AX12" s="17">
        <v>4.9332300817921497E-2</v>
      </c>
      <c r="AY12" s="17"/>
      <c r="AZ12" s="17">
        <v>2.84500732843267E-2</v>
      </c>
      <c r="BA12" s="17">
        <v>6.2898846032999903E-2</v>
      </c>
      <c r="BB12" s="17"/>
      <c r="BC12" s="17">
        <v>4.4076557579112198E-2</v>
      </c>
      <c r="BD12" s="17">
        <v>5.9521549505521201E-2</v>
      </c>
      <c r="BE12" s="17"/>
      <c r="BF12" s="17">
        <v>3.8269277147586198E-2</v>
      </c>
      <c r="BG12" s="17">
        <v>5.8070135446547801E-2</v>
      </c>
      <c r="BH12" s="17"/>
      <c r="BI12" s="17">
        <v>7.7908808753996001E-2</v>
      </c>
      <c r="BJ12" s="17">
        <v>5.6540297043087197E-2</v>
      </c>
      <c r="BK12" s="17">
        <v>4.2205098586291803E-2</v>
      </c>
      <c r="BL12" s="17">
        <v>1.9233786239135599E-2</v>
      </c>
    </row>
    <row r="13" spans="2:64" x14ac:dyDescent="0.25">
      <c r="B13" s="18" t="s">
        <v>533</v>
      </c>
      <c r="C13" s="17">
        <v>4.7976552939332999E-2</v>
      </c>
      <c r="D13" s="17">
        <v>2.87286738306709E-2</v>
      </c>
      <c r="E13" s="17">
        <v>7.8062516266047002E-2</v>
      </c>
      <c r="F13" s="17">
        <v>0.110707409107032</v>
      </c>
      <c r="G13" s="17">
        <v>0.11502028574466</v>
      </c>
      <c r="H13" s="17">
        <v>2.2802447508899201E-2</v>
      </c>
      <c r="I13" s="17">
        <v>0</v>
      </c>
      <c r="J13" s="17">
        <v>3.51345916411957E-2</v>
      </c>
      <c r="K13" s="17">
        <v>5.3100833742863097E-2</v>
      </c>
      <c r="L13" s="17">
        <v>4.8608951905234801E-2</v>
      </c>
      <c r="M13" s="17">
        <v>7.9838842812986602E-2</v>
      </c>
      <c r="N13" s="17">
        <v>4.91226635528942E-2</v>
      </c>
      <c r="O13" s="17">
        <v>5.7605298689587803E-2</v>
      </c>
      <c r="P13" s="17">
        <v>0</v>
      </c>
      <c r="Q13" s="17"/>
      <c r="R13" s="17">
        <v>0.105475003206024</v>
      </c>
      <c r="S13" s="17">
        <v>5.3241498074292203E-2</v>
      </c>
      <c r="T13" s="17">
        <v>4.9023202616728101E-2</v>
      </c>
      <c r="U13" s="17">
        <v>1.56229777968459E-2</v>
      </c>
      <c r="V13" s="17"/>
      <c r="W13" s="17">
        <v>6.9907688103643797E-2</v>
      </c>
      <c r="X13" s="17">
        <v>0.10864553408312901</v>
      </c>
      <c r="Y13" s="17">
        <v>0.109464580002408</v>
      </c>
      <c r="Z13" s="17">
        <v>5.6989784796980199E-2</v>
      </c>
      <c r="AA13" s="17">
        <v>0</v>
      </c>
      <c r="AB13" s="17">
        <v>8.0409289267217701E-2</v>
      </c>
      <c r="AC13" s="17">
        <v>5.8421450085905401E-2</v>
      </c>
      <c r="AD13" s="17">
        <v>1.2216633723642E-2</v>
      </c>
      <c r="AE13" s="17">
        <v>2.0849447919790601E-2</v>
      </c>
      <c r="AF13" s="17">
        <v>1.2325912439971E-2</v>
      </c>
      <c r="AG13" s="17"/>
      <c r="AH13" s="17">
        <v>8.2988368275336094E-2</v>
      </c>
      <c r="AI13" s="17">
        <v>9.8906604507468895E-2</v>
      </c>
      <c r="AJ13" s="17">
        <v>3.8359304804174599E-2</v>
      </c>
      <c r="AK13" s="17">
        <v>4.07988473744244E-2</v>
      </c>
      <c r="AL13" s="17">
        <v>4.8438436507868603E-2</v>
      </c>
      <c r="AM13" s="17">
        <v>1.3834092939925401E-2</v>
      </c>
      <c r="AN13" s="17">
        <v>4.0644884481392501E-2</v>
      </c>
      <c r="AO13" s="17"/>
      <c r="AP13" s="17">
        <v>2.0560510434853699E-2</v>
      </c>
      <c r="AQ13" s="17">
        <v>9.2457151605167903E-2</v>
      </c>
      <c r="AR13" s="17"/>
      <c r="AS13" s="17">
        <v>9.4739544325144406E-3</v>
      </c>
      <c r="AT13" s="17">
        <v>0</v>
      </c>
      <c r="AU13" s="17">
        <v>3.5665595599540502E-2</v>
      </c>
      <c r="AV13" s="17"/>
      <c r="AW13" s="17">
        <v>5.4733242753544501E-3</v>
      </c>
      <c r="AX13" s="17">
        <v>5.4529571003986303E-2</v>
      </c>
      <c r="AY13" s="17"/>
      <c r="AZ13" s="17">
        <v>5.0929335187257299E-2</v>
      </c>
      <c r="BA13" s="17">
        <v>4.6492868663214899E-2</v>
      </c>
      <c r="BB13" s="17"/>
      <c r="BC13" s="17">
        <v>7.6985779735725193E-2</v>
      </c>
      <c r="BD13" s="17">
        <v>1.56229777968459E-2</v>
      </c>
      <c r="BE13" s="17"/>
      <c r="BF13" s="17">
        <v>2.5615191783639499E-2</v>
      </c>
      <c r="BG13" s="17">
        <v>5.93918208545142E-2</v>
      </c>
      <c r="BH13" s="17"/>
      <c r="BI13" s="17">
        <v>6.8854346025852498E-2</v>
      </c>
      <c r="BJ13" s="17">
        <v>7.2497872017024304E-2</v>
      </c>
      <c r="BK13" s="17">
        <v>3.1506805000787903E-2</v>
      </c>
      <c r="BL13" s="17">
        <v>0</v>
      </c>
    </row>
    <row r="14" spans="2:64" x14ac:dyDescent="0.25">
      <c r="B14" s="18" t="s">
        <v>109</v>
      </c>
      <c r="C14" s="17">
        <v>5.9217418775574897E-2</v>
      </c>
      <c r="D14" s="17">
        <v>3.8362377592361399E-2</v>
      </c>
      <c r="E14" s="17">
        <v>9.5299650069143801E-2</v>
      </c>
      <c r="F14" s="17">
        <v>0.173112052939221</v>
      </c>
      <c r="G14" s="17">
        <v>6.2903384992742006E-2</v>
      </c>
      <c r="H14" s="17">
        <v>3.61587189983422E-2</v>
      </c>
      <c r="I14" s="17">
        <v>3.9517759704507299E-2</v>
      </c>
      <c r="J14" s="17">
        <v>9.2394236136835103E-2</v>
      </c>
      <c r="K14" s="17">
        <v>9.5194701067896098E-2</v>
      </c>
      <c r="L14" s="17">
        <v>3.8942952366109597E-2</v>
      </c>
      <c r="M14" s="17">
        <v>5.1555659819771303E-2</v>
      </c>
      <c r="N14" s="17">
        <v>4.8495222315949001E-2</v>
      </c>
      <c r="O14" s="17">
        <v>8.8930932080674693E-2</v>
      </c>
      <c r="P14" s="17">
        <v>0</v>
      </c>
      <c r="Q14" s="17"/>
      <c r="R14" s="17">
        <v>0.111239579945311</v>
      </c>
      <c r="S14" s="17">
        <v>5.3032526437584902E-2</v>
      </c>
      <c r="T14" s="17">
        <v>5.1943783510530903E-2</v>
      </c>
      <c r="U14" s="17">
        <v>3.56359458332213E-2</v>
      </c>
      <c r="V14" s="17"/>
      <c r="W14" s="17">
        <v>0.1187798684426</v>
      </c>
      <c r="X14" s="17">
        <v>1.7620055578688499E-2</v>
      </c>
      <c r="Y14" s="17">
        <v>2.2654892673502101E-2</v>
      </c>
      <c r="Z14" s="17">
        <v>6.9712414022635699E-2</v>
      </c>
      <c r="AA14" s="17">
        <v>3.7969903323701502E-2</v>
      </c>
      <c r="AB14" s="17">
        <v>8.0655374330184201E-2</v>
      </c>
      <c r="AC14" s="17">
        <v>2.75494381821282E-2</v>
      </c>
      <c r="AD14" s="17">
        <v>1.4960087145412901E-2</v>
      </c>
      <c r="AE14" s="17">
        <v>3.4964049103839399E-2</v>
      </c>
      <c r="AF14" s="17">
        <v>1.6492482848893701E-2</v>
      </c>
      <c r="AG14" s="17"/>
      <c r="AH14" s="17">
        <v>7.3422611623484693E-2</v>
      </c>
      <c r="AI14" s="17">
        <v>0</v>
      </c>
      <c r="AJ14" s="17">
        <v>5.4898470728016298E-2</v>
      </c>
      <c r="AK14" s="17">
        <v>6.6012289767358706E-2</v>
      </c>
      <c r="AL14" s="17">
        <v>3.8751376902416201E-2</v>
      </c>
      <c r="AM14" s="17">
        <v>2.18689850483509E-2</v>
      </c>
      <c r="AN14" s="17">
        <v>5.2044322210226E-2</v>
      </c>
      <c r="AO14" s="17"/>
      <c r="AP14" s="17">
        <v>2.9047137190913602E-2</v>
      </c>
      <c r="AQ14" s="17">
        <v>0.108166576429649</v>
      </c>
      <c r="AR14" s="17"/>
      <c r="AS14" s="17">
        <v>1.1792345570415801E-2</v>
      </c>
      <c r="AT14" s="17">
        <v>1.87974044203299E-2</v>
      </c>
      <c r="AU14" s="17">
        <v>3.6926948116170297E-2</v>
      </c>
      <c r="AV14" s="17"/>
      <c r="AW14" s="17">
        <v>5.9064168711114801E-3</v>
      </c>
      <c r="AX14" s="17">
        <v>6.7436746330349295E-2</v>
      </c>
      <c r="AY14" s="17"/>
      <c r="AZ14" s="17">
        <v>7.0048891455994605E-2</v>
      </c>
      <c r="BA14" s="17">
        <v>5.3774929504840703E-2</v>
      </c>
      <c r="BB14" s="17"/>
      <c r="BC14" s="17">
        <v>8.0361304536730904E-2</v>
      </c>
      <c r="BD14" s="17">
        <v>3.56359458332213E-2</v>
      </c>
      <c r="BE14" s="17"/>
      <c r="BF14" s="17">
        <v>3.6783168190228699E-2</v>
      </c>
      <c r="BG14" s="17">
        <v>7.0669896070000904E-2</v>
      </c>
      <c r="BH14" s="17"/>
      <c r="BI14" s="17">
        <v>0.13515877949627</v>
      </c>
      <c r="BJ14" s="17">
        <v>7.1005542908578204E-2</v>
      </c>
      <c r="BK14" s="17">
        <v>1.7053745043391501E-2</v>
      </c>
      <c r="BL14" s="17">
        <v>0</v>
      </c>
    </row>
    <row r="15" spans="2:64" x14ac:dyDescent="0.25">
      <c r="B15" s="18" t="s">
        <v>629</v>
      </c>
      <c r="C15" s="20">
        <v>0.65467166765756302</v>
      </c>
      <c r="D15" s="20">
        <v>0.73930799586681095</v>
      </c>
      <c r="E15" s="20">
        <v>0.49730346235665002</v>
      </c>
      <c r="F15" s="20">
        <v>0.56003710373200599</v>
      </c>
      <c r="G15" s="20">
        <v>0.64726083417819003</v>
      </c>
      <c r="H15" s="20">
        <v>0.66919238356407196</v>
      </c>
      <c r="I15" s="20">
        <v>0.675451110654955</v>
      </c>
      <c r="J15" s="20">
        <v>0.64808264915661096</v>
      </c>
      <c r="K15" s="20">
        <v>0.599760781838936</v>
      </c>
      <c r="L15" s="20">
        <v>0.64258154509469401</v>
      </c>
      <c r="M15" s="20">
        <v>0.63543236002958103</v>
      </c>
      <c r="N15" s="20">
        <v>0.63137783368177103</v>
      </c>
      <c r="O15" s="20">
        <v>0.60830965481673205</v>
      </c>
      <c r="P15" s="20">
        <v>0.64803048213396297</v>
      </c>
      <c r="Q15" s="20"/>
      <c r="R15" s="20">
        <v>0.47413910138336002</v>
      </c>
      <c r="S15" s="20">
        <v>0.64999262139792402</v>
      </c>
      <c r="T15" s="20">
        <v>0.66984909514430302</v>
      </c>
      <c r="U15" s="20">
        <v>0.74752800876088699</v>
      </c>
      <c r="V15" s="20"/>
      <c r="W15" s="20">
        <v>0.51043496591141901</v>
      </c>
      <c r="X15" s="20">
        <v>0.56629795843137598</v>
      </c>
      <c r="Y15" s="20">
        <v>0.61926064357602495</v>
      </c>
      <c r="Z15" s="20">
        <v>0.608186696074274</v>
      </c>
      <c r="AA15" s="20">
        <v>0.78920003574244602</v>
      </c>
      <c r="AB15" s="20">
        <v>0.63547058800036405</v>
      </c>
      <c r="AC15" s="20">
        <v>0.70612635320798001</v>
      </c>
      <c r="AD15" s="20">
        <v>0.75604514557094205</v>
      </c>
      <c r="AE15" s="20">
        <v>0.75162489231656104</v>
      </c>
      <c r="AF15" s="20">
        <v>0.77738851370666695</v>
      </c>
      <c r="AG15" s="20"/>
      <c r="AH15" s="20">
        <v>0.566552857427432</v>
      </c>
      <c r="AI15" s="20">
        <v>0.74771300757783798</v>
      </c>
      <c r="AJ15" s="20">
        <v>0.68756211395624001</v>
      </c>
      <c r="AK15" s="20">
        <v>0.58420030317118499</v>
      </c>
      <c r="AL15" s="20">
        <v>0.73185081471068003</v>
      </c>
      <c r="AM15" s="20">
        <v>0.75574797298227203</v>
      </c>
      <c r="AN15" s="20">
        <v>0.66638879054114497</v>
      </c>
      <c r="AO15" s="20"/>
      <c r="AP15" s="20">
        <v>0.76283705029744198</v>
      </c>
      <c r="AQ15" s="20">
        <v>0.47918094998907201</v>
      </c>
      <c r="AR15" s="20"/>
      <c r="AS15" s="20">
        <v>0.79149513585046605</v>
      </c>
      <c r="AT15" s="20">
        <v>0.86536513884134303</v>
      </c>
      <c r="AU15" s="20">
        <v>0.71510194942166005</v>
      </c>
      <c r="AV15" s="20"/>
      <c r="AW15" s="20">
        <v>0.84324148637728402</v>
      </c>
      <c r="AX15" s="20">
        <v>0.62559854857082398</v>
      </c>
      <c r="AY15" s="20"/>
      <c r="AZ15" s="20">
        <v>0.65981251109776595</v>
      </c>
      <c r="BA15" s="20">
        <v>0.652088548437181</v>
      </c>
      <c r="BB15" s="20"/>
      <c r="BC15" s="20">
        <v>0.57141376967607804</v>
      </c>
      <c r="BD15" s="20">
        <v>0.74752800876088699</v>
      </c>
      <c r="BE15" s="20"/>
      <c r="BF15" s="20">
        <v>0.80257109707388496</v>
      </c>
      <c r="BG15" s="20">
        <v>0.57917037775241398</v>
      </c>
      <c r="BH15" s="20"/>
      <c r="BI15" s="20">
        <v>0.40523739077700899</v>
      </c>
      <c r="BJ15" s="20">
        <v>0.57441408010851902</v>
      </c>
      <c r="BK15" s="20">
        <v>0.78589188842318802</v>
      </c>
      <c r="BL15" s="20">
        <v>0.93312804658723403</v>
      </c>
    </row>
    <row r="16" spans="2:64" x14ac:dyDescent="0.25">
      <c r="B16" s="18" t="s">
        <v>630</v>
      </c>
      <c r="C16" s="20">
        <v>9.9354720932323101E-2</v>
      </c>
      <c r="D16" s="20">
        <v>6.3129397246847505E-2</v>
      </c>
      <c r="E16" s="20">
        <v>0.173362166335191</v>
      </c>
      <c r="F16" s="20">
        <v>0.13277514150286801</v>
      </c>
      <c r="G16" s="20">
        <v>0.11502028574466</v>
      </c>
      <c r="H16" s="20">
        <v>0.11595290097175701</v>
      </c>
      <c r="I16" s="20">
        <v>8.52071059702878E-2</v>
      </c>
      <c r="J16" s="20">
        <v>8.6317226758373999E-2</v>
      </c>
      <c r="K16" s="20">
        <v>0.15606826276236699</v>
      </c>
      <c r="L16" s="20">
        <v>7.9618630509555796E-2</v>
      </c>
      <c r="M16" s="20">
        <v>0.10214136639719</v>
      </c>
      <c r="N16" s="20">
        <v>0.13174347698467401</v>
      </c>
      <c r="O16" s="20">
        <v>9.8187213113708705E-2</v>
      </c>
      <c r="P16" s="20">
        <v>0</v>
      </c>
      <c r="Q16" s="20"/>
      <c r="R16" s="20">
        <v>0.14406368569499001</v>
      </c>
      <c r="S16" s="20">
        <v>8.6842486542193106E-2</v>
      </c>
      <c r="T16" s="20">
        <v>0.116337034728246</v>
      </c>
      <c r="U16" s="20">
        <v>7.5144527302367106E-2</v>
      </c>
      <c r="V16" s="20"/>
      <c r="W16" s="20">
        <v>9.77426418909461E-2</v>
      </c>
      <c r="X16" s="20">
        <v>0.174767103623337</v>
      </c>
      <c r="Y16" s="20">
        <v>0.13211947267591101</v>
      </c>
      <c r="Z16" s="20">
        <v>0.14858669276132999</v>
      </c>
      <c r="AA16" s="20">
        <v>1.7591702885276402E-2</v>
      </c>
      <c r="AB16" s="20">
        <v>0.12649272828247701</v>
      </c>
      <c r="AC16" s="20">
        <v>0.112806294537249</v>
      </c>
      <c r="AD16" s="20">
        <v>6.5869510774527101E-2</v>
      </c>
      <c r="AE16" s="20">
        <v>9.7610658491867605E-2</v>
      </c>
      <c r="AF16" s="20">
        <v>6.5265721148430003E-2</v>
      </c>
      <c r="AG16" s="20"/>
      <c r="AH16" s="20">
        <v>0.11808611931469</v>
      </c>
      <c r="AI16" s="20">
        <v>9.8906604507468895E-2</v>
      </c>
      <c r="AJ16" s="20">
        <v>0.109133184121881</v>
      </c>
      <c r="AK16" s="20">
        <v>7.23962595527258E-2</v>
      </c>
      <c r="AL16" s="20">
        <v>0.12035508627086899</v>
      </c>
      <c r="AM16" s="20">
        <v>6.9917442397948906E-2</v>
      </c>
      <c r="AN16" s="20">
        <v>0.106704229501677</v>
      </c>
      <c r="AO16" s="20"/>
      <c r="AP16" s="20">
        <v>6.7084144426192899E-2</v>
      </c>
      <c r="AQ16" s="20">
        <v>0.15171145921976101</v>
      </c>
      <c r="AR16" s="20"/>
      <c r="AS16" s="20">
        <v>6.6757565274055103E-2</v>
      </c>
      <c r="AT16" s="20">
        <v>2.36512162646197E-2</v>
      </c>
      <c r="AU16" s="20">
        <v>9.0345112358442795E-2</v>
      </c>
      <c r="AV16" s="20"/>
      <c r="AW16" s="20">
        <v>7.0121097128294702E-2</v>
      </c>
      <c r="AX16" s="20">
        <v>0.10386187182190799</v>
      </c>
      <c r="AY16" s="20"/>
      <c r="AZ16" s="20">
        <v>7.9379408471584006E-2</v>
      </c>
      <c r="BA16" s="20">
        <v>0.109391714696215</v>
      </c>
      <c r="BB16" s="20"/>
      <c r="BC16" s="20">
        <v>0.121062337314837</v>
      </c>
      <c r="BD16" s="20">
        <v>7.5144527302367106E-2</v>
      </c>
      <c r="BE16" s="20"/>
      <c r="BF16" s="20">
        <v>6.3884468931225694E-2</v>
      </c>
      <c r="BG16" s="20">
        <v>0.117461956301062</v>
      </c>
      <c r="BH16" s="20"/>
      <c r="BI16" s="20">
        <v>0.146763154779848</v>
      </c>
      <c r="BJ16" s="20">
        <v>0.12903816906011201</v>
      </c>
      <c r="BK16" s="20">
        <v>7.37119035870797E-2</v>
      </c>
      <c r="BL16" s="20">
        <v>1.9233786239135599E-2</v>
      </c>
    </row>
    <row r="17" spans="2:64" x14ac:dyDescent="0.25">
      <c r="B17" s="18" t="s">
        <v>185</v>
      </c>
      <c r="C17" s="21">
        <v>0.55531694672524001</v>
      </c>
      <c r="D17" s="21">
        <v>0.67617859861996299</v>
      </c>
      <c r="E17" s="21">
        <v>0.32394129602145899</v>
      </c>
      <c r="F17" s="21">
        <v>0.42726196222913798</v>
      </c>
      <c r="G17" s="21">
        <v>0.53224054843352997</v>
      </c>
      <c r="H17" s="21">
        <v>0.55323948259231503</v>
      </c>
      <c r="I17" s="21">
        <v>0.59024400468466698</v>
      </c>
      <c r="J17" s="21">
        <v>0.56176542239823701</v>
      </c>
      <c r="K17" s="21">
        <v>0.44369251907656898</v>
      </c>
      <c r="L17" s="21">
        <v>0.56296291458513803</v>
      </c>
      <c r="M17" s="21">
        <v>0.53329099363239096</v>
      </c>
      <c r="N17" s="21">
        <v>0.49963435669709699</v>
      </c>
      <c r="O17" s="21">
        <v>0.51012244170302401</v>
      </c>
      <c r="P17" s="21">
        <v>0.64803048213396297</v>
      </c>
      <c r="Q17" s="21"/>
      <c r="R17" s="21">
        <v>0.33007541568837101</v>
      </c>
      <c r="S17" s="21">
        <v>0.56315013485573095</v>
      </c>
      <c r="T17" s="21">
        <v>0.55351206041605705</v>
      </c>
      <c r="U17" s="21">
        <v>0.67238348145852</v>
      </c>
      <c r="V17" s="21"/>
      <c r="W17" s="21">
        <v>0.41269232402047301</v>
      </c>
      <c r="X17" s="21">
        <v>0.39153085480803901</v>
      </c>
      <c r="Y17" s="21">
        <v>0.487141170900114</v>
      </c>
      <c r="Z17" s="21">
        <v>0.45960000331294398</v>
      </c>
      <c r="AA17" s="21">
        <v>0.77160833285717001</v>
      </c>
      <c r="AB17" s="21">
        <v>0.508977859717888</v>
      </c>
      <c r="AC17" s="21">
        <v>0.59332005867073101</v>
      </c>
      <c r="AD17" s="21">
        <v>0.69017563479641497</v>
      </c>
      <c r="AE17" s="21">
        <v>0.65401423382469404</v>
      </c>
      <c r="AF17" s="21">
        <v>0.71212279255823696</v>
      </c>
      <c r="AG17" s="21"/>
      <c r="AH17" s="21">
        <v>0.44846673811274201</v>
      </c>
      <c r="AI17" s="21">
        <v>0.64880640307036896</v>
      </c>
      <c r="AJ17" s="21">
        <v>0.57842892983435901</v>
      </c>
      <c r="AK17" s="21">
        <v>0.51180404361845899</v>
      </c>
      <c r="AL17" s="21">
        <v>0.61149572843981104</v>
      </c>
      <c r="AM17" s="21">
        <v>0.68583053058432297</v>
      </c>
      <c r="AN17" s="21">
        <v>0.55968456103946695</v>
      </c>
      <c r="AO17" s="21"/>
      <c r="AP17" s="21">
        <v>0.69575290587124905</v>
      </c>
      <c r="AQ17" s="21">
        <v>0.32746949076931198</v>
      </c>
      <c r="AR17" s="21"/>
      <c r="AS17" s="21">
        <v>0.72473757057641097</v>
      </c>
      <c r="AT17" s="21">
        <v>0.84171392257672395</v>
      </c>
      <c r="AU17" s="21">
        <v>0.62475683706321705</v>
      </c>
      <c r="AV17" s="21"/>
      <c r="AW17" s="21">
        <v>0.77312038924898896</v>
      </c>
      <c r="AX17" s="21">
        <v>0.521736676748916</v>
      </c>
      <c r="AY17" s="21"/>
      <c r="AZ17" s="21">
        <v>0.58043310262618197</v>
      </c>
      <c r="BA17" s="21">
        <v>0.542696833740966</v>
      </c>
      <c r="BB17" s="21"/>
      <c r="BC17" s="21">
        <v>0.45035143236124098</v>
      </c>
      <c r="BD17" s="21">
        <v>0.67238348145852</v>
      </c>
      <c r="BE17" s="21"/>
      <c r="BF17" s="21">
        <v>0.73868662814265895</v>
      </c>
      <c r="BG17" s="21">
        <v>0.46170842145135199</v>
      </c>
      <c r="BH17" s="21"/>
      <c r="BI17" s="21">
        <v>0.25847423599716102</v>
      </c>
      <c r="BJ17" s="21">
        <v>0.44537591104840701</v>
      </c>
      <c r="BK17" s="21">
        <v>0.712179984836108</v>
      </c>
      <c r="BL17" s="21">
        <v>0.91389426034809895</v>
      </c>
    </row>
    <row r="18" spans="2:64" x14ac:dyDescent="0.25">
      <c r="B18" s="16"/>
    </row>
    <row r="19" spans="2:64" x14ac:dyDescent="0.25">
      <c r="B19" t="s">
        <v>83</v>
      </c>
    </row>
    <row r="20" spans="2:64" x14ac:dyDescent="0.25">
      <c r="B20" t="s">
        <v>84</v>
      </c>
    </row>
    <row r="22" spans="2:64" x14ac:dyDescent="0.2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BL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637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632</v>
      </c>
      <c r="C9" s="17">
        <v>0.124680064299</v>
      </c>
      <c r="D9" s="17">
        <v>0.15393834806659301</v>
      </c>
      <c r="E9" s="17">
        <v>0.102285663259163</v>
      </c>
      <c r="F9" s="17">
        <v>8.1471454601695303E-2</v>
      </c>
      <c r="G9" s="17">
        <v>4.4087812025732399E-2</v>
      </c>
      <c r="H9" s="17">
        <v>9.0182475689248295E-2</v>
      </c>
      <c r="I9" s="17">
        <v>0.12662967361207</v>
      </c>
      <c r="J9" s="17">
        <v>3.2096086951965197E-2</v>
      </c>
      <c r="K9" s="17">
        <v>0.18939691686619001</v>
      </c>
      <c r="L9" s="17">
        <v>4.36578465101745E-2</v>
      </c>
      <c r="M9" s="17">
        <v>0.100613397803163</v>
      </c>
      <c r="N9" s="17">
        <v>0.17497378793441201</v>
      </c>
      <c r="O9" s="17">
        <v>0.179104330952011</v>
      </c>
      <c r="P9" s="17">
        <v>0</v>
      </c>
      <c r="Q9" s="17"/>
      <c r="R9" s="17">
        <v>5.7057977265442802E-2</v>
      </c>
      <c r="S9" s="17">
        <v>0.10326093785231601</v>
      </c>
      <c r="T9" s="17">
        <v>0.10551227797033901</v>
      </c>
      <c r="U9" s="17">
        <v>0.172389889927306</v>
      </c>
      <c r="V9" s="17"/>
      <c r="W9" s="17">
        <v>8.7719793715305305E-2</v>
      </c>
      <c r="X9" s="17">
        <v>3.2303405442853102E-2</v>
      </c>
      <c r="Y9" s="17">
        <v>0.15849589656688601</v>
      </c>
      <c r="Z9" s="17">
        <v>9.2306337491627602E-2</v>
      </c>
      <c r="AA9" s="17">
        <v>8.8404310598509298E-2</v>
      </c>
      <c r="AB9" s="17">
        <v>0.117103735819385</v>
      </c>
      <c r="AC9" s="17">
        <v>0.112937220717575</v>
      </c>
      <c r="AD9" s="17">
        <v>0.187617643802588</v>
      </c>
      <c r="AE9" s="17">
        <v>0.124823210018481</v>
      </c>
      <c r="AF9" s="17">
        <v>0.21389729346196501</v>
      </c>
      <c r="AG9" s="17"/>
      <c r="AH9" s="17">
        <v>0.13683699309695899</v>
      </c>
      <c r="AI9" s="17">
        <v>0.201829161123773</v>
      </c>
      <c r="AJ9" s="17">
        <v>9.8715626264909095E-2</v>
      </c>
      <c r="AK9" s="17">
        <v>0.110750365889074</v>
      </c>
      <c r="AL9" s="17">
        <v>0.11780041245337999</v>
      </c>
      <c r="AM9" s="17">
        <v>0.14082497885332401</v>
      </c>
      <c r="AN9" s="17">
        <v>0.18246006185987901</v>
      </c>
      <c r="AO9" s="17"/>
      <c r="AP9" s="17">
        <v>0.163104552974281</v>
      </c>
      <c r="AQ9" s="17">
        <v>6.2339036799285097E-2</v>
      </c>
      <c r="AR9" s="17"/>
      <c r="AS9" s="17">
        <v>0.15868939013936001</v>
      </c>
      <c r="AT9" s="17">
        <v>0.185738435462065</v>
      </c>
      <c r="AU9" s="17">
        <v>0.15070469990482599</v>
      </c>
      <c r="AV9" s="17"/>
      <c r="AW9" s="17">
        <v>0.20900454723443901</v>
      </c>
      <c r="AX9" s="17">
        <v>0.11167917289997099</v>
      </c>
      <c r="AY9" s="17"/>
      <c r="AZ9" s="17">
        <v>0.146949265690102</v>
      </c>
      <c r="BA9" s="17">
        <v>0.113490460335174</v>
      </c>
      <c r="BB9" s="17"/>
      <c r="BC9" s="17">
        <v>8.1901943303946304E-2</v>
      </c>
      <c r="BD9" s="17">
        <v>0.172389889927306</v>
      </c>
      <c r="BE9" s="17"/>
      <c r="BF9" s="17">
        <v>0.208224067521597</v>
      </c>
      <c r="BG9" s="17">
        <v>8.2031623855119001E-2</v>
      </c>
      <c r="BH9" s="17"/>
      <c r="BI9" s="17">
        <v>3.3627091762882901E-2</v>
      </c>
      <c r="BJ9" s="17">
        <v>7.9943833238965797E-2</v>
      </c>
      <c r="BK9" s="17">
        <v>0.16027476936565599</v>
      </c>
      <c r="BL9" s="17">
        <v>0.281729486008999</v>
      </c>
    </row>
    <row r="10" spans="2:64" x14ac:dyDescent="0.25">
      <c r="B10" s="18" t="s">
        <v>633</v>
      </c>
      <c r="C10" s="17">
        <v>0.463795811843286</v>
      </c>
      <c r="D10" s="17">
        <v>0.55003231114566398</v>
      </c>
      <c r="E10" s="17">
        <v>0.33434524419366302</v>
      </c>
      <c r="F10" s="17">
        <v>0.482364202485629</v>
      </c>
      <c r="G10" s="17">
        <v>0.472445339093781</v>
      </c>
      <c r="H10" s="17">
        <v>0.474229574717491</v>
      </c>
      <c r="I10" s="17">
        <v>0.52273374310643494</v>
      </c>
      <c r="J10" s="17">
        <v>0.38713257998879602</v>
      </c>
      <c r="K10" s="17">
        <v>0.43268755810835202</v>
      </c>
      <c r="L10" s="17">
        <v>0.52550365505746899</v>
      </c>
      <c r="M10" s="17">
        <v>0.47895287838652101</v>
      </c>
      <c r="N10" s="17">
        <v>0.366788224769169</v>
      </c>
      <c r="O10" s="17">
        <v>0.350688269681528</v>
      </c>
      <c r="P10" s="17">
        <v>0.64803048213396297</v>
      </c>
      <c r="Q10" s="17"/>
      <c r="R10" s="17">
        <v>0.34528451074682698</v>
      </c>
      <c r="S10" s="17">
        <v>0.41661450270865502</v>
      </c>
      <c r="T10" s="17">
        <v>0.48519509529822202</v>
      </c>
      <c r="U10" s="17">
        <v>0.53572267096201798</v>
      </c>
      <c r="V10" s="17"/>
      <c r="W10" s="17">
        <v>0.32815041016906199</v>
      </c>
      <c r="X10" s="17">
        <v>0.43397068038779102</v>
      </c>
      <c r="Y10" s="17">
        <v>0.41090435519978602</v>
      </c>
      <c r="Z10" s="17">
        <v>0.49901554027190698</v>
      </c>
      <c r="AA10" s="17">
        <v>0.45787692455545198</v>
      </c>
      <c r="AB10" s="17">
        <v>0.401374538903778</v>
      </c>
      <c r="AC10" s="17">
        <v>0.51179239904599205</v>
      </c>
      <c r="AD10" s="17">
        <v>0.62375373202755502</v>
      </c>
      <c r="AE10" s="17">
        <v>0.594501619038311</v>
      </c>
      <c r="AF10" s="17">
        <v>0.52205320303524405</v>
      </c>
      <c r="AG10" s="17"/>
      <c r="AH10" s="17">
        <v>0.37700290130914199</v>
      </c>
      <c r="AI10" s="17">
        <v>0.45089164171217999</v>
      </c>
      <c r="AJ10" s="17">
        <v>0.45663219148940898</v>
      </c>
      <c r="AK10" s="17">
        <v>0.35038341729682199</v>
      </c>
      <c r="AL10" s="17">
        <v>0.57202112544227501</v>
      </c>
      <c r="AM10" s="17">
        <v>0.58290896207012599</v>
      </c>
      <c r="AN10" s="17">
        <v>0.54540951670514004</v>
      </c>
      <c r="AO10" s="17"/>
      <c r="AP10" s="17">
        <v>0.54061325638245905</v>
      </c>
      <c r="AQ10" s="17">
        <v>0.339164916610185</v>
      </c>
      <c r="AR10" s="17"/>
      <c r="AS10" s="17">
        <v>0.52253670223233495</v>
      </c>
      <c r="AT10" s="17">
        <v>0.639957920274704</v>
      </c>
      <c r="AU10" s="17">
        <v>0.513269094504614</v>
      </c>
      <c r="AV10" s="17"/>
      <c r="AW10" s="17">
        <v>0.58702242677461203</v>
      </c>
      <c r="AX10" s="17">
        <v>0.44479710847241899</v>
      </c>
      <c r="AY10" s="17"/>
      <c r="AZ10" s="17">
        <v>0.39141570351271598</v>
      </c>
      <c r="BA10" s="17">
        <v>0.500164639483485</v>
      </c>
      <c r="BB10" s="17"/>
      <c r="BC10" s="17">
        <v>0.39930394163301702</v>
      </c>
      <c r="BD10" s="17">
        <v>0.53572267096201798</v>
      </c>
      <c r="BE10" s="17"/>
      <c r="BF10" s="17">
        <v>0.53331468972945495</v>
      </c>
      <c r="BG10" s="17">
        <v>0.428307068080864</v>
      </c>
      <c r="BH10" s="17"/>
      <c r="BI10" s="17">
        <v>0.26761941149224899</v>
      </c>
      <c r="BJ10" s="17">
        <v>0.48846739619977197</v>
      </c>
      <c r="BK10" s="17">
        <v>0.53588477093994902</v>
      </c>
      <c r="BL10" s="17">
        <v>0.57610179094404401</v>
      </c>
    </row>
    <row r="11" spans="2:64" x14ac:dyDescent="0.25">
      <c r="B11" s="18" t="s">
        <v>634</v>
      </c>
      <c r="C11" s="17">
        <v>0.32922881118290998</v>
      </c>
      <c r="D11" s="17">
        <v>0.245162225284379</v>
      </c>
      <c r="E11" s="17">
        <v>0.39566447848443298</v>
      </c>
      <c r="F11" s="17">
        <v>0.37375969908048601</v>
      </c>
      <c r="G11" s="17">
        <v>0.35766007889500301</v>
      </c>
      <c r="H11" s="17">
        <v>0.31275697537790698</v>
      </c>
      <c r="I11" s="17">
        <v>0.283991647599939</v>
      </c>
      <c r="J11" s="17">
        <v>0.42418492301847399</v>
      </c>
      <c r="K11" s="17">
        <v>0.31026372609859498</v>
      </c>
      <c r="L11" s="17">
        <v>0.35881934496743301</v>
      </c>
      <c r="M11" s="17">
        <v>0.34890509907116501</v>
      </c>
      <c r="N11" s="17">
        <v>0.33400152999472699</v>
      </c>
      <c r="O11" s="17">
        <v>0.42779137676648998</v>
      </c>
      <c r="P11" s="17">
        <v>0.35196951786603697</v>
      </c>
      <c r="Q11" s="17"/>
      <c r="R11" s="17">
        <v>0.44229788923820801</v>
      </c>
      <c r="S11" s="17">
        <v>0.39584922228608999</v>
      </c>
      <c r="T11" s="17">
        <v>0.32031944632922499</v>
      </c>
      <c r="U11" s="17">
        <v>0.25064021618013299</v>
      </c>
      <c r="V11" s="17"/>
      <c r="W11" s="17">
        <v>0.40911758959569799</v>
      </c>
      <c r="X11" s="17">
        <v>0.492174757430137</v>
      </c>
      <c r="Y11" s="17">
        <v>0.34370057337506099</v>
      </c>
      <c r="Z11" s="17">
        <v>0.31935775566965302</v>
      </c>
      <c r="AA11" s="17">
        <v>0.40613851400200102</v>
      </c>
      <c r="AB11" s="17">
        <v>0.37716998165321602</v>
      </c>
      <c r="AC11" s="17">
        <v>0.33510134155395899</v>
      </c>
      <c r="AD11" s="17">
        <v>0.161978864519186</v>
      </c>
      <c r="AE11" s="17">
        <v>0.232395646684596</v>
      </c>
      <c r="AF11" s="17">
        <v>0.22790375721879599</v>
      </c>
      <c r="AG11" s="17"/>
      <c r="AH11" s="17">
        <v>0.37735665234017701</v>
      </c>
      <c r="AI11" s="17">
        <v>0.25195669564457002</v>
      </c>
      <c r="AJ11" s="17">
        <v>0.36667559650172699</v>
      </c>
      <c r="AK11" s="17">
        <v>0.479112362401032</v>
      </c>
      <c r="AL11" s="17">
        <v>0.245948243809791</v>
      </c>
      <c r="AM11" s="17">
        <v>0.237640059381233</v>
      </c>
      <c r="AN11" s="17">
        <v>0.18890916531096999</v>
      </c>
      <c r="AO11" s="17"/>
      <c r="AP11" s="17">
        <v>0.245558972027934</v>
      </c>
      <c r="AQ11" s="17">
        <v>0.46497723421950898</v>
      </c>
      <c r="AR11" s="17"/>
      <c r="AS11" s="17">
        <v>0.28108557115184701</v>
      </c>
      <c r="AT11" s="17">
        <v>0.13380176170469299</v>
      </c>
      <c r="AU11" s="17">
        <v>0.28205470573888902</v>
      </c>
      <c r="AV11" s="17"/>
      <c r="AW11" s="17">
        <v>0.17400219245500601</v>
      </c>
      <c r="AX11" s="17">
        <v>0.353161177466912</v>
      </c>
      <c r="AY11" s="17"/>
      <c r="AZ11" s="17">
        <v>0.35949920854522699</v>
      </c>
      <c r="BA11" s="17">
        <v>0.31401884687555498</v>
      </c>
      <c r="BB11" s="17"/>
      <c r="BC11" s="17">
        <v>0.39969380202256299</v>
      </c>
      <c r="BD11" s="17">
        <v>0.25064021618013299</v>
      </c>
      <c r="BE11" s="17"/>
      <c r="BF11" s="17">
        <v>0.20797967637699699</v>
      </c>
      <c r="BG11" s="17">
        <v>0.391125372338402</v>
      </c>
      <c r="BH11" s="17"/>
      <c r="BI11" s="17">
        <v>0.48894196937293199</v>
      </c>
      <c r="BJ11" s="17">
        <v>0.36729661885910198</v>
      </c>
      <c r="BK11" s="17">
        <v>0.25886808421466001</v>
      </c>
      <c r="BL11" s="17">
        <v>0.14216872304695699</v>
      </c>
    </row>
    <row r="12" spans="2:64" x14ac:dyDescent="0.25">
      <c r="B12" s="18" t="s">
        <v>635</v>
      </c>
      <c r="C12" s="17">
        <v>1.3077779955665199E-2</v>
      </c>
      <c r="D12" s="17">
        <v>1.5478223577717099E-2</v>
      </c>
      <c r="E12" s="17">
        <v>2.98806992655649E-2</v>
      </c>
      <c r="F12" s="17">
        <v>0</v>
      </c>
      <c r="G12" s="17">
        <v>2.6058450375958799E-2</v>
      </c>
      <c r="H12" s="17">
        <v>2.54279871670593E-2</v>
      </c>
      <c r="I12" s="17">
        <v>0</v>
      </c>
      <c r="J12" s="17">
        <v>0</v>
      </c>
      <c r="K12" s="17">
        <v>0</v>
      </c>
      <c r="L12" s="17">
        <v>1.29809841220365E-2</v>
      </c>
      <c r="M12" s="17">
        <v>1.2115643606815E-2</v>
      </c>
      <c r="N12" s="17">
        <v>2.63522585675071E-2</v>
      </c>
      <c r="O12" s="17">
        <v>0</v>
      </c>
      <c r="P12" s="17">
        <v>0</v>
      </c>
      <c r="Q12" s="17"/>
      <c r="R12" s="17">
        <v>1.7350003952603998E-2</v>
      </c>
      <c r="S12" s="17">
        <v>6.9972279181047901E-3</v>
      </c>
      <c r="T12" s="17">
        <v>3.8462377887754001E-2</v>
      </c>
      <c r="U12" s="17">
        <v>5.9429380924579901E-3</v>
      </c>
      <c r="V12" s="17"/>
      <c r="W12" s="17">
        <v>1.97997067928719E-2</v>
      </c>
      <c r="X12" s="17">
        <v>4.1551156739218803E-2</v>
      </c>
      <c r="Y12" s="17">
        <v>2.1142185963229199E-2</v>
      </c>
      <c r="Z12" s="17">
        <v>0</v>
      </c>
      <c r="AA12" s="17">
        <v>1.0610866614268201E-2</v>
      </c>
      <c r="AB12" s="17">
        <v>3.0182755793597402E-2</v>
      </c>
      <c r="AC12" s="17">
        <v>0</v>
      </c>
      <c r="AD12" s="17">
        <v>0</v>
      </c>
      <c r="AE12" s="17">
        <v>0</v>
      </c>
      <c r="AF12" s="17">
        <v>1.2008077756259099E-2</v>
      </c>
      <c r="AG12" s="17"/>
      <c r="AH12" s="17">
        <v>1.9623553920891001E-2</v>
      </c>
      <c r="AI12" s="17">
        <v>2.20794782844702E-2</v>
      </c>
      <c r="AJ12" s="17">
        <v>3.05672618305446E-2</v>
      </c>
      <c r="AK12" s="17">
        <v>0</v>
      </c>
      <c r="AL12" s="17">
        <v>2.01043339531525E-2</v>
      </c>
      <c r="AM12" s="17">
        <v>4.67528166778447E-3</v>
      </c>
      <c r="AN12" s="17">
        <v>9.0330241513036091E-3</v>
      </c>
      <c r="AO12" s="17"/>
      <c r="AP12" s="17">
        <v>1.3733610250569701E-2</v>
      </c>
      <c r="AQ12" s="17">
        <v>1.2013741477618099E-2</v>
      </c>
      <c r="AR12" s="17"/>
      <c r="AS12" s="17">
        <v>1.0300321192100901E-2</v>
      </c>
      <c r="AT12" s="17">
        <v>1.43014756868679E-2</v>
      </c>
      <c r="AU12" s="17">
        <v>1.67921323160856E-2</v>
      </c>
      <c r="AV12" s="17"/>
      <c r="AW12" s="17">
        <v>6.1126546680521599E-3</v>
      </c>
      <c r="AX12" s="17">
        <v>1.4151641713159999E-2</v>
      </c>
      <c r="AY12" s="17"/>
      <c r="AZ12" s="17">
        <v>8.8812519446201804E-3</v>
      </c>
      <c r="BA12" s="17">
        <v>1.5186409072713699E-2</v>
      </c>
      <c r="BB12" s="17"/>
      <c r="BC12" s="17">
        <v>1.9475102194540999E-2</v>
      </c>
      <c r="BD12" s="17">
        <v>5.9429380924579901E-3</v>
      </c>
      <c r="BE12" s="17"/>
      <c r="BF12" s="17">
        <v>1.7217759918728301E-2</v>
      </c>
      <c r="BG12" s="17">
        <v>1.09643585001107E-2</v>
      </c>
      <c r="BH12" s="17"/>
      <c r="BI12" s="17">
        <v>1.44441885683745E-2</v>
      </c>
      <c r="BJ12" s="17">
        <v>7.8306272566740706E-3</v>
      </c>
      <c r="BK12" s="17">
        <v>2.27112985273588E-2</v>
      </c>
      <c r="BL12" s="17">
        <v>0</v>
      </c>
    </row>
    <row r="13" spans="2:64" x14ac:dyDescent="0.25">
      <c r="B13" s="18" t="s">
        <v>636</v>
      </c>
      <c r="C13" s="17">
        <v>4.1057853334925598E-3</v>
      </c>
      <c r="D13" s="17">
        <v>5.2200191697756703E-3</v>
      </c>
      <c r="E13" s="17">
        <v>0</v>
      </c>
      <c r="F13" s="17">
        <v>0</v>
      </c>
      <c r="G13" s="17">
        <v>0</v>
      </c>
      <c r="H13" s="17">
        <v>1.1230004696724799E-2</v>
      </c>
      <c r="I13" s="17">
        <v>0</v>
      </c>
      <c r="J13" s="17">
        <v>1.6048043475982599E-2</v>
      </c>
      <c r="K13" s="17">
        <v>0</v>
      </c>
      <c r="L13" s="17">
        <v>0</v>
      </c>
      <c r="M13" s="17">
        <v>1.4497303997513899E-2</v>
      </c>
      <c r="N13" s="17">
        <v>0</v>
      </c>
      <c r="O13" s="17">
        <v>0</v>
      </c>
      <c r="P13" s="17">
        <v>0</v>
      </c>
      <c r="Q13" s="17"/>
      <c r="R13" s="17">
        <v>0</v>
      </c>
      <c r="S13" s="17">
        <v>1.7125936523515701E-2</v>
      </c>
      <c r="T13" s="17">
        <v>0</v>
      </c>
      <c r="U13" s="17">
        <v>3.2338963491321598E-3</v>
      </c>
      <c r="V13" s="17"/>
      <c r="W13" s="17">
        <v>0</v>
      </c>
      <c r="X13" s="17">
        <v>0</v>
      </c>
      <c r="Y13" s="17">
        <v>0</v>
      </c>
      <c r="Z13" s="17">
        <v>2.3834218406968501E-2</v>
      </c>
      <c r="AA13" s="17">
        <v>0</v>
      </c>
      <c r="AB13" s="17">
        <v>0</v>
      </c>
      <c r="AC13" s="17">
        <v>1.35130317582665E-2</v>
      </c>
      <c r="AD13" s="17">
        <v>0</v>
      </c>
      <c r="AE13" s="17">
        <v>1.87309513192295E-2</v>
      </c>
      <c r="AF13" s="17">
        <v>0</v>
      </c>
      <c r="AG13" s="17"/>
      <c r="AH13" s="17">
        <v>1.20478622918912E-2</v>
      </c>
      <c r="AI13" s="17">
        <v>2.6419802297289401E-2</v>
      </c>
      <c r="AJ13" s="17">
        <v>0</v>
      </c>
      <c r="AK13" s="17">
        <v>0</v>
      </c>
      <c r="AL13" s="17">
        <v>4.5410602583813202E-3</v>
      </c>
      <c r="AM13" s="17">
        <v>4.2360849356540596E-3</v>
      </c>
      <c r="AN13" s="17">
        <v>0</v>
      </c>
      <c r="AO13" s="17"/>
      <c r="AP13" s="17">
        <v>4.4705567047472698E-3</v>
      </c>
      <c r="AQ13" s="17">
        <v>3.5139694663076401E-3</v>
      </c>
      <c r="AR13" s="17"/>
      <c r="AS13" s="17">
        <v>4.1184931229106799E-3</v>
      </c>
      <c r="AT13" s="17">
        <v>5.7414746053884597E-3</v>
      </c>
      <c r="AU13" s="17">
        <v>4.4374556542117402E-3</v>
      </c>
      <c r="AV13" s="17"/>
      <c r="AW13" s="17">
        <v>1.1444847749964101E-2</v>
      </c>
      <c r="AX13" s="17">
        <v>2.9742710908224499E-3</v>
      </c>
      <c r="AY13" s="17"/>
      <c r="AZ13" s="17">
        <v>2.3592114013720202E-3</v>
      </c>
      <c r="BA13" s="17">
        <v>4.9833862070371004E-3</v>
      </c>
      <c r="BB13" s="17"/>
      <c r="BC13" s="17">
        <v>4.8875482507960101E-3</v>
      </c>
      <c r="BD13" s="17">
        <v>3.2338963491321598E-3</v>
      </c>
      <c r="BE13" s="17"/>
      <c r="BF13" s="17">
        <v>5.8492376267270003E-3</v>
      </c>
      <c r="BG13" s="17">
        <v>3.2157690734787598E-3</v>
      </c>
      <c r="BH13" s="17"/>
      <c r="BI13" s="17">
        <v>5.8271508913297198E-3</v>
      </c>
      <c r="BJ13" s="17">
        <v>2.6132496980027101E-3</v>
      </c>
      <c r="BK13" s="17">
        <v>6.0735659759586598E-3</v>
      </c>
      <c r="BL13" s="17">
        <v>0</v>
      </c>
    </row>
    <row r="14" spans="2:64" x14ac:dyDescent="0.25">
      <c r="B14" s="18" t="s">
        <v>80</v>
      </c>
      <c r="C14" s="19">
        <v>6.5111747385646596E-2</v>
      </c>
      <c r="D14" s="19">
        <v>3.0168872755871701E-2</v>
      </c>
      <c r="E14" s="19">
        <v>0.13782391479717701</v>
      </c>
      <c r="F14" s="19">
        <v>6.2404643832189702E-2</v>
      </c>
      <c r="G14" s="19">
        <v>9.9748319609525099E-2</v>
      </c>
      <c r="H14" s="19">
        <v>8.6172982351569394E-2</v>
      </c>
      <c r="I14" s="19">
        <v>6.6644935681555897E-2</v>
      </c>
      <c r="J14" s="19">
        <v>0.140538366564783</v>
      </c>
      <c r="K14" s="19">
        <v>6.76517989268626E-2</v>
      </c>
      <c r="L14" s="19">
        <v>5.9038169342886998E-2</v>
      </c>
      <c r="M14" s="19">
        <v>4.4915677134821197E-2</v>
      </c>
      <c r="N14" s="19">
        <v>9.7884198734185093E-2</v>
      </c>
      <c r="O14" s="19">
        <v>4.2416022599970703E-2</v>
      </c>
      <c r="P14" s="19">
        <v>0</v>
      </c>
      <c r="Q14" s="19"/>
      <c r="R14" s="19">
        <v>0.138009618796918</v>
      </c>
      <c r="S14" s="19">
        <v>6.0152172711318598E-2</v>
      </c>
      <c r="T14" s="19">
        <v>5.0510802514459503E-2</v>
      </c>
      <c r="U14" s="19">
        <v>3.2070388488952301E-2</v>
      </c>
      <c r="V14" s="19"/>
      <c r="W14" s="19">
        <v>0.155212499727063</v>
      </c>
      <c r="X14" s="19">
        <v>0</v>
      </c>
      <c r="Y14" s="19">
        <v>6.5756988895037102E-2</v>
      </c>
      <c r="Z14" s="19">
        <v>6.5486148159843799E-2</v>
      </c>
      <c r="AA14" s="19">
        <v>3.6969384229769399E-2</v>
      </c>
      <c r="AB14" s="19">
        <v>7.4168987830023902E-2</v>
      </c>
      <c r="AC14" s="19">
        <v>2.6656006924207699E-2</v>
      </c>
      <c r="AD14" s="19">
        <v>2.66497596506712E-2</v>
      </c>
      <c r="AE14" s="19">
        <v>2.9548572939382199E-2</v>
      </c>
      <c r="AF14" s="19">
        <v>2.4137668527736401E-2</v>
      </c>
      <c r="AG14" s="19"/>
      <c r="AH14" s="19">
        <v>7.7132037040939197E-2</v>
      </c>
      <c r="AI14" s="19">
        <v>4.68232209377175E-2</v>
      </c>
      <c r="AJ14" s="19">
        <v>4.7409323913409698E-2</v>
      </c>
      <c r="AK14" s="19">
        <v>5.9753854413072099E-2</v>
      </c>
      <c r="AL14" s="19">
        <v>3.9584824083019297E-2</v>
      </c>
      <c r="AM14" s="19">
        <v>2.97146330918798E-2</v>
      </c>
      <c r="AN14" s="19">
        <v>7.4188231972707602E-2</v>
      </c>
      <c r="AO14" s="19"/>
      <c r="AP14" s="19">
        <v>3.2519051660008701E-2</v>
      </c>
      <c r="AQ14" s="19">
        <v>0.117991101427095</v>
      </c>
      <c r="AR14" s="19"/>
      <c r="AS14" s="19">
        <v>2.3269522161446701E-2</v>
      </c>
      <c r="AT14" s="19">
        <v>2.0458932266281701E-2</v>
      </c>
      <c r="AU14" s="19">
        <v>3.2741911881373501E-2</v>
      </c>
      <c r="AV14" s="19"/>
      <c r="AW14" s="19">
        <v>1.24133311179273E-2</v>
      </c>
      <c r="AX14" s="19">
        <v>7.3236628356716293E-2</v>
      </c>
      <c r="AY14" s="19"/>
      <c r="AZ14" s="19">
        <v>9.0895358905962301E-2</v>
      </c>
      <c r="BA14" s="19">
        <v>5.21562580260354E-2</v>
      </c>
      <c r="BB14" s="19"/>
      <c r="BC14" s="19">
        <v>9.4737662595136996E-2</v>
      </c>
      <c r="BD14" s="19">
        <v>3.2070388488952301E-2</v>
      </c>
      <c r="BE14" s="19"/>
      <c r="BF14" s="19">
        <v>2.74145688264971E-2</v>
      </c>
      <c r="BG14" s="19">
        <v>8.4355808152025799E-2</v>
      </c>
      <c r="BH14" s="19"/>
      <c r="BI14" s="19">
        <v>0.18954018791223301</v>
      </c>
      <c r="BJ14" s="19">
        <v>5.3848274747482799E-2</v>
      </c>
      <c r="BK14" s="19">
        <v>1.6187510976418702E-2</v>
      </c>
      <c r="BL14" s="19">
        <v>0</v>
      </c>
    </row>
    <row r="15" spans="2:64" x14ac:dyDescent="0.25">
      <c r="B15" s="16"/>
    </row>
    <row r="16" spans="2:64" x14ac:dyDescent="0.25">
      <c r="B16" t="s">
        <v>83</v>
      </c>
    </row>
    <row r="17" spans="2:2" x14ac:dyDescent="0.25">
      <c r="B17" t="s">
        <v>84</v>
      </c>
    </row>
    <row r="19" spans="2:2" x14ac:dyDescent="0.2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BL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638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53</v>
      </c>
      <c r="C9" s="17">
        <v>0.65575924962118703</v>
      </c>
      <c r="D9" s="17">
        <v>0.65411986887387097</v>
      </c>
      <c r="E9" s="17">
        <v>0.67290524598210599</v>
      </c>
      <c r="F9" s="17">
        <v>0.74621648101300297</v>
      </c>
      <c r="G9" s="17">
        <v>0.71602979033856295</v>
      </c>
      <c r="H9" s="17">
        <v>0.72736826712492897</v>
      </c>
      <c r="I9" s="17">
        <v>0.80880435478757196</v>
      </c>
      <c r="J9" s="17">
        <v>0.54380106921021798</v>
      </c>
      <c r="K9" s="17">
        <v>0.62829817469918403</v>
      </c>
      <c r="L9" s="17">
        <v>0.57089520784595305</v>
      </c>
      <c r="M9" s="17">
        <v>0.63960051725484701</v>
      </c>
      <c r="N9" s="17">
        <v>0.63819121411317103</v>
      </c>
      <c r="O9" s="17">
        <v>0.60941770688473995</v>
      </c>
      <c r="P9" s="17">
        <v>1</v>
      </c>
      <c r="Q9" s="17"/>
      <c r="R9" s="17">
        <v>0.54907327929670402</v>
      </c>
      <c r="S9" s="17">
        <v>0.66906655469060405</v>
      </c>
      <c r="T9" s="17">
        <v>0.68268771521531402</v>
      </c>
      <c r="U9" s="17">
        <v>0.70069795819509195</v>
      </c>
      <c r="V9" s="17"/>
      <c r="W9" s="17">
        <v>0.59024306815224903</v>
      </c>
      <c r="X9" s="17">
        <v>0.61448497250356804</v>
      </c>
      <c r="Y9" s="17">
        <v>0.64512562564286102</v>
      </c>
      <c r="Z9" s="17">
        <v>0.69494980415869001</v>
      </c>
      <c r="AA9" s="17">
        <v>0.70845829526566695</v>
      </c>
      <c r="AB9" s="17">
        <v>0.69454336892906798</v>
      </c>
      <c r="AC9" s="17">
        <v>0.69909793449740998</v>
      </c>
      <c r="AD9" s="17">
        <v>0.76297102796489802</v>
      </c>
      <c r="AE9" s="17">
        <v>0.73812543192098001</v>
      </c>
      <c r="AF9" s="17">
        <v>0.68521672305527703</v>
      </c>
      <c r="AG9" s="17"/>
      <c r="AH9" s="17">
        <v>0.51232619320931505</v>
      </c>
      <c r="AI9" s="17">
        <v>0.65127922707005104</v>
      </c>
      <c r="AJ9" s="17">
        <v>0.73162972920908498</v>
      </c>
      <c r="AK9" s="17">
        <v>0.65154900069553301</v>
      </c>
      <c r="AL9" s="17">
        <v>0.67297760561297004</v>
      </c>
      <c r="AM9" s="17">
        <v>0.76998555161340498</v>
      </c>
      <c r="AN9" s="17">
        <v>0.67135085252050297</v>
      </c>
      <c r="AO9" s="17"/>
      <c r="AP9" s="17">
        <v>0.73433606086494496</v>
      </c>
      <c r="AQ9" s="17">
        <v>0.52827390578268096</v>
      </c>
      <c r="AR9" s="17"/>
      <c r="AS9" s="17">
        <v>0.72924792545689698</v>
      </c>
      <c r="AT9" s="17">
        <v>0.79696024444705005</v>
      </c>
      <c r="AU9" s="17">
        <v>0.73910302113392601</v>
      </c>
      <c r="AV9" s="17"/>
      <c r="AW9" s="17">
        <v>0.83679903269174405</v>
      </c>
      <c r="AX9" s="17">
        <v>0.62784708844723602</v>
      </c>
      <c r="AY9" s="17"/>
      <c r="AZ9" s="17">
        <v>0.62126449877838796</v>
      </c>
      <c r="BA9" s="17">
        <v>0.673091824507145</v>
      </c>
      <c r="BB9" s="17"/>
      <c r="BC9" s="17">
        <v>0.61546579879802099</v>
      </c>
      <c r="BD9" s="17">
        <v>0.70069795819509195</v>
      </c>
      <c r="BE9" s="17"/>
      <c r="BF9" s="17">
        <v>0.79471265903587096</v>
      </c>
      <c r="BG9" s="17">
        <v>0.584824820131298</v>
      </c>
      <c r="BH9" s="17"/>
      <c r="BI9" s="17">
        <v>0.51667842547720499</v>
      </c>
      <c r="BJ9" s="17">
        <v>0.59216881469056504</v>
      </c>
      <c r="BK9" s="17">
        <v>0.70292135987104598</v>
      </c>
      <c r="BL9" s="17">
        <v>0.90384637961931302</v>
      </c>
    </row>
    <row r="10" spans="2:64" x14ac:dyDescent="0.25">
      <c r="B10" s="18" t="s">
        <v>54</v>
      </c>
      <c r="C10" s="17">
        <v>0.19962187917242699</v>
      </c>
      <c r="D10" s="17">
        <v>0.235924984478703</v>
      </c>
      <c r="E10" s="17">
        <v>0.12518034933470901</v>
      </c>
      <c r="F10" s="17">
        <v>0.18524520726087901</v>
      </c>
      <c r="G10" s="17">
        <v>0.159108097770392</v>
      </c>
      <c r="H10" s="17">
        <v>0.13321926793118699</v>
      </c>
      <c r="I10" s="17">
        <v>9.2732629618005893E-2</v>
      </c>
      <c r="J10" s="17">
        <v>0.17383728599815301</v>
      </c>
      <c r="K10" s="17">
        <v>0.18939691686619001</v>
      </c>
      <c r="L10" s="17">
        <v>0.20654290832838099</v>
      </c>
      <c r="M10" s="17">
        <v>0.216747069710721</v>
      </c>
      <c r="N10" s="17">
        <v>0.249860193106548</v>
      </c>
      <c r="O10" s="17">
        <v>0.216523930255835</v>
      </c>
      <c r="P10" s="17">
        <v>0</v>
      </c>
      <c r="Q10" s="17"/>
      <c r="R10" s="17">
        <v>0.25418599885019999</v>
      </c>
      <c r="S10" s="17">
        <v>0.177091565079044</v>
      </c>
      <c r="T10" s="17">
        <v>0.195907709915942</v>
      </c>
      <c r="U10" s="17">
        <v>0.17894402156159001</v>
      </c>
      <c r="V10" s="17"/>
      <c r="W10" s="17">
        <v>0.226204170095928</v>
      </c>
      <c r="X10" s="17">
        <v>0.29369818205074899</v>
      </c>
      <c r="Y10" s="17">
        <v>0.12695437272041901</v>
      </c>
      <c r="Z10" s="17">
        <v>0.17250119670921199</v>
      </c>
      <c r="AA10" s="17">
        <v>0.15807153179477201</v>
      </c>
      <c r="AB10" s="17">
        <v>0.15898166484265799</v>
      </c>
      <c r="AC10" s="17">
        <v>0.213857029071363</v>
      </c>
      <c r="AD10" s="17">
        <v>0.12773696918800501</v>
      </c>
      <c r="AE10" s="17">
        <v>0.19526720798205399</v>
      </c>
      <c r="AF10" s="17">
        <v>0.192301645433371</v>
      </c>
      <c r="AG10" s="17"/>
      <c r="AH10" s="17">
        <v>0.260978404123827</v>
      </c>
      <c r="AI10" s="17">
        <v>0.24116685938850299</v>
      </c>
      <c r="AJ10" s="17">
        <v>0.19027930733656001</v>
      </c>
      <c r="AK10" s="17">
        <v>0.18116239933619299</v>
      </c>
      <c r="AL10" s="17">
        <v>0.168230943092952</v>
      </c>
      <c r="AM10" s="17">
        <v>0.162761037758958</v>
      </c>
      <c r="AN10" s="17">
        <v>0.202760920686027</v>
      </c>
      <c r="AO10" s="17"/>
      <c r="AP10" s="17">
        <v>0.17612012620885401</v>
      </c>
      <c r="AQ10" s="17">
        <v>0.237751818653862</v>
      </c>
      <c r="AR10" s="17"/>
      <c r="AS10" s="17">
        <v>0.15394054368767199</v>
      </c>
      <c r="AT10" s="17">
        <v>0.15716953944510201</v>
      </c>
      <c r="AU10" s="17">
        <v>0.187673067374762</v>
      </c>
      <c r="AV10" s="17"/>
      <c r="AW10" s="17">
        <v>0.104118400973238</v>
      </c>
      <c r="AX10" s="17">
        <v>0.21434631394005901</v>
      </c>
      <c r="AY10" s="17"/>
      <c r="AZ10" s="17">
        <v>0.210890769018025</v>
      </c>
      <c r="BA10" s="17">
        <v>0.193959600931295</v>
      </c>
      <c r="BB10" s="17"/>
      <c r="BC10" s="17">
        <v>0.21816229266473799</v>
      </c>
      <c r="BD10" s="17">
        <v>0.17894402156159001</v>
      </c>
      <c r="BE10" s="17"/>
      <c r="BF10" s="17">
        <v>0.13205164177171499</v>
      </c>
      <c r="BG10" s="17">
        <v>0.23411586000172599</v>
      </c>
      <c r="BH10" s="17"/>
      <c r="BI10" s="17">
        <v>0.229316121117219</v>
      </c>
      <c r="BJ10" s="17">
        <v>0.237925805368775</v>
      </c>
      <c r="BK10" s="17">
        <v>0.194910128489442</v>
      </c>
      <c r="BL10" s="17">
        <v>8.4142523986301093E-2</v>
      </c>
    </row>
    <row r="11" spans="2:64" x14ac:dyDescent="0.25">
      <c r="B11" s="18" t="s">
        <v>111</v>
      </c>
      <c r="C11" s="19">
        <v>0.144618871206387</v>
      </c>
      <c r="D11" s="19">
        <v>0.10995514664742601</v>
      </c>
      <c r="E11" s="19">
        <v>0.201914404683186</v>
      </c>
      <c r="F11" s="19">
        <v>6.8538311726117795E-2</v>
      </c>
      <c r="G11" s="19">
        <v>0.124862111891045</v>
      </c>
      <c r="H11" s="19">
        <v>0.13941246494388501</v>
      </c>
      <c r="I11" s="19">
        <v>9.8463015594422401E-2</v>
      </c>
      <c r="J11" s="19">
        <v>0.28236164479162801</v>
      </c>
      <c r="K11" s="19">
        <v>0.18230490843462599</v>
      </c>
      <c r="L11" s="19">
        <v>0.222561883825666</v>
      </c>
      <c r="M11" s="19">
        <v>0.14365241303443199</v>
      </c>
      <c r="N11" s="19">
        <v>0.11194859278028101</v>
      </c>
      <c r="O11" s="19">
        <v>0.174058362859425</v>
      </c>
      <c r="P11" s="19">
        <v>0</v>
      </c>
      <c r="Q11" s="19"/>
      <c r="R11" s="19">
        <v>0.19674072185309699</v>
      </c>
      <c r="S11" s="19">
        <v>0.153841880230352</v>
      </c>
      <c r="T11" s="19">
        <v>0.121404574868743</v>
      </c>
      <c r="U11" s="19">
        <v>0.120358020243318</v>
      </c>
      <c r="V11" s="19"/>
      <c r="W11" s="19">
        <v>0.183552761751823</v>
      </c>
      <c r="X11" s="19">
        <v>9.1816845445682402E-2</v>
      </c>
      <c r="Y11" s="19">
        <v>0.22792000163671999</v>
      </c>
      <c r="Z11" s="19">
        <v>0.132548999132098</v>
      </c>
      <c r="AA11" s="19">
        <v>0.13347017293956101</v>
      </c>
      <c r="AB11" s="19">
        <v>0.146474966228274</v>
      </c>
      <c r="AC11" s="19">
        <v>8.7045036431227393E-2</v>
      </c>
      <c r="AD11" s="19">
        <v>0.109292002847097</v>
      </c>
      <c r="AE11" s="19">
        <v>6.6607360096966495E-2</v>
      </c>
      <c r="AF11" s="19">
        <v>0.122481631511351</v>
      </c>
      <c r="AG11" s="19"/>
      <c r="AH11" s="19">
        <v>0.226695402666858</v>
      </c>
      <c r="AI11" s="19">
        <v>0.107553913541445</v>
      </c>
      <c r="AJ11" s="19">
        <v>7.8090963454355206E-2</v>
      </c>
      <c r="AK11" s="19">
        <v>0.167288599968274</v>
      </c>
      <c r="AL11" s="19">
        <v>0.15879145129407801</v>
      </c>
      <c r="AM11" s="19">
        <v>6.7253410627637206E-2</v>
      </c>
      <c r="AN11" s="19">
        <v>0.12588822679347</v>
      </c>
      <c r="AO11" s="19"/>
      <c r="AP11" s="19">
        <v>8.9543812926201102E-2</v>
      </c>
      <c r="AQ11" s="19">
        <v>0.23397427556345701</v>
      </c>
      <c r="AR11" s="19"/>
      <c r="AS11" s="19">
        <v>0.116811530855431</v>
      </c>
      <c r="AT11" s="19">
        <v>4.5870216107848902E-2</v>
      </c>
      <c r="AU11" s="19">
        <v>7.3223911491312493E-2</v>
      </c>
      <c r="AV11" s="19"/>
      <c r="AW11" s="19">
        <v>5.9082566335017898E-2</v>
      </c>
      <c r="AX11" s="19">
        <v>0.15780659761270599</v>
      </c>
      <c r="AY11" s="19"/>
      <c r="AZ11" s="19">
        <v>0.167844732203587</v>
      </c>
      <c r="BA11" s="19">
        <v>0.13294857456156001</v>
      </c>
      <c r="BB11" s="19"/>
      <c r="BC11" s="19">
        <v>0.16637190853724099</v>
      </c>
      <c r="BD11" s="19">
        <v>0.120358020243318</v>
      </c>
      <c r="BE11" s="19"/>
      <c r="BF11" s="19">
        <v>7.3235699192414405E-2</v>
      </c>
      <c r="BG11" s="19">
        <v>0.18105931986697599</v>
      </c>
      <c r="BH11" s="19"/>
      <c r="BI11" s="19">
        <v>0.25400545340557701</v>
      </c>
      <c r="BJ11" s="19">
        <v>0.16990537994065899</v>
      </c>
      <c r="BK11" s="19">
        <v>0.102168511639512</v>
      </c>
      <c r="BL11" s="19">
        <v>1.2011096394385801E-2</v>
      </c>
    </row>
    <row r="12" spans="2:64" x14ac:dyDescent="0.25">
      <c r="B12" s="16"/>
    </row>
    <row r="13" spans="2:64" x14ac:dyDescent="0.25">
      <c r="B13" t="s">
        <v>83</v>
      </c>
    </row>
    <row r="14" spans="2:64" x14ac:dyDescent="0.25">
      <c r="B14" t="s">
        <v>84</v>
      </c>
    </row>
    <row r="16" spans="2:64" x14ac:dyDescent="0.2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BL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644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54</v>
      </c>
      <c r="C9" s="17">
        <v>0.30777144491217401</v>
      </c>
      <c r="D9" s="17">
        <v>0.234032755137772</v>
      </c>
      <c r="E9" s="17">
        <v>0.42004045303667398</v>
      </c>
      <c r="F9" s="17">
        <v>0.330290041376535</v>
      </c>
      <c r="G9" s="17">
        <v>0.43367191246432601</v>
      </c>
      <c r="H9" s="17">
        <v>0.241352986810764</v>
      </c>
      <c r="I9" s="17">
        <v>0.25303889358374898</v>
      </c>
      <c r="J9" s="17">
        <v>0.32844598103189498</v>
      </c>
      <c r="K9" s="17">
        <v>0.460232465698999</v>
      </c>
      <c r="L9" s="17">
        <v>0.249286089467293</v>
      </c>
      <c r="M9" s="17">
        <v>0.420576905743829</v>
      </c>
      <c r="N9" s="17">
        <v>0.33628341152413899</v>
      </c>
      <c r="O9" s="17">
        <v>0.29973151270495102</v>
      </c>
      <c r="P9" s="17">
        <v>0.35196951786603697</v>
      </c>
      <c r="Q9" s="17"/>
      <c r="R9" s="17">
        <v>0.51268424391099499</v>
      </c>
      <c r="S9" s="17">
        <v>0.404441920522433</v>
      </c>
      <c r="T9" s="17">
        <v>0.28392458654045999</v>
      </c>
      <c r="U9" s="17">
        <v>0.17507273602746201</v>
      </c>
      <c r="V9" s="17"/>
      <c r="W9" s="17">
        <v>0.49525090612489198</v>
      </c>
      <c r="X9" s="17">
        <v>0.45876646499583801</v>
      </c>
      <c r="Y9" s="17">
        <v>0.45417101342463401</v>
      </c>
      <c r="Z9" s="17">
        <v>0.32924893352958001</v>
      </c>
      <c r="AA9" s="17">
        <v>0.24633332889798601</v>
      </c>
      <c r="AB9" s="17">
        <v>0.30762504961970299</v>
      </c>
      <c r="AC9" s="17">
        <v>0.35751035336666798</v>
      </c>
      <c r="AD9" s="17">
        <v>0.22568836791147001</v>
      </c>
      <c r="AE9" s="17">
        <v>0.26283364649192598</v>
      </c>
      <c r="AF9" s="17">
        <v>0.140384390795255</v>
      </c>
      <c r="AG9" s="17"/>
      <c r="AH9" s="17">
        <v>0.42692467150683</v>
      </c>
      <c r="AI9" s="17">
        <v>0.28061701933209898</v>
      </c>
      <c r="AJ9" s="17">
        <v>0.30949302090624597</v>
      </c>
      <c r="AK9" s="17">
        <v>0.39295920604456402</v>
      </c>
      <c r="AL9" s="17">
        <v>0.227857009035424</v>
      </c>
      <c r="AM9" s="17">
        <v>0.23008492354330601</v>
      </c>
      <c r="AN9" s="17">
        <v>0.25618547323248902</v>
      </c>
      <c r="AO9" s="17"/>
      <c r="AP9" s="17">
        <v>0.229837770413651</v>
      </c>
      <c r="AQ9" s="17">
        <v>0.43421334466325101</v>
      </c>
      <c r="AR9" s="17"/>
      <c r="AS9" s="17">
        <v>0.14874567544829601</v>
      </c>
      <c r="AT9" s="17">
        <v>0.174846086758849</v>
      </c>
      <c r="AU9" s="17">
        <v>0.29333958372937602</v>
      </c>
      <c r="AV9" s="17"/>
      <c r="AW9" s="17">
        <v>9.8857013213544204E-2</v>
      </c>
      <c r="AX9" s="17">
        <v>0.33998123433102201</v>
      </c>
      <c r="AY9" s="17"/>
      <c r="AZ9" s="17">
        <v>0.33362553659508798</v>
      </c>
      <c r="BA9" s="17">
        <v>0.29478054139051302</v>
      </c>
      <c r="BB9" s="17"/>
      <c r="BC9" s="17">
        <v>0.42675325525837698</v>
      </c>
      <c r="BD9" s="17">
        <v>0.17507273602746201</v>
      </c>
      <c r="BE9" s="17"/>
      <c r="BF9" s="17">
        <v>0.17319721130885399</v>
      </c>
      <c r="BG9" s="17">
        <v>0.37647034567971199</v>
      </c>
      <c r="BH9" s="17"/>
      <c r="BI9" s="17">
        <v>0.51165329501927403</v>
      </c>
      <c r="BJ9" s="17">
        <v>0.37071828348760699</v>
      </c>
      <c r="BK9" s="17">
        <v>0.20593596295147801</v>
      </c>
      <c r="BL9" s="17">
        <v>6.0927997989218101E-2</v>
      </c>
    </row>
    <row r="10" spans="2:64" ht="30" x14ac:dyDescent="0.25">
      <c r="B10" s="18" t="s">
        <v>639</v>
      </c>
      <c r="C10" s="17">
        <v>8.0723555530171298E-2</v>
      </c>
      <c r="D10" s="17">
        <v>9.9063077892145093E-2</v>
      </c>
      <c r="E10" s="17">
        <v>6.5418950803578901E-2</v>
      </c>
      <c r="F10" s="17">
        <v>4.8302765274841897E-2</v>
      </c>
      <c r="G10" s="17">
        <v>6.1958726898302799E-2</v>
      </c>
      <c r="H10" s="17">
        <v>0.118236002514468</v>
      </c>
      <c r="I10" s="17">
        <v>8.4765905385431203E-2</v>
      </c>
      <c r="J10" s="17">
        <v>3.2096086951965197E-2</v>
      </c>
      <c r="K10" s="17">
        <v>6.3425075191037697E-2</v>
      </c>
      <c r="L10" s="17">
        <v>4.82761356890518E-2</v>
      </c>
      <c r="M10" s="17">
        <v>0.13063006076641701</v>
      </c>
      <c r="N10" s="17">
        <v>9.9660728258869499E-2</v>
      </c>
      <c r="O10" s="17">
        <v>1.9373903124135599E-2</v>
      </c>
      <c r="P10" s="17">
        <v>0.35196951786603697</v>
      </c>
      <c r="Q10" s="17"/>
      <c r="R10" s="17">
        <v>2.6606742533925198E-2</v>
      </c>
      <c r="S10" s="17">
        <v>6.7246878345848804E-2</v>
      </c>
      <c r="T10" s="17">
        <v>0.102084715478421</v>
      </c>
      <c r="U10" s="17">
        <v>0.107890225213705</v>
      </c>
      <c r="V10" s="17"/>
      <c r="W10" s="17">
        <v>4.1440643606279699E-2</v>
      </c>
      <c r="X10" s="17">
        <v>0.101357609195262</v>
      </c>
      <c r="Y10" s="17">
        <v>1.8497841555112901E-2</v>
      </c>
      <c r="Z10" s="17">
        <v>9.5753437479194195E-2</v>
      </c>
      <c r="AA10" s="17">
        <v>7.6481148296560594E-2</v>
      </c>
      <c r="AB10" s="17">
        <v>9.2889807983274605E-2</v>
      </c>
      <c r="AC10" s="17">
        <v>0.10718791216099199</v>
      </c>
      <c r="AD10" s="17">
        <v>5.9053395728028098E-2</v>
      </c>
      <c r="AE10" s="17">
        <v>0.164023370066917</v>
      </c>
      <c r="AF10" s="17">
        <v>0.104234651838621</v>
      </c>
      <c r="AG10" s="17"/>
      <c r="AH10" s="17">
        <v>3.8971651021493303E-2</v>
      </c>
      <c r="AI10" s="17">
        <v>0.11295022431676099</v>
      </c>
      <c r="AJ10" s="17">
        <v>0.150873568778565</v>
      </c>
      <c r="AK10" s="17">
        <v>4.9473787834403801E-2</v>
      </c>
      <c r="AL10" s="17">
        <v>9.1222709372952002E-2</v>
      </c>
      <c r="AM10" s="17">
        <v>9.1154803745403495E-2</v>
      </c>
      <c r="AN10" s="17">
        <v>0.113437843072821</v>
      </c>
      <c r="AO10" s="17"/>
      <c r="AP10" s="17">
        <v>0.10498027888670999</v>
      </c>
      <c r="AQ10" s="17">
        <v>4.1368729741799198E-2</v>
      </c>
      <c r="AR10" s="17"/>
      <c r="AS10" s="17">
        <v>0.14823002787162701</v>
      </c>
      <c r="AT10" s="17">
        <v>0.111696363987196</v>
      </c>
      <c r="AU10" s="17">
        <v>7.9752327614856899E-2</v>
      </c>
      <c r="AV10" s="17"/>
      <c r="AW10" s="17">
        <v>0.11587072064027799</v>
      </c>
      <c r="AX10" s="17">
        <v>7.5304672891660707E-2</v>
      </c>
      <c r="AY10" s="17"/>
      <c r="AZ10" s="17">
        <v>5.7112208582125602E-2</v>
      </c>
      <c r="BA10" s="17">
        <v>9.2587547271998097E-2</v>
      </c>
      <c r="BB10" s="17"/>
      <c r="BC10" s="17">
        <v>5.6365070303066499E-2</v>
      </c>
      <c r="BD10" s="17">
        <v>0.107890225213705</v>
      </c>
      <c r="BE10" s="17"/>
      <c r="BF10" s="17">
        <v>9.9434010338824597E-2</v>
      </c>
      <c r="BG10" s="17">
        <v>7.1172041515950094E-2</v>
      </c>
      <c r="BH10" s="17"/>
      <c r="BI10" s="17">
        <v>2.71272778486637E-2</v>
      </c>
      <c r="BJ10" s="17">
        <v>6.6625980688753403E-2</v>
      </c>
      <c r="BK10" s="17">
        <v>0.109726244629461</v>
      </c>
      <c r="BL10" s="17">
        <v>0.13513547103835899</v>
      </c>
    </row>
    <row r="11" spans="2:64" ht="30" x14ac:dyDescent="0.25">
      <c r="B11" s="18" t="s">
        <v>640</v>
      </c>
      <c r="C11" s="17">
        <v>0.13785314868209</v>
      </c>
      <c r="D11" s="17">
        <v>0.15660411689258999</v>
      </c>
      <c r="E11" s="17">
        <v>8.4895701896940304E-2</v>
      </c>
      <c r="F11" s="17">
        <v>0.105740120069943</v>
      </c>
      <c r="G11" s="17">
        <v>5.2116900751917702E-2</v>
      </c>
      <c r="H11" s="17">
        <v>0.185616030694817</v>
      </c>
      <c r="I11" s="17">
        <v>0.127180544462899</v>
      </c>
      <c r="J11" s="17">
        <v>5.4934617037039599E-2</v>
      </c>
      <c r="K11" s="17">
        <v>0.102967429019503</v>
      </c>
      <c r="L11" s="17">
        <v>0.205779690429854</v>
      </c>
      <c r="M11" s="17">
        <v>0.11698736370422901</v>
      </c>
      <c r="N11" s="17">
        <v>0.13880468254572101</v>
      </c>
      <c r="O11" s="17">
        <v>0.143815095630416</v>
      </c>
      <c r="P11" s="17">
        <v>0.296060964267926</v>
      </c>
      <c r="Q11" s="17"/>
      <c r="R11" s="17">
        <v>4.0516811890794403E-2</v>
      </c>
      <c r="S11" s="17">
        <v>0.138146991744655</v>
      </c>
      <c r="T11" s="17">
        <v>0.150968911888161</v>
      </c>
      <c r="U11" s="17">
        <v>0.18569765286828999</v>
      </c>
      <c r="V11" s="17"/>
      <c r="W11" s="17">
        <v>5.7388494831105002E-2</v>
      </c>
      <c r="X11" s="17">
        <v>7.9914110611585695E-2</v>
      </c>
      <c r="Y11" s="17">
        <v>7.4174635464156202E-2</v>
      </c>
      <c r="Z11" s="17">
        <v>0.166058165335669</v>
      </c>
      <c r="AA11" s="17">
        <v>0.17323913717790601</v>
      </c>
      <c r="AB11" s="17">
        <v>0.19169709040708799</v>
      </c>
      <c r="AC11" s="17">
        <v>0.114375750449643</v>
      </c>
      <c r="AD11" s="17">
        <v>0.23553112134205301</v>
      </c>
      <c r="AE11" s="17">
        <v>0.15658139096933299</v>
      </c>
      <c r="AF11" s="17">
        <v>0.19012405939996199</v>
      </c>
      <c r="AG11" s="17"/>
      <c r="AH11" s="17">
        <v>0.10191346985519199</v>
      </c>
      <c r="AI11" s="17">
        <v>0.14861548063643201</v>
      </c>
      <c r="AJ11" s="17">
        <v>0.18057346838625299</v>
      </c>
      <c r="AK11" s="17">
        <v>6.2818660324696005E-2</v>
      </c>
      <c r="AL11" s="17">
        <v>0.191472663497674</v>
      </c>
      <c r="AM11" s="17">
        <v>0.20910817085283501</v>
      </c>
      <c r="AN11" s="17">
        <v>0.122439229425546</v>
      </c>
      <c r="AO11" s="17"/>
      <c r="AP11" s="17">
        <v>0.18689704203834401</v>
      </c>
      <c r="AQ11" s="17">
        <v>5.8282884774267199E-2</v>
      </c>
      <c r="AR11" s="17"/>
      <c r="AS11" s="17">
        <v>0.182438411136252</v>
      </c>
      <c r="AT11" s="17">
        <v>0.22830509356598599</v>
      </c>
      <c r="AU11" s="17">
        <v>0.17890921579475899</v>
      </c>
      <c r="AV11" s="17"/>
      <c r="AW11" s="17">
        <v>0.20530305675208399</v>
      </c>
      <c r="AX11" s="17">
        <v>0.12745392773028399</v>
      </c>
      <c r="AY11" s="17"/>
      <c r="AZ11" s="17">
        <v>0.11440202081399301</v>
      </c>
      <c r="BA11" s="17">
        <v>0.14963663515475301</v>
      </c>
      <c r="BB11" s="17"/>
      <c r="BC11" s="17">
        <v>9.4954270682182096E-2</v>
      </c>
      <c r="BD11" s="17">
        <v>0.18569765286828999</v>
      </c>
      <c r="BE11" s="17"/>
      <c r="BF11" s="17">
        <v>0.185746226132703</v>
      </c>
      <c r="BG11" s="17">
        <v>0.113404175894847</v>
      </c>
      <c r="BH11" s="17"/>
      <c r="BI11" s="17">
        <v>3.9746442870903301E-2</v>
      </c>
      <c r="BJ11" s="17">
        <v>9.8999012085940905E-2</v>
      </c>
      <c r="BK11" s="17">
        <v>0.19302524052592299</v>
      </c>
      <c r="BL11" s="17">
        <v>0.260748551658395</v>
      </c>
    </row>
    <row r="12" spans="2:64" ht="30" x14ac:dyDescent="0.25">
      <c r="B12" s="18" t="s">
        <v>641</v>
      </c>
      <c r="C12" s="17">
        <v>0.17587361809979701</v>
      </c>
      <c r="D12" s="17">
        <v>0.241395780929516</v>
      </c>
      <c r="E12" s="17">
        <v>0.155061048600274</v>
      </c>
      <c r="F12" s="17">
        <v>0.23134703946331001</v>
      </c>
      <c r="G12" s="17">
        <v>0.18095526762171599</v>
      </c>
      <c r="H12" s="17">
        <v>0.13080799990531999</v>
      </c>
      <c r="I12" s="17">
        <v>0.20610528049749599</v>
      </c>
      <c r="J12" s="17">
        <v>0.22581547752662001</v>
      </c>
      <c r="K12" s="17">
        <v>0.18329739370422701</v>
      </c>
      <c r="L12" s="17">
        <v>0.15808638439685399</v>
      </c>
      <c r="M12" s="17">
        <v>7.1308159841721994E-2</v>
      </c>
      <c r="N12" s="17">
        <v>0.13282636725777699</v>
      </c>
      <c r="O12" s="17">
        <v>0.15865944134478399</v>
      </c>
      <c r="P12" s="17">
        <v>0</v>
      </c>
      <c r="Q12" s="17"/>
      <c r="R12" s="17">
        <v>5.1478935104798999E-2</v>
      </c>
      <c r="S12" s="17">
        <v>0.130368774187964</v>
      </c>
      <c r="T12" s="17">
        <v>0.24310346818126</v>
      </c>
      <c r="U12" s="17">
        <v>0.23807903088134</v>
      </c>
      <c r="V12" s="17"/>
      <c r="W12" s="17">
        <v>4.56731190697761E-2</v>
      </c>
      <c r="X12" s="17">
        <v>0.101848114545061</v>
      </c>
      <c r="Y12" s="17">
        <v>0.16587126445992501</v>
      </c>
      <c r="Z12" s="17">
        <v>0.16592936670450101</v>
      </c>
      <c r="AA12" s="17">
        <v>0.28313058328317198</v>
      </c>
      <c r="AB12" s="17">
        <v>0.169404690147578</v>
      </c>
      <c r="AC12" s="17">
        <v>0.20332460256760801</v>
      </c>
      <c r="AD12" s="17">
        <v>0.219206743015254</v>
      </c>
      <c r="AE12" s="17">
        <v>0.25795872498030697</v>
      </c>
      <c r="AF12" s="17">
        <v>0.25317097392917098</v>
      </c>
      <c r="AG12" s="17"/>
      <c r="AH12" s="17">
        <v>0.102497163488861</v>
      </c>
      <c r="AI12" s="17">
        <v>0.218021355591069</v>
      </c>
      <c r="AJ12" s="17">
        <v>0.23244936460599799</v>
      </c>
      <c r="AK12" s="17">
        <v>0.123607112478505</v>
      </c>
      <c r="AL12" s="17">
        <v>0.21711431549385299</v>
      </c>
      <c r="AM12" s="17">
        <v>0.21907157353151299</v>
      </c>
      <c r="AN12" s="17">
        <v>0.25402997017009998</v>
      </c>
      <c r="AO12" s="17"/>
      <c r="AP12" s="17">
        <v>0.22658324480817099</v>
      </c>
      <c r="AQ12" s="17">
        <v>9.3600819108443506E-2</v>
      </c>
      <c r="AR12" s="17"/>
      <c r="AS12" s="17">
        <v>0.255558716969017</v>
      </c>
      <c r="AT12" s="17">
        <v>0.30403405682620699</v>
      </c>
      <c r="AU12" s="17">
        <v>0.185261621312032</v>
      </c>
      <c r="AV12" s="17"/>
      <c r="AW12" s="17">
        <v>0.31929230551322502</v>
      </c>
      <c r="AX12" s="17">
        <v>0.153761762625026</v>
      </c>
      <c r="AY12" s="17"/>
      <c r="AZ12" s="17">
        <v>0.13702209137552701</v>
      </c>
      <c r="BA12" s="17">
        <v>0.195395341838318</v>
      </c>
      <c r="BB12" s="17"/>
      <c r="BC12" s="17">
        <v>0.120098300553105</v>
      </c>
      <c r="BD12" s="17">
        <v>0.23807903088134</v>
      </c>
      <c r="BE12" s="17"/>
      <c r="BF12" s="17">
        <v>0.24007541019204601</v>
      </c>
      <c r="BG12" s="17">
        <v>0.14309919742544699</v>
      </c>
      <c r="BH12" s="17"/>
      <c r="BI12" s="17">
        <v>5.10981301445863E-2</v>
      </c>
      <c r="BJ12" s="17">
        <v>0.12992990425276901</v>
      </c>
      <c r="BK12" s="17">
        <v>0.255700143553236</v>
      </c>
      <c r="BL12" s="17">
        <v>0.29586111349440097</v>
      </c>
    </row>
    <row r="13" spans="2:64" ht="30" x14ac:dyDescent="0.25">
      <c r="B13" s="18" t="s">
        <v>642</v>
      </c>
      <c r="C13" s="17">
        <v>8.4631458304876103E-2</v>
      </c>
      <c r="D13" s="17">
        <v>9.2459140332063802E-2</v>
      </c>
      <c r="E13" s="17">
        <v>5.97613985311298E-2</v>
      </c>
      <c r="F13" s="17">
        <v>7.4671979620046E-2</v>
      </c>
      <c r="G13" s="17">
        <v>6.7824298065934499E-2</v>
      </c>
      <c r="H13" s="17">
        <v>9.05823506869982E-2</v>
      </c>
      <c r="I13" s="17">
        <v>0.17908888789486499</v>
      </c>
      <c r="J13" s="17">
        <v>5.4221139806408802E-2</v>
      </c>
      <c r="K13" s="17">
        <v>3.7555377839648602E-2</v>
      </c>
      <c r="L13" s="17">
        <v>7.8800570103481404E-2</v>
      </c>
      <c r="M13" s="17">
        <v>7.3599655163435501E-2</v>
      </c>
      <c r="N13" s="17">
        <v>8.3286507074571497E-2</v>
      </c>
      <c r="O13" s="17">
        <v>6.8830102621125405E-2</v>
      </c>
      <c r="P13" s="17">
        <v>0</v>
      </c>
      <c r="Q13" s="17"/>
      <c r="R13" s="17">
        <v>6.0112830094759498E-2</v>
      </c>
      <c r="S13" s="17">
        <v>0.11879842962432099</v>
      </c>
      <c r="T13" s="17">
        <v>8.0794852817429694E-2</v>
      </c>
      <c r="U13" s="17">
        <v>8.7747904199391893E-2</v>
      </c>
      <c r="V13" s="17"/>
      <c r="W13" s="17">
        <v>6.0970017775749098E-2</v>
      </c>
      <c r="X13" s="17">
        <v>3.1116432134514801E-2</v>
      </c>
      <c r="Y13" s="17">
        <v>3.3918559426382701E-2</v>
      </c>
      <c r="Z13" s="17">
        <v>8.3728297121231005E-2</v>
      </c>
      <c r="AA13" s="17">
        <v>5.6285187101400097E-2</v>
      </c>
      <c r="AB13" s="17">
        <v>0.16118966715700001</v>
      </c>
      <c r="AC13" s="17">
        <v>0.102730063761066</v>
      </c>
      <c r="AD13" s="17">
        <v>0.125304250513643</v>
      </c>
      <c r="AE13" s="17">
        <v>9.3862320069240501E-2</v>
      </c>
      <c r="AF13" s="17">
        <v>0.113314569440887</v>
      </c>
      <c r="AG13" s="17"/>
      <c r="AH13" s="17">
        <v>8.1150376691116202E-2</v>
      </c>
      <c r="AI13" s="17">
        <v>3.1855926953841401E-2</v>
      </c>
      <c r="AJ13" s="17">
        <v>2.0465972472071801E-2</v>
      </c>
      <c r="AK13" s="17">
        <v>7.1794716473953704E-2</v>
      </c>
      <c r="AL13" s="17">
        <v>8.3817559154728202E-2</v>
      </c>
      <c r="AM13" s="17">
        <v>0.14462722214589599</v>
      </c>
      <c r="AN13" s="17">
        <v>0.13678581659491101</v>
      </c>
      <c r="AO13" s="17"/>
      <c r="AP13" s="17">
        <v>0.100644840149703</v>
      </c>
      <c r="AQ13" s="17">
        <v>5.86508737253865E-2</v>
      </c>
      <c r="AR13" s="17"/>
      <c r="AS13" s="17">
        <v>0.13035645762268999</v>
      </c>
      <c r="AT13" s="17">
        <v>9.8842525987967403E-2</v>
      </c>
      <c r="AU13" s="17">
        <v>8.7404543040706398E-2</v>
      </c>
      <c r="AV13" s="17"/>
      <c r="AW13" s="17">
        <v>0.16010264538604299</v>
      </c>
      <c r="AX13" s="17">
        <v>7.2995541038128206E-2</v>
      </c>
      <c r="AY13" s="17"/>
      <c r="AZ13" s="17">
        <v>7.8844154544410294E-2</v>
      </c>
      <c r="BA13" s="17">
        <v>8.7539404394215606E-2</v>
      </c>
      <c r="BB13" s="17"/>
      <c r="BC13" s="17">
        <v>8.1837155500486106E-2</v>
      </c>
      <c r="BD13" s="17">
        <v>8.7747904199391893E-2</v>
      </c>
      <c r="BE13" s="17"/>
      <c r="BF13" s="17">
        <v>0.120364937836759</v>
      </c>
      <c r="BG13" s="17">
        <v>6.6389847717846701E-2</v>
      </c>
      <c r="BH13" s="17"/>
      <c r="BI13" s="17">
        <v>4.1824088690989102E-2</v>
      </c>
      <c r="BJ13" s="17">
        <v>9.3609545175009704E-2</v>
      </c>
      <c r="BK13" s="17">
        <v>7.8431680168538895E-2</v>
      </c>
      <c r="BL13" s="17">
        <v>0.14634903122823401</v>
      </c>
    </row>
    <row r="14" spans="2:64" ht="30" x14ac:dyDescent="0.25">
      <c r="B14" s="18" t="s">
        <v>643</v>
      </c>
      <c r="C14" s="17">
        <v>6.6890507940270197E-2</v>
      </c>
      <c r="D14" s="17">
        <v>5.5210814158280198E-2</v>
      </c>
      <c r="E14" s="17">
        <v>5.97613985311298E-2</v>
      </c>
      <c r="F14" s="17">
        <v>0.18341302131631901</v>
      </c>
      <c r="G14" s="17">
        <v>3.68449346167831E-2</v>
      </c>
      <c r="H14" s="17">
        <v>6.1244268049951998E-2</v>
      </c>
      <c r="I14" s="17">
        <v>6.4676754974776193E-2</v>
      </c>
      <c r="J14" s="17">
        <v>0.137357819076353</v>
      </c>
      <c r="K14" s="17">
        <v>0.111420876491153</v>
      </c>
      <c r="L14" s="17">
        <v>6.1104691837379897E-2</v>
      </c>
      <c r="M14" s="17">
        <v>5.5866083839896302E-2</v>
      </c>
      <c r="N14" s="17">
        <v>3.1560429792176499E-2</v>
      </c>
      <c r="O14" s="17">
        <v>7.8813309989573102E-2</v>
      </c>
      <c r="P14" s="17">
        <v>0</v>
      </c>
      <c r="Q14" s="17"/>
      <c r="R14" s="17">
        <v>0.155497242582017</v>
      </c>
      <c r="S14" s="17">
        <v>5.04063349986432E-2</v>
      </c>
      <c r="T14" s="17">
        <v>4.77382934077085E-2</v>
      </c>
      <c r="U14" s="17">
        <v>3.04340005548056E-2</v>
      </c>
      <c r="V14" s="17"/>
      <c r="W14" s="17">
        <v>0.14481050025068201</v>
      </c>
      <c r="X14" s="17">
        <v>0.12612847995600501</v>
      </c>
      <c r="Y14" s="17">
        <v>8.9569523756922301E-2</v>
      </c>
      <c r="Z14" s="17">
        <v>6.2839928379283996E-2</v>
      </c>
      <c r="AA14" s="17">
        <v>6.7799097796044205E-2</v>
      </c>
      <c r="AB14" s="17">
        <v>2.8340892982564699E-2</v>
      </c>
      <c r="AC14" s="17">
        <v>6.19710360589006E-2</v>
      </c>
      <c r="AD14" s="17">
        <v>1.33577630124707E-2</v>
      </c>
      <c r="AE14" s="17">
        <v>2.4773896841266699E-2</v>
      </c>
      <c r="AF14" s="17">
        <v>2.8079342433537199E-2</v>
      </c>
      <c r="AG14" s="17"/>
      <c r="AH14" s="17">
        <v>0.114439404694203</v>
      </c>
      <c r="AI14" s="17">
        <v>7.2335858443676695E-2</v>
      </c>
      <c r="AJ14" s="17">
        <v>2.5422627305745699E-2</v>
      </c>
      <c r="AK14" s="17">
        <v>9.70681205551992E-2</v>
      </c>
      <c r="AL14" s="17">
        <v>5.32023264325798E-2</v>
      </c>
      <c r="AM14" s="17">
        <v>3.2419665523683798E-2</v>
      </c>
      <c r="AN14" s="17">
        <v>5.4558203194531203E-2</v>
      </c>
      <c r="AO14" s="17"/>
      <c r="AP14" s="17">
        <v>5.0173574980625801E-2</v>
      </c>
      <c r="AQ14" s="17">
        <v>9.4012554668207807E-2</v>
      </c>
      <c r="AR14" s="17"/>
      <c r="AS14" s="17">
        <v>3.9763480461614903E-2</v>
      </c>
      <c r="AT14" s="17">
        <v>2.2016630685248E-2</v>
      </c>
      <c r="AU14" s="17">
        <v>6.5523198390556703E-2</v>
      </c>
      <c r="AV14" s="17"/>
      <c r="AW14" s="17">
        <v>2.1316428886280998E-2</v>
      </c>
      <c r="AX14" s="17">
        <v>7.3916980345032093E-2</v>
      </c>
      <c r="AY14" s="17"/>
      <c r="AZ14" s="17">
        <v>0.100366009401163</v>
      </c>
      <c r="BA14" s="17">
        <v>5.0070075215299499E-2</v>
      </c>
      <c r="BB14" s="17"/>
      <c r="BC14" s="17">
        <v>9.9578552037148799E-2</v>
      </c>
      <c r="BD14" s="17">
        <v>3.04340005548056E-2</v>
      </c>
      <c r="BE14" s="17"/>
      <c r="BF14" s="17">
        <v>8.1169490355165505E-2</v>
      </c>
      <c r="BG14" s="17">
        <v>5.9601219569705703E-2</v>
      </c>
      <c r="BH14" s="17"/>
      <c r="BI14" s="17">
        <v>0.113887960718663</v>
      </c>
      <c r="BJ14" s="17">
        <v>6.8358244504760399E-2</v>
      </c>
      <c r="BK14" s="17">
        <v>4.3618027933797501E-2</v>
      </c>
      <c r="BL14" s="17">
        <v>4.2491922178948302E-2</v>
      </c>
    </row>
    <row r="15" spans="2:64" x14ac:dyDescent="0.25">
      <c r="B15" s="18" t="s">
        <v>80</v>
      </c>
      <c r="C15" s="19">
        <v>0.14625626653062099</v>
      </c>
      <c r="D15" s="19">
        <v>0.121234314657633</v>
      </c>
      <c r="E15" s="19">
        <v>0.155061048600274</v>
      </c>
      <c r="F15" s="19">
        <v>2.6235032879005801E-2</v>
      </c>
      <c r="G15" s="19">
        <v>0.16662795958102</v>
      </c>
      <c r="H15" s="19">
        <v>0.17216036133768201</v>
      </c>
      <c r="I15" s="19">
        <v>8.5143733200782598E-2</v>
      </c>
      <c r="J15" s="19">
        <v>0.167128878569719</v>
      </c>
      <c r="K15" s="19">
        <v>4.1101382055430999E-2</v>
      </c>
      <c r="L15" s="19">
        <v>0.198666438076086</v>
      </c>
      <c r="M15" s="19">
        <v>0.131031770940471</v>
      </c>
      <c r="N15" s="19">
        <v>0.17757787354674701</v>
      </c>
      <c r="O15" s="19">
        <v>0.23077663458501499</v>
      </c>
      <c r="P15" s="19">
        <v>0</v>
      </c>
      <c r="Q15" s="19"/>
      <c r="R15" s="19">
        <v>0.15310319388270999</v>
      </c>
      <c r="S15" s="19">
        <v>9.0590670576134194E-2</v>
      </c>
      <c r="T15" s="19">
        <v>9.1385171686560795E-2</v>
      </c>
      <c r="U15" s="19">
        <v>0.17507845025500501</v>
      </c>
      <c r="V15" s="19"/>
      <c r="W15" s="19">
        <v>0.154466318341517</v>
      </c>
      <c r="X15" s="19">
        <v>0.10086878856173399</v>
      </c>
      <c r="Y15" s="19">
        <v>0.163797161912867</v>
      </c>
      <c r="Z15" s="19">
        <v>9.6441871450541297E-2</v>
      </c>
      <c r="AA15" s="19">
        <v>9.67315174469318E-2</v>
      </c>
      <c r="AB15" s="19">
        <v>4.8852801702791999E-2</v>
      </c>
      <c r="AC15" s="19">
        <v>5.2900281635122802E-2</v>
      </c>
      <c r="AD15" s="19">
        <v>0.121858358477081</v>
      </c>
      <c r="AE15" s="19">
        <v>3.9966650581009802E-2</v>
      </c>
      <c r="AF15" s="19">
        <v>0.17069201216256699</v>
      </c>
      <c r="AG15" s="19"/>
      <c r="AH15" s="19">
        <v>0.134103262742304</v>
      </c>
      <c r="AI15" s="19">
        <v>0.13560413472612101</v>
      </c>
      <c r="AJ15" s="19">
        <v>8.0721977545121601E-2</v>
      </c>
      <c r="AK15" s="19">
        <v>0.202278396288678</v>
      </c>
      <c r="AL15" s="19">
        <v>0.13531341701278901</v>
      </c>
      <c r="AM15" s="19">
        <v>7.3533640657362606E-2</v>
      </c>
      <c r="AN15" s="19">
        <v>6.2563464309600803E-2</v>
      </c>
      <c r="AO15" s="19"/>
      <c r="AP15" s="19">
        <v>0.100883248722796</v>
      </c>
      <c r="AQ15" s="19">
        <v>0.21987079331864501</v>
      </c>
      <c r="AR15" s="19"/>
      <c r="AS15" s="19">
        <v>9.4907230490502398E-2</v>
      </c>
      <c r="AT15" s="19">
        <v>6.02592421885461E-2</v>
      </c>
      <c r="AU15" s="19">
        <v>0.10980951011771301</v>
      </c>
      <c r="AV15" s="19"/>
      <c r="AW15" s="19">
        <v>7.9257829608544106E-2</v>
      </c>
      <c r="AX15" s="19">
        <v>0.15658588103884699</v>
      </c>
      <c r="AY15" s="19"/>
      <c r="AZ15" s="19">
        <v>0.17862797868769301</v>
      </c>
      <c r="BA15" s="19">
        <v>0.129990454734903</v>
      </c>
      <c r="BB15" s="19"/>
      <c r="BC15" s="19">
        <v>0.120413395665634</v>
      </c>
      <c r="BD15" s="19">
        <v>0.17507845025500501</v>
      </c>
      <c r="BE15" s="19"/>
      <c r="BF15" s="19">
        <v>0.100012713835648</v>
      </c>
      <c r="BG15" s="19">
        <v>0.169863172196491</v>
      </c>
      <c r="BH15" s="19"/>
      <c r="BI15" s="19">
        <v>0.21466280470692001</v>
      </c>
      <c r="BJ15" s="19">
        <v>0.17175902980516</v>
      </c>
      <c r="BK15" s="19">
        <v>0.113562700237566</v>
      </c>
      <c r="BL15" s="19">
        <v>5.8485912412444302E-2</v>
      </c>
    </row>
    <row r="16" spans="2:64" x14ac:dyDescent="0.25">
      <c r="B16" s="16"/>
    </row>
    <row r="17" spans="2:2" x14ac:dyDescent="0.25">
      <c r="B17" t="s">
        <v>83</v>
      </c>
    </row>
    <row r="18" spans="2:2" x14ac:dyDescent="0.25">
      <c r="B18" t="s">
        <v>84</v>
      </c>
    </row>
    <row r="20" spans="2:2" x14ac:dyDescent="0.25">
      <c r="B20"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BL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650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645</v>
      </c>
      <c r="C9" s="17">
        <v>8.6238371376160805E-2</v>
      </c>
      <c r="D9" s="17">
        <v>0.13090955096454299</v>
      </c>
      <c r="E9" s="17">
        <v>4.2524264728033001E-2</v>
      </c>
      <c r="F9" s="17">
        <v>5.2470065758011601E-2</v>
      </c>
      <c r="G9" s="17">
        <v>0.13797056046762601</v>
      </c>
      <c r="H9" s="17">
        <v>9.9286213593254902E-2</v>
      </c>
      <c r="I9" s="17">
        <v>9.9124669819669706E-2</v>
      </c>
      <c r="J9" s="17">
        <v>4.1925078250287601E-2</v>
      </c>
      <c r="K9" s="17">
        <v>8.64294878466869E-2</v>
      </c>
      <c r="L9" s="17">
        <v>3.2743384882630899E-2</v>
      </c>
      <c r="M9" s="17">
        <v>5.7173587536495499E-2</v>
      </c>
      <c r="N9" s="17">
        <v>9.3663925235229997E-2</v>
      </c>
      <c r="O9" s="17">
        <v>5.8121709372406703E-2</v>
      </c>
      <c r="P9" s="17">
        <v>0</v>
      </c>
      <c r="Q9" s="17"/>
      <c r="R9" s="17">
        <v>2.74016910788502E-2</v>
      </c>
      <c r="S9" s="17">
        <v>4.5858430694681797E-2</v>
      </c>
      <c r="T9" s="17">
        <v>8.6433553557339504E-2</v>
      </c>
      <c r="U9" s="17">
        <v>0.130142926983176</v>
      </c>
      <c r="V9" s="17"/>
      <c r="W9" s="17">
        <v>3.8207951491830899E-2</v>
      </c>
      <c r="X9" s="17">
        <v>6.8005259593302406E-2</v>
      </c>
      <c r="Y9" s="17">
        <v>0.12930899478808</v>
      </c>
      <c r="Z9" s="17">
        <v>3.6961153565796302E-2</v>
      </c>
      <c r="AA9" s="17">
        <v>5.3880331518727301E-2</v>
      </c>
      <c r="AB9" s="17">
        <v>0.19863416672162701</v>
      </c>
      <c r="AC9" s="17">
        <v>8.5799135852269601E-2</v>
      </c>
      <c r="AD9" s="17">
        <v>0.12971033730698101</v>
      </c>
      <c r="AE9" s="17">
        <v>0.13261163607040299</v>
      </c>
      <c r="AF9" s="17">
        <v>0.122366606569469</v>
      </c>
      <c r="AG9" s="17"/>
      <c r="AH9" s="17">
        <v>6.4497736047471096E-2</v>
      </c>
      <c r="AI9" s="17">
        <v>5.02037511184458E-2</v>
      </c>
      <c r="AJ9" s="17">
        <v>4.7974873543576303E-2</v>
      </c>
      <c r="AK9" s="17">
        <v>4.45782832174716E-2</v>
      </c>
      <c r="AL9" s="17">
        <v>0.117401523636755</v>
      </c>
      <c r="AM9" s="17">
        <v>0.15580574265848601</v>
      </c>
      <c r="AN9" s="17">
        <v>0.13444734729998301</v>
      </c>
      <c r="AO9" s="17"/>
      <c r="AP9" s="17">
        <v>0.12754321505807001</v>
      </c>
      <c r="AQ9" s="17">
        <v>1.9224170677066901E-2</v>
      </c>
      <c r="AR9" s="17"/>
      <c r="AS9" s="17">
        <v>8.8744163967169401E-2</v>
      </c>
      <c r="AT9" s="17">
        <v>0.249576929182491</v>
      </c>
      <c r="AU9" s="17">
        <v>0.102844914731006</v>
      </c>
      <c r="AV9" s="17"/>
      <c r="AW9" s="17">
        <v>0.21867825894786599</v>
      </c>
      <c r="AX9" s="17">
        <v>6.5819193750872307E-2</v>
      </c>
      <c r="AY9" s="17"/>
      <c r="AZ9" s="17">
        <v>9.5738618057267397E-2</v>
      </c>
      <c r="BA9" s="17">
        <v>8.1464783134118798E-2</v>
      </c>
      <c r="BB9" s="17"/>
      <c r="BC9" s="17">
        <v>4.68721744291603E-2</v>
      </c>
      <c r="BD9" s="17">
        <v>0.130142926983176</v>
      </c>
      <c r="BE9" s="17"/>
      <c r="BF9" s="17">
        <v>0.179891616631427</v>
      </c>
      <c r="BG9" s="17">
        <v>3.8429256435819403E-2</v>
      </c>
      <c r="BH9" s="17"/>
      <c r="BI9" s="17">
        <v>2.2973043975230301E-2</v>
      </c>
      <c r="BJ9" s="17">
        <v>5.7245708698013001E-2</v>
      </c>
      <c r="BK9" s="17">
        <v>8.5298999872539194E-2</v>
      </c>
      <c r="BL9" s="17">
        <v>0.25480960145120701</v>
      </c>
    </row>
    <row r="10" spans="2:64" x14ac:dyDescent="0.25">
      <c r="B10" s="18" t="s">
        <v>646</v>
      </c>
      <c r="C10" s="17">
        <v>0.149571024552559</v>
      </c>
      <c r="D10" s="17">
        <v>0.17974443247685801</v>
      </c>
      <c r="E10" s="17">
        <v>8.96420977966947E-2</v>
      </c>
      <c r="F10" s="17">
        <v>0.25341477185914602</v>
      </c>
      <c r="G10" s="17">
        <v>7.5067175474883702E-2</v>
      </c>
      <c r="H10" s="17">
        <v>0.12684046755303199</v>
      </c>
      <c r="I10" s="17">
        <v>0.26816898250920801</v>
      </c>
      <c r="J10" s="17">
        <v>9.0558563929010003E-2</v>
      </c>
      <c r="K10" s="17">
        <v>0.144182987637613</v>
      </c>
      <c r="L10" s="17">
        <v>6.9619814754247597E-2</v>
      </c>
      <c r="M10" s="17">
        <v>0.127226345407492</v>
      </c>
      <c r="N10" s="17">
        <v>0.13303593998157701</v>
      </c>
      <c r="O10" s="17">
        <v>0.147864437714709</v>
      </c>
      <c r="P10" s="17">
        <v>0.64803048213396297</v>
      </c>
      <c r="Q10" s="17"/>
      <c r="R10" s="17">
        <v>4.7235428442766701E-2</v>
      </c>
      <c r="S10" s="17">
        <v>0.159646933346486</v>
      </c>
      <c r="T10" s="17">
        <v>0.14599669642204199</v>
      </c>
      <c r="U10" s="17">
        <v>0.20142349209914401</v>
      </c>
      <c r="V10" s="17"/>
      <c r="W10" s="17">
        <v>8.9901938456151007E-2</v>
      </c>
      <c r="X10" s="17">
        <v>9.1831615592781995E-2</v>
      </c>
      <c r="Y10" s="17">
        <v>0.10309665031144601</v>
      </c>
      <c r="Z10" s="17">
        <v>0.12620509578186101</v>
      </c>
      <c r="AA10" s="17">
        <v>0.18643179335188401</v>
      </c>
      <c r="AB10" s="17">
        <v>0.11119043462219801</v>
      </c>
      <c r="AC10" s="17">
        <v>0.22299113596370099</v>
      </c>
      <c r="AD10" s="17">
        <v>0.259203516123931</v>
      </c>
      <c r="AE10" s="17">
        <v>0.19937375482497899</v>
      </c>
      <c r="AF10" s="17">
        <v>0.207414193122235</v>
      </c>
      <c r="AG10" s="17"/>
      <c r="AH10" s="17">
        <v>7.9512829783279698E-2</v>
      </c>
      <c r="AI10" s="17">
        <v>0.21086108817635499</v>
      </c>
      <c r="AJ10" s="17">
        <v>0.215301505167458</v>
      </c>
      <c r="AK10" s="17">
        <v>9.1793556957152106E-2</v>
      </c>
      <c r="AL10" s="17">
        <v>0.18056217494448601</v>
      </c>
      <c r="AM10" s="17">
        <v>0.247616952847691</v>
      </c>
      <c r="AN10" s="17">
        <v>0.15380343703145199</v>
      </c>
      <c r="AO10" s="17"/>
      <c r="AP10" s="17">
        <v>0.22121311766582799</v>
      </c>
      <c r="AQ10" s="17">
        <v>3.3336772623928201E-2</v>
      </c>
      <c r="AR10" s="17"/>
      <c r="AS10" s="17">
        <v>0.277792128221793</v>
      </c>
      <c r="AT10" s="17">
        <v>0.26148659057675899</v>
      </c>
      <c r="AU10" s="17">
        <v>0.175378628216903</v>
      </c>
      <c r="AV10" s="17"/>
      <c r="AW10" s="17">
        <v>0.345258890498157</v>
      </c>
      <c r="AX10" s="17">
        <v>0.119400466670641</v>
      </c>
      <c r="AY10" s="17"/>
      <c r="AZ10" s="17">
        <v>0.12002337052563899</v>
      </c>
      <c r="BA10" s="17">
        <v>0.164417832070024</v>
      </c>
      <c r="BB10" s="17"/>
      <c r="BC10" s="17">
        <v>0.103078481320879</v>
      </c>
      <c r="BD10" s="17">
        <v>0.20142349209914401</v>
      </c>
      <c r="BE10" s="17"/>
      <c r="BF10" s="17">
        <v>0.21657955939475401</v>
      </c>
      <c r="BG10" s="17">
        <v>0.115363787680815</v>
      </c>
      <c r="BH10" s="17"/>
      <c r="BI10" s="17">
        <v>6.3651776728588003E-2</v>
      </c>
      <c r="BJ10" s="17">
        <v>7.7975158732877706E-2</v>
      </c>
      <c r="BK10" s="17">
        <v>0.21920436329568899</v>
      </c>
      <c r="BL10" s="17">
        <v>0.27671137556596698</v>
      </c>
    </row>
    <row r="11" spans="2:64" ht="30" x14ac:dyDescent="0.25">
      <c r="B11" s="18" t="s">
        <v>647</v>
      </c>
      <c r="C11" s="17">
        <v>0.17576834867182101</v>
      </c>
      <c r="D11" s="17">
        <v>0.207932329776502</v>
      </c>
      <c r="E11" s="17">
        <v>0.150314652700519</v>
      </c>
      <c r="F11" s="17">
        <v>0.132109334415147</v>
      </c>
      <c r="G11" s="17">
        <v>0.23401682646807301</v>
      </c>
      <c r="H11" s="17">
        <v>0.16533972497638599</v>
      </c>
      <c r="I11" s="17">
        <v>0.12275668496801501</v>
      </c>
      <c r="J11" s="17">
        <v>0.12895578223929199</v>
      </c>
      <c r="K11" s="17">
        <v>0.121064398419285</v>
      </c>
      <c r="L11" s="17">
        <v>0.16759995596227101</v>
      </c>
      <c r="M11" s="17">
        <v>0.19529823792318901</v>
      </c>
      <c r="N11" s="17">
        <v>0.15701217339624499</v>
      </c>
      <c r="O11" s="17">
        <v>0.20031234225199601</v>
      </c>
      <c r="P11" s="17">
        <v>0.35196951786603697</v>
      </c>
      <c r="Q11" s="17"/>
      <c r="R11" s="17">
        <v>9.7479674530316501E-2</v>
      </c>
      <c r="S11" s="17">
        <v>0.186671087334776</v>
      </c>
      <c r="T11" s="17">
        <v>0.23542105340310801</v>
      </c>
      <c r="U11" s="17">
        <v>0.19767879317586301</v>
      </c>
      <c r="V11" s="17"/>
      <c r="W11" s="17">
        <v>7.1128066133494303E-2</v>
      </c>
      <c r="X11" s="17">
        <v>0.14179749931833899</v>
      </c>
      <c r="Y11" s="17">
        <v>8.0945613132181599E-2</v>
      </c>
      <c r="Z11" s="17">
        <v>0.28361169440261902</v>
      </c>
      <c r="AA11" s="17">
        <v>0.287870925097577</v>
      </c>
      <c r="AB11" s="17">
        <v>0.18788106086745901</v>
      </c>
      <c r="AC11" s="17">
        <v>0.25474670602188698</v>
      </c>
      <c r="AD11" s="17">
        <v>0.134084580026021</v>
      </c>
      <c r="AE11" s="17">
        <v>0.18795969781723201</v>
      </c>
      <c r="AF11" s="17">
        <v>0.212412985646104</v>
      </c>
      <c r="AG11" s="17"/>
      <c r="AH11" s="17">
        <v>8.05705797575621E-2</v>
      </c>
      <c r="AI11" s="17">
        <v>0.16228360436956099</v>
      </c>
      <c r="AJ11" s="17">
        <v>0.17419849125294901</v>
      </c>
      <c r="AK11" s="17">
        <v>0.19768418205067501</v>
      </c>
      <c r="AL11" s="17">
        <v>0.24425314071836601</v>
      </c>
      <c r="AM11" s="17">
        <v>0.17561011258988601</v>
      </c>
      <c r="AN11" s="17">
        <v>0.193346166373353</v>
      </c>
      <c r="AO11" s="17"/>
      <c r="AP11" s="17">
        <v>0.22755128647365599</v>
      </c>
      <c r="AQ11" s="17">
        <v>9.1754178000579403E-2</v>
      </c>
      <c r="AR11" s="17"/>
      <c r="AS11" s="17">
        <v>0.26529498709416299</v>
      </c>
      <c r="AT11" s="17">
        <v>0.18635841814371801</v>
      </c>
      <c r="AU11" s="17">
        <v>0.237754900322485</v>
      </c>
      <c r="AV11" s="17"/>
      <c r="AW11" s="17">
        <v>0.20325959610807701</v>
      </c>
      <c r="AX11" s="17">
        <v>0.17152983205243899</v>
      </c>
      <c r="AY11" s="17"/>
      <c r="AZ11" s="17">
        <v>0.14653382314413099</v>
      </c>
      <c r="BA11" s="17">
        <v>0.190457818535607</v>
      </c>
      <c r="BB11" s="17"/>
      <c r="BC11" s="17">
        <v>0.15612275924226601</v>
      </c>
      <c r="BD11" s="17">
        <v>0.19767879317586301</v>
      </c>
      <c r="BE11" s="17"/>
      <c r="BF11" s="17">
        <v>0.18047636358712099</v>
      </c>
      <c r="BG11" s="17">
        <v>0.17336495063032201</v>
      </c>
      <c r="BH11" s="17"/>
      <c r="BI11" s="17">
        <v>4.7000487628005898E-2</v>
      </c>
      <c r="BJ11" s="17">
        <v>0.17492930952376401</v>
      </c>
      <c r="BK11" s="17">
        <v>0.244696619806823</v>
      </c>
      <c r="BL11" s="17">
        <v>0.23542742627955099</v>
      </c>
    </row>
    <row r="12" spans="2:64" x14ac:dyDescent="0.25">
      <c r="B12" s="18" t="s">
        <v>648</v>
      </c>
      <c r="C12" s="17">
        <v>0.13631579941795599</v>
      </c>
      <c r="D12" s="17">
        <v>0.13923366397394199</v>
      </c>
      <c r="E12" s="17">
        <v>0.192838917428552</v>
      </c>
      <c r="F12" s="17">
        <v>0.124809287664379</v>
      </c>
      <c r="G12" s="17">
        <v>0.11994119881785199</v>
      </c>
      <c r="H12" s="17">
        <v>0.15238332848469299</v>
      </c>
      <c r="I12" s="17">
        <v>0.16727980365418699</v>
      </c>
      <c r="J12" s="17">
        <v>0.118413313710339</v>
      </c>
      <c r="K12" s="17">
        <v>6.4105794711080202E-2</v>
      </c>
      <c r="L12" s="17">
        <v>0.18562865044455501</v>
      </c>
      <c r="M12" s="17">
        <v>9.1992549762913198E-2</v>
      </c>
      <c r="N12" s="17">
        <v>0.14621755860527499</v>
      </c>
      <c r="O12" s="17">
        <v>0.119825894942728</v>
      </c>
      <c r="P12" s="17">
        <v>0</v>
      </c>
      <c r="Q12" s="17"/>
      <c r="R12" s="17">
        <v>0.114163046897584</v>
      </c>
      <c r="S12" s="17">
        <v>0.13888127898324201</v>
      </c>
      <c r="T12" s="17">
        <v>0.18145828189514099</v>
      </c>
      <c r="U12" s="17">
        <v>0.13509693998532099</v>
      </c>
      <c r="V12" s="17"/>
      <c r="W12" s="17">
        <v>0.104493101359598</v>
      </c>
      <c r="X12" s="17">
        <v>0.175258738712808</v>
      </c>
      <c r="Y12" s="17">
        <v>0.16382231989412599</v>
      </c>
      <c r="Z12" s="17">
        <v>0.19011048391273999</v>
      </c>
      <c r="AA12" s="17">
        <v>0.13638354706820999</v>
      </c>
      <c r="AB12" s="17">
        <v>0.11514330426019399</v>
      </c>
      <c r="AC12" s="17">
        <v>0.105654360707109</v>
      </c>
      <c r="AD12" s="17">
        <v>0.123199003617413</v>
      </c>
      <c r="AE12" s="17">
        <v>0.166604979828929</v>
      </c>
      <c r="AF12" s="17">
        <v>0.14194026760465001</v>
      </c>
      <c r="AG12" s="17"/>
      <c r="AH12" s="17">
        <v>0.10564374618918</v>
      </c>
      <c r="AI12" s="17">
        <v>0.23951152200784401</v>
      </c>
      <c r="AJ12" s="17">
        <v>0.20131870957088399</v>
      </c>
      <c r="AK12" s="17">
        <v>0.14690530282697001</v>
      </c>
      <c r="AL12" s="17">
        <v>0.15867761917142101</v>
      </c>
      <c r="AM12" s="17">
        <v>0.102938786051351</v>
      </c>
      <c r="AN12" s="17">
        <v>0.106432462609344</v>
      </c>
      <c r="AO12" s="17"/>
      <c r="AP12" s="17">
        <v>0.139819815460623</v>
      </c>
      <c r="AQ12" s="17">
        <v>0.13063078009808099</v>
      </c>
      <c r="AR12" s="17"/>
      <c r="AS12" s="17">
        <v>0.12307214394400399</v>
      </c>
      <c r="AT12" s="17">
        <v>9.8437997258762899E-2</v>
      </c>
      <c r="AU12" s="17">
        <v>0.173659359064535</v>
      </c>
      <c r="AV12" s="17"/>
      <c r="AW12" s="17">
        <v>6.4915402472260894E-2</v>
      </c>
      <c r="AX12" s="17">
        <v>0.14732409468671301</v>
      </c>
      <c r="AY12" s="17"/>
      <c r="AZ12" s="17">
        <v>0.14317865141817501</v>
      </c>
      <c r="BA12" s="17">
        <v>0.13286742268472099</v>
      </c>
      <c r="BB12" s="17"/>
      <c r="BC12" s="17">
        <v>0.13740866688495201</v>
      </c>
      <c r="BD12" s="17">
        <v>0.13509693998532099</v>
      </c>
      <c r="BE12" s="17"/>
      <c r="BF12" s="17">
        <v>0.133892657941513</v>
      </c>
      <c r="BG12" s="17">
        <v>0.137552790715462</v>
      </c>
      <c r="BH12" s="17"/>
      <c r="BI12" s="17">
        <v>9.1304615028169903E-2</v>
      </c>
      <c r="BJ12" s="17">
        <v>0.144332861051266</v>
      </c>
      <c r="BK12" s="17">
        <v>0.17916782714155</v>
      </c>
      <c r="BL12" s="17">
        <v>9.7262518055617406E-2</v>
      </c>
    </row>
    <row r="13" spans="2:64" x14ac:dyDescent="0.25">
      <c r="B13" s="18" t="s">
        <v>649</v>
      </c>
      <c r="C13" s="19">
        <v>0.45210645598150401</v>
      </c>
      <c r="D13" s="19">
        <v>0.34218002280815502</v>
      </c>
      <c r="E13" s="19">
        <v>0.52468006734620098</v>
      </c>
      <c r="F13" s="19">
        <v>0.43719654030331601</v>
      </c>
      <c r="G13" s="19">
        <v>0.43300423877156602</v>
      </c>
      <c r="H13" s="19">
        <v>0.45615026539263498</v>
      </c>
      <c r="I13" s="19">
        <v>0.342669859048921</v>
      </c>
      <c r="J13" s="19">
        <v>0.62014726187107105</v>
      </c>
      <c r="K13" s="19">
        <v>0.58421733138533405</v>
      </c>
      <c r="L13" s="19">
        <v>0.54440819395629503</v>
      </c>
      <c r="M13" s="19">
        <v>0.52830927936991001</v>
      </c>
      <c r="N13" s="19">
        <v>0.470070402781673</v>
      </c>
      <c r="O13" s="19">
        <v>0.47387561571816</v>
      </c>
      <c r="P13" s="19">
        <v>0</v>
      </c>
      <c r="Q13" s="19"/>
      <c r="R13" s="19">
        <v>0.71372015905048203</v>
      </c>
      <c r="S13" s="19">
        <v>0.46894226964081398</v>
      </c>
      <c r="T13" s="19">
        <v>0.35069041472237</v>
      </c>
      <c r="U13" s="19">
        <v>0.33565784775649499</v>
      </c>
      <c r="V13" s="19"/>
      <c r="W13" s="19">
        <v>0.69626894255892602</v>
      </c>
      <c r="X13" s="19">
        <v>0.52310688678276895</v>
      </c>
      <c r="Y13" s="19">
        <v>0.52282642187416695</v>
      </c>
      <c r="Z13" s="19">
        <v>0.36311157233698299</v>
      </c>
      <c r="AA13" s="19">
        <v>0.33543340296360102</v>
      </c>
      <c r="AB13" s="19">
        <v>0.38715103352852198</v>
      </c>
      <c r="AC13" s="19">
        <v>0.33080866145503401</v>
      </c>
      <c r="AD13" s="19">
        <v>0.35380256292565299</v>
      </c>
      <c r="AE13" s="19">
        <v>0.31344993145845601</v>
      </c>
      <c r="AF13" s="19">
        <v>0.31586594705754201</v>
      </c>
      <c r="AG13" s="19"/>
      <c r="AH13" s="19">
        <v>0.66977510822250697</v>
      </c>
      <c r="AI13" s="19">
        <v>0.33714003432779399</v>
      </c>
      <c r="AJ13" s="19">
        <v>0.36120642046513302</v>
      </c>
      <c r="AK13" s="19">
        <v>0.51903867494773104</v>
      </c>
      <c r="AL13" s="19">
        <v>0.29910554152897201</v>
      </c>
      <c r="AM13" s="19">
        <v>0.31802840585258502</v>
      </c>
      <c r="AN13" s="19">
        <v>0.411970586685868</v>
      </c>
      <c r="AO13" s="19"/>
      <c r="AP13" s="19">
        <v>0.28387256534182298</v>
      </c>
      <c r="AQ13" s="19">
        <v>0.72505409860034498</v>
      </c>
      <c r="AR13" s="19"/>
      <c r="AS13" s="19">
        <v>0.24509657677287</v>
      </c>
      <c r="AT13" s="19">
        <v>0.20414006483826999</v>
      </c>
      <c r="AU13" s="19">
        <v>0.310362197665071</v>
      </c>
      <c r="AV13" s="19"/>
      <c r="AW13" s="19">
        <v>0.16788785197364001</v>
      </c>
      <c r="AX13" s="19">
        <v>0.49592641283933497</v>
      </c>
      <c r="AY13" s="19"/>
      <c r="AZ13" s="19">
        <v>0.49452553685478701</v>
      </c>
      <c r="BA13" s="19">
        <v>0.43079214357552897</v>
      </c>
      <c r="BB13" s="19"/>
      <c r="BC13" s="19">
        <v>0.55651791812274298</v>
      </c>
      <c r="BD13" s="19">
        <v>0.33565784775649499</v>
      </c>
      <c r="BE13" s="19"/>
      <c r="BF13" s="19">
        <v>0.28915980244518402</v>
      </c>
      <c r="BG13" s="19">
        <v>0.53528921453758105</v>
      </c>
      <c r="BH13" s="19"/>
      <c r="BI13" s="19">
        <v>0.77507007664000604</v>
      </c>
      <c r="BJ13" s="19">
        <v>0.54551696199407895</v>
      </c>
      <c r="BK13" s="19">
        <v>0.27163218988339799</v>
      </c>
      <c r="BL13" s="19">
        <v>0.13578907864765799</v>
      </c>
    </row>
    <row r="14" spans="2:64" x14ac:dyDescent="0.25">
      <c r="B14" s="16"/>
    </row>
    <row r="15" spans="2:64" x14ac:dyDescent="0.25">
      <c r="B15" t="s">
        <v>83</v>
      </c>
    </row>
    <row r="16" spans="2:64" x14ac:dyDescent="0.25">
      <c r="B16" t="s">
        <v>84</v>
      </c>
    </row>
    <row r="18" spans="2:2" x14ac:dyDescent="0.25">
      <c r="B18"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BL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651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53</v>
      </c>
      <c r="C9" s="17">
        <v>0.12448514671006899</v>
      </c>
      <c r="D9" s="17">
        <v>0.179450750550637</v>
      </c>
      <c r="E9" s="17">
        <v>5.97613985311298E-2</v>
      </c>
      <c r="F9" s="17">
        <v>0.20431201803038501</v>
      </c>
      <c r="G9" s="17">
        <v>6.1958726898302799E-2</v>
      </c>
      <c r="H9" s="17">
        <v>0.167066116771354</v>
      </c>
      <c r="I9" s="17">
        <v>0.16632047635205499</v>
      </c>
      <c r="J9" s="17">
        <v>0.135032791617754</v>
      </c>
      <c r="K9" s="17">
        <v>0.14996873960040399</v>
      </c>
      <c r="L9" s="17">
        <v>4.1924140231864603E-2</v>
      </c>
      <c r="M9" s="17">
        <v>5.9555247927194299E-2</v>
      </c>
      <c r="N9" s="17">
        <v>0.13695097632650999</v>
      </c>
      <c r="O9" s="17">
        <v>5.9955817548256497E-2</v>
      </c>
      <c r="P9" s="17">
        <v>0</v>
      </c>
      <c r="Q9" s="17"/>
      <c r="R9" s="17">
        <v>2.8576366049975599E-2</v>
      </c>
      <c r="S9" s="17">
        <v>0.109249493743654</v>
      </c>
      <c r="T9" s="17">
        <v>0.13610105272419801</v>
      </c>
      <c r="U9" s="17">
        <v>0.17692031584978701</v>
      </c>
      <c r="V9" s="17"/>
      <c r="W9" s="17">
        <v>7.2924731581775704E-2</v>
      </c>
      <c r="X9" s="17">
        <v>7.0379905111822905E-2</v>
      </c>
      <c r="Y9" s="17">
        <v>6.9869486052692803E-2</v>
      </c>
      <c r="Z9" s="17">
        <v>0.16400487508141401</v>
      </c>
      <c r="AA9" s="17">
        <v>0.109506648446977</v>
      </c>
      <c r="AB9" s="17">
        <v>0.107877900593076</v>
      </c>
      <c r="AC9" s="17">
        <v>0.182947382826355</v>
      </c>
      <c r="AD9" s="17">
        <v>0.15971604418254701</v>
      </c>
      <c r="AE9" s="17">
        <v>0.192082033774371</v>
      </c>
      <c r="AF9" s="17">
        <v>0.17450332086432899</v>
      </c>
      <c r="AG9" s="17"/>
      <c r="AH9" s="17">
        <v>7.4859188878490399E-2</v>
      </c>
      <c r="AI9" s="17">
        <v>0.19911341160785001</v>
      </c>
      <c r="AJ9" s="17">
        <v>0.12567630536875599</v>
      </c>
      <c r="AK9" s="17">
        <v>3.2907195939821401E-2</v>
      </c>
      <c r="AL9" s="17">
        <v>0.195712635237934</v>
      </c>
      <c r="AM9" s="17">
        <v>0.202090667326218</v>
      </c>
      <c r="AN9" s="17">
        <v>0.14595174258648</v>
      </c>
      <c r="AO9" s="17"/>
      <c r="AP9" s="17">
        <v>0.18635486812841501</v>
      </c>
      <c r="AQ9" s="17">
        <v>2.41058798072399E-2</v>
      </c>
      <c r="AR9" s="17"/>
      <c r="AS9" s="17">
        <v>0.187736761745256</v>
      </c>
      <c r="AT9" s="17">
        <v>0.28096363148137998</v>
      </c>
      <c r="AU9" s="17">
        <v>0.15410504772556899</v>
      </c>
      <c r="AV9" s="17"/>
      <c r="AW9" s="17">
        <v>0.27980174266512797</v>
      </c>
      <c r="AX9" s="17">
        <v>0.100538908011818</v>
      </c>
      <c r="AY9" s="17"/>
      <c r="AZ9" s="17">
        <v>9.8235111271386497E-2</v>
      </c>
      <c r="BA9" s="17">
        <v>0.13767500006119099</v>
      </c>
      <c r="BB9" s="17"/>
      <c r="BC9" s="17">
        <v>7.7470135015620195E-2</v>
      </c>
      <c r="BD9" s="17">
        <v>0.17692031584978701</v>
      </c>
      <c r="BE9" s="17"/>
      <c r="BF9" s="17">
        <v>0.232300566657138</v>
      </c>
      <c r="BG9" s="17">
        <v>6.9446372660744105E-2</v>
      </c>
      <c r="BH9" s="17"/>
      <c r="BI9" s="17">
        <v>1.99976599944337E-2</v>
      </c>
      <c r="BJ9" s="17">
        <v>7.6624280722145194E-2</v>
      </c>
      <c r="BK9" s="17">
        <v>0.15228790222722899</v>
      </c>
      <c r="BL9" s="17">
        <v>0.32843246981804097</v>
      </c>
    </row>
    <row r="10" spans="2:64" x14ac:dyDescent="0.25">
      <c r="B10" s="18" t="s">
        <v>54</v>
      </c>
      <c r="C10" s="17">
        <v>0.55219197342529802</v>
      </c>
      <c r="D10" s="17">
        <v>0.51818152914837101</v>
      </c>
      <c r="E10" s="17">
        <v>0.58193468726784103</v>
      </c>
      <c r="F10" s="17">
        <v>0.52130252622842199</v>
      </c>
      <c r="G10" s="17">
        <v>0.50149621053025994</v>
      </c>
      <c r="H10" s="17">
        <v>0.42267452293475299</v>
      </c>
      <c r="I10" s="17">
        <v>0.55723047496876099</v>
      </c>
      <c r="J10" s="17">
        <v>0.55962499070634497</v>
      </c>
      <c r="K10" s="17">
        <v>0.49710712401860502</v>
      </c>
      <c r="L10" s="17">
        <v>0.65330279679186198</v>
      </c>
      <c r="M10" s="17">
        <v>0.67761859860283302</v>
      </c>
      <c r="N10" s="17">
        <v>0.50940416512217301</v>
      </c>
      <c r="O10" s="17">
        <v>0.60317794657036095</v>
      </c>
      <c r="P10" s="17">
        <v>0.64803048213396297</v>
      </c>
      <c r="Q10" s="17"/>
      <c r="R10" s="17">
        <v>0.74548406225655395</v>
      </c>
      <c r="S10" s="17">
        <v>0.58322759067104701</v>
      </c>
      <c r="T10" s="17">
        <v>0.54189087269694503</v>
      </c>
      <c r="U10" s="17">
        <v>0.44289268618504302</v>
      </c>
      <c r="V10" s="17"/>
      <c r="W10" s="17">
        <v>0.71035774313134603</v>
      </c>
      <c r="X10" s="17">
        <v>0.68199361703671701</v>
      </c>
      <c r="Y10" s="17">
        <v>0.58884492559506196</v>
      </c>
      <c r="Z10" s="17">
        <v>0.54873428399494195</v>
      </c>
      <c r="AA10" s="17">
        <v>0.67831257731123296</v>
      </c>
      <c r="AB10" s="17">
        <v>0.51995114474646797</v>
      </c>
      <c r="AC10" s="17">
        <v>0.466029691906655</v>
      </c>
      <c r="AD10" s="17">
        <v>0.56074105171653199</v>
      </c>
      <c r="AE10" s="17">
        <v>0.55364211822977305</v>
      </c>
      <c r="AF10" s="17">
        <v>0.43695653913629101</v>
      </c>
      <c r="AG10" s="17"/>
      <c r="AH10" s="17">
        <v>0.61843657505294103</v>
      </c>
      <c r="AI10" s="17">
        <v>0.46983687153689202</v>
      </c>
      <c r="AJ10" s="17">
        <v>0.58187070265843799</v>
      </c>
      <c r="AK10" s="17">
        <v>0.63481684986031295</v>
      </c>
      <c r="AL10" s="17">
        <v>0.51675475182100605</v>
      </c>
      <c r="AM10" s="17">
        <v>0.54774923936047604</v>
      </c>
      <c r="AN10" s="17">
        <v>0.52286601870320504</v>
      </c>
      <c r="AO10" s="17"/>
      <c r="AP10" s="17">
        <v>0.53295042857637998</v>
      </c>
      <c r="AQ10" s="17">
        <v>0.58341002519172502</v>
      </c>
      <c r="AR10" s="17"/>
      <c r="AS10" s="17">
        <v>0.595172704401012</v>
      </c>
      <c r="AT10" s="17">
        <v>0.48269727912018601</v>
      </c>
      <c r="AU10" s="17">
        <v>0.53223770396541104</v>
      </c>
      <c r="AV10" s="17"/>
      <c r="AW10" s="17">
        <v>0.54176519537424594</v>
      </c>
      <c r="AX10" s="17">
        <v>0.55379954224000805</v>
      </c>
      <c r="AY10" s="17"/>
      <c r="AZ10" s="17">
        <v>0.57971010856508498</v>
      </c>
      <c r="BA10" s="17">
        <v>0.53836493811184205</v>
      </c>
      <c r="BB10" s="17"/>
      <c r="BC10" s="17">
        <v>0.650193130894687</v>
      </c>
      <c r="BD10" s="17">
        <v>0.44289268618504302</v>
      </c>
      <c r="BE10" s="17"/>
      <c r="BF10" s="17">
        <v>0.44761395992209801</v>
      </c>
      <c r="BG10" s="17">
        <v>0.60557808144728298</v>
      </c>
      <c r="BH10" s="17"/>
      <c r="BI10" s="17">
        <v>0.63388566525939305</v>
      </c>
      <c r="BJ10" s="17">
        <v>0.53072696380415796</v>
      </c>
      <c r="BK10" s="17">
        <v>0.566522961278628</v>
      </c>
      <c r="BL10" s="17">
        <v>0.42773159223342799</v>
      </c>
    </row>
    <row r="11" spans="2:64" x14ac:dyDescent="0.25">
      <c r="B11" s="18" t="s">
        <v>80</v>
      </c>
      <c r="C11" s="19">
        <v>0.32332287986463298</v>
      </c>
      <c r="D11" s="19">
        <v>0.30236772030099102</v>
      </c>
      <c r="E11" s="19">
        <v>0.35830391420102897</v>
      </c>
      <c r="F11" s="19">
        <v>0.274385455741193</v>
      </c>
      <c r="G11" s="19">
        <v>0.43654506257143699</v>
      </c>
      <c r="H11" s="19">
        <v>0.41025936029389298</v>
      </c>
      <c r="I11" s="19">
        <v>0.27644904867918402</v>
      </c>
      <c r="J11" s="19">
        <v>0.30534221767590197</v>
      </c>
      <c r="K11" s="19">
        <v>0.35292413638099102</v>
      </c>
      <c r="L11" s="19">
        <v>0.30477306297627299</v>
      </c>
      <c r="M11" s="19">
        <v>0.26282615346997201</v>
      </c>
      <c r="N11" s="19">
        <v>0.353644858551317</v>
      </c>
      <c r="O11" s="19">
        <v>0.33686623588138198</v>
      </c>
      <c r="P11" s="19">
        <v>0.35196951786603697</v>
      </c>
      <c r="Q11" s="19"/>
      <c r="R11" s="19">
        <v>0.22593957169347101</v>
      </c>
      <c r="S11" s="19">
        <v>0.30752291558529798</v>
      </c>
      <c r="T11" s="19">
        <v>0.322008074578856</v>
      </c>
      <c r="U11" s="19">
        <v>0.38018699796517003</v>
      </c>
      <c r="V11" s="19"/>
      <c r="W11" s="19">
        <v>0.21671752528687899</v>
      </c>
      <c r="X11" s="19">
        <v>0.24762647785146</v>
      </c>
      <c r="Y11" s="19">
        <v>0.34128558835224498</v>
      </c>
      <c r="Z11" s="19">
        <v>0.28726084092364401</v>
      </c>
      <c r="AA11" s="19">
        <v>0.21218077424178999</v>
      </c>
      <c r="AB11" s="19">
        <v>0.37217095466045602</v>
      </c>
      <c r="AC11" s="19">
        <v>0.35102292526699103</v>
      </c>
      <c r="AD11" s="19">
        <v>0.27954290410092097</v>
      </c>
      <c r="AE11" s="19">
        <v>0.25427584799585601</v>
      </c>
      <c r="AF11" s="19">
        <v>0.38854013999937997</v>
      </c>
      <c r="AG11" s="19"/>
      <c r="AH11" s="19">
        <v>0.306704236068568</v>
      </c>
      <c r="AI11" s="19">
        <v>0.33104971685525802</v>
      </c>
      <c r="AJ11" s="19">
        <v>0.292452991972805</v>
      </c>
      <c r="AK11" s="19">
        <v>0.332275954199866</v>
      </c>
      <c r="AL11" s="19">
        <v>0.28753261294105997</v>
      </c>
      <c r="AM11" s="19">
        <v>0.25016009331330702</v>
      </c>
      <c r="AN11" s="19">
        <v>0.33118223871031499</v>
      </c>
      <c r="AO11" s="19"/>
      <c r="AP11" s="19">
        <v>0.28069470329520502</v>
      </c>
      <c r="AQ11" s="19">
        <v>0.39248409500103498</v>
      </c>
      <c r="AR11" s="19"/>
      <c r="AS11" s="19">
        <v>0.217090533853732</v>
      </c>
      <c r="AT11" s="19">
        <v>0.23633908939843401</v>
      </c>
      <c r="AU11" s="19">
        <v>0.31365724830901998</v>
      </c>
      <c r="AV11" s="19"/>
      <c r="AW11" s="19">
        <v>0.178433061960626</v>
      </c>
      <c r="AX11" s="19">
        <v>0.34566154974817398</v>
      </c>
      <c r="AY11" s="19"/>
      <c r="AZ11" s="19">
        <v>0.32205478016352801</v>
      </c>
      <c r="BA11" s="19">
        <v>0.32396006182696702</v>
      </c>
      <c r="BB11" s="19"/>
      <c r="BC11" s="19">
        <v>0.272336734089693</v>
      </c>
      <c r="BD11" s="19">
        <v>0.38018699796517003</v>
      </c>
      <c r="BE11" s="19"/>
      <c r="BF11" s="19">
        <v>0.32008547342076399</v>
      </c>
      <c r="BG11" s="19">
        <v>0.32497554589197297</v>
      </c>
      <c r="BH11" s="19"/>
      <c r="BI11" s="19">
        <v>0.34611667474617402</v>
      </c>
      <c r="BJ11" s="19">
        <v>0.39264875547369699</v>
      </c>
      <c r="BK11" s="19">
        <v>0.28118913649414301</v>
      </c>
      <c r="BL11" s="19">
        <v>0.24383593794853101</v>
      </c>
    </row>
    <row r="12" spans="2:64" x14ac:dyDescent="0.25">
      <c r="B12" s="16"/>
    </row>
    <row r="13" spans="2:64" x14ac:dyDescent="0.25">
      <c r="B13" t="s">
        <v>83</v>
      </c>
    </row>
    <row r="14" spans="2:64" x14ac:dyDescent="0.25">
      <c r="B14" t="s">
        <v>84</v>
      </c>
    </row>
    <row r="16" spans="2:64" x14ac:dyDescent="0.25">
      <c r="B16"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BL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657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652</v>
      </c>
      <c r="C9" s="17">
        <v>0.42809642127653502</v>
      </c>
      <c r="D9" s="17">
        <v>0.47549379674048498</v>
      </c>
      <c r="E9" s="17">
        <v>0.31012209720054701</v>
      </c>
      <c r="F9" s="17">
        <v>0.30011991685108103</v>
      </c>
      <c r="G9" s="17">
        <v>0.433946113834001</v>
      </c>
      <c r="H9" s="17">
        <v>0.41852138721700799</v>
      </c>
      <c r="I9" s="17">
        <v>0.49074150704964598</v>
      </c>
      <c r="J9" s="17">
        <v>0.365558287680115</v>
      </c>
      <c r="K9" s="17">
        <v>0.45265732693427202</v>
      </c>
      <c r="L9" s="17">
        <v>0.43381870579713799</v>
      </c>
      <c r="M9" s="17">
        <v>0.36232733123592398</v>
      </c>
      <c r="N9" s="17">
        <v>0.50272250883721303</v>
      </c>
      <c r="O9" s="17">
        <v>0.33695197603516702</v>
      </c>
      <c r="P9" s="17">
        <v>0.64803048213396297</v>
      </c>
      <c r="Q9" s="17"/>
      <c r="R9" s="17">
        <v>0.28144062175215101</v>
      </c>
      <c r="S9" s="17">
        <v>0.341731232103959</v>
      </c>
      <c r="T9" s="17">
        <v>0.473417199718489</v>
      </c>
      <c r="U9" s="17">
        <v>0.52095481764437201</v>
      </c>
      <c r="V9" s="17"/>
      <c r="W9" s="17">
        <v>0.28930561907000002</v>
      </c>
      <c r="X9" s="17">
        <v>0.37444827992873703</v>
      </c>
      <c r="Y9" s="17">
        <v>0.34885630880962498</v>
      </c>
      <c r="Z9" s="17">
        <v>0.433651452308777</v>
      </c>
      <c r="AA9" s="17">
        <v>0.39833488658370703</v>
      </c>
      <c r="AB9" s="17">
        <v>0.34771255160100101</v>
      </c>
      <c r="AC9" s="17">
        <v>0.50494467051705505</v>
      </c>
      <c r="AD9" s="17">
        <v>0.42820061728061998</v>
      </c>
      <c r="AE9" s="17">
        <v>0.44258389213792798</v>
      </c>
      <c r="AF9" s="17">
        <v>0.59087829404757997</v>
      </c>
      <c r="AG9" s="17"/>
      <c r="AH9" s="17">
        <v>0.37637039430534203</v>
      </c>
      <c r="AI9" s="17">
        <v>0.38974244899347998</v>
      </c>
      <c r="AJ9" s="17">
        <v>0.51849443111490201</v>
      </c>
      <c r="AK9" s="17">
        <v>0.36636289922163201</v>
      </c>
      <c r="AL9" s="17">
        <v>0.44437706774263203</v>
      </c>
      <c r="AM9" s="17">
        <v>0.468165679799532</v>
      </c>
      <c r="AN9" s="17">
        <v>0.47919003567518198</v>
      </c>
      <c r="AO9" s="17"/>
      <c r="AP9" s="17">
        <v>0.47369500107311602</v>
      </c>
      <c r="AQ9" s="17">
        <v>0.35411593604303099</v>
      </c>
      <c r="AR9" s="17"/>
      <c r="AS9" s="17">
        <v>0.46447044802350201</v>
      </c>
      <c r="AT9" s="17">
        <v>0.54602251929733203</v>
      </c>
      <c r="AU9" s="17">
        <v>0.447052171111605</v>
      </c>
      <c r="AV9" s="17"/>
      <c r="AW9" s="17">
        <v>0.556463374170029</v>
      </c>
      <c r="AX9" s="17">
        <v>0.40830519628829098</v>
      </c>
      <c r="AY9" s="17"/>
      <c r="AZ9" s="17">
        <v>0.344074124109091</v>
      </c>
      <c r="BA9" s="17">
        <v>0.47031509867419902</v>
      </c>
      <c r="BB9" s="17"/>
      <c r="BC9" s="17">
        <v>0.34483668048064298</v>
      </c>
      <c r="BD9" s="17">
        <v>0.52095481764437201</v>
      </c>
      <c r="BE9" s="17"/>
      <c r="BF9" s="17">
        <v>0.45897912746506703</v>
      </c>
      <c r="BG9" s="17">
        <v>0.41233108558729098</v>
      </c>
      <c r="BH9" s="17"/>
      <c r="BI9" s="17">
        <v>0.25433771257809801</v>
      </c>
      <c r="BJ9" s="17">
        <v>0.41601050228877101</v>
      </c>
      <c r="BK9" s="17">
        <v>0.53026437785986302</v>
      </c>
      <c r="BL9" s="17">
        <v>0.517319183994989</v>
      </c>
    </row>
    <row r="10" spans="2:64" x14ac:dyDescent="0.25">
      <c r="B10" s="18" t="s">
        <v>653</v>
      </c>
      <c r="C10" s="17">
        <v>0.18870097081456599</v>
      </c>
      <c r="D10" s="17">
        <v>0.26854963547345401</v>
      </c>
      <c r="E10" s="17">
        <v>0.16204706179029299</v>
      </c>
      <c r="F10" s="17">
        <v>0.243848940912819</v>
      </c>
      <c r="G10" s="17">
        <v>0.30581737951276</v>
      </c>
      <c r="H10" s="17">
        <v>0.15014218792737299</v>
      </c>
      <c r="I10" s="17">
        <v>0.21325297632986301</v>
      </c>
      <c r="J10" s="17">
        <v>0.227569070553788</v>
      </c>
      <c r="K10" s="17">
        <v>0.10818663802493</v>
      </c>
      <c r="L10" s="17">
        <v>0.179915307651941</v>
      </c>
      <c r="M10" s="17">
        <v>9.1992549762913198E-2</v>
      </c>
      <c r="N10" s="17">
        <v>0.175534359273886</v>
      </c>
      <c r="O10" s="17">
        <v>8.9016672234459901E-2</v>
      </c>
      <c r="P10" s="17">
        <v>0</v>
      </c>
      <c r="Q10" s="17"/>
      <c r="R10" s="17">
        <v>6.4977761547519899E-2</v>
      </c>
      <c r="S10" s="17">
        <v>0.14369258264742599</v>
      </c>
      <c r="T10" s="17">
        <v>0.17237555963194001</v>
      </c>
      <c r="U10" s="17">
        <v>0.272814532163207</v>
      </c>
      <c r="V10" s="17"/>
      <c r="W10" s="17">
        <v>0.11277103416572</v>
      </c>
      <c r="X10" s="17">
        <v>0.108924643760689</v>
      </c>
      <c r="Y10" s="17">
        <v>0.100727047522731</v>
      </c>
      <c r="Z10" s="17">
        <v>0.19664988868907399</v>
      </c>
      <c r="AA10" s="17">
        <v>0.11478103797978501</v>
      </c>
      <c r="AB10" s="17">
        <v>0.10212046534637401</v>
      </c>
      <c r="AC10" s="17">
        <v>0.17770180130111199</v>
      </c>
      <c r="AD10" s="17">
        <v>0.21808221191024799</v>
      </c>
      <c r="AE10" s="17">
        <v>0.20645853421708801</v>
      </c>
      <c r="AF10" s="17">
        <v>0.29535308457071502</v>
      </c>
      <c r="AG10" s="17"/>
      <c r="AH10" s="17">
        <v>0.11127231766776199</v>
      </c>
      <c r="AI10" s="17">
        <v>0.20310684894130501</v>
      </c>
      <c r="AJ10" s="17">
        <v>0.21018004440660801</v>
      </c>
      <c r="AK10" s="17">
        <v>0.160246900723236</v>
      </c>
      <c r="AL10" s="17">
        <v>0.201616473975986</v>
      </c>
      <c r="AM10" s="17">
        <v>0.19352796743453701</v>
      </c>
      <c r="AN10" s="17">
        <v>0.246969354612151</v>
      </c>
      <c r="AO10" s="17"/>
      <c r="AP10" s="17">
        <v>0.216153503586486</v>
      </c>
      <c r="AQ10" s="17">
        <v>0.14416116925900199</v>
      </c>
      <c r="AR10" s="17"/>
      <c r="AS10" s="17">
        <v>0.20825804649642601</v>
      </c>
      <c r="AT10" s="17">
        <v>0.26713801799863601</v>
      </c>
      <c r="AU10" s="17">
        <v>0.207520303065825</v>
      </c>
      <c r="AV10" s="17"/>
      <c r="AW10" s="17">
        <v>0.26234455539938201</v>
      </c>
      <c r="AX10" s="17">
        <v>0.17734682772239399</v>
      </c>
      <c r="AY10" s="17"/>
      <c r="AZ10" s="17">
        <v>0.180279032907181</v>
      </c>
      <c r="BA10" s="17">
        <v>0.192932741327416</v>
      </c>
      <c r="BB10" s="17"/>
      <c r="BC10" s="17">
        <v>0.11328212244715199</v>
      </c>
      <c r="BD10" s="17">
        <v>0.272814532163207</v>
      </c>
      <c r="BE10" s="17"/>
      <c r="BF10" s="17">
        <v>0.23766264612619101</v>
      </c>
      <c r="BG10" s="17">
        <v>0.16370648870916901</v>
      </c>
      <c r="BH10" s="17"/>
      <c r="BI10" s="17">
        <v>9.3434215016072103E-2</v>
      </c>
      <c r="BJ10" s="17">
        <v>0.193822829915962</v>
      </c>
      <c r="BK10" s="17">
        <v>0.22143971363262299</v>
      </c>
      <c r="BL10" s="17">
        <v>0.25789137175493498</v>
      </c>
    </row>
    <row r="11" spans="2:64" x14ac:dyDescent="0.25">
      <c r="B11" s="18" t="s">
        <v>654</v>
      </c>
      <c r="C11" s="17">
        <v>0.15814219737590701</v>
      </c>
      <c r="D11" s="17">
        <v>0.20242799238159401</v>
      </c>
      <c r="E11" s="17">
        <v>2.98806992655649E-2</v>
      </c>
      <c r="F11" s="17">
        <v>0.14387609843388499</v>
      </c>
      <c r="G11" s="17">
        <v>5.7037813825110202E-2</v>
      </c>
      <c r="H11" s="17">
        <v>0.180921661126239</v>
      </c>
      <c r="I11" s="17">
        <v>0.13731912107368199</v>
      </c>
      <c r="J11" s="17">
        <v>9.61462180566965E-2</v>
      </c>
      <c r="K11" s="17">
        <v>0.170619227946366</v>
      </c>
      <c r="L11" s="17">
        <v>0.13245723236896401</v>
      </c>
      <c r="M11" s="17">
        <v>0.16002637893549801</v>
      </c>
      <c r="N11" s="17">
        <v>0.162220344620914</v>
      </c>
      <c r="O11" s="17">
        <v>0.18580044770135301</v>
      </c>
      <c r="P11" s="17">
        <v>0</v>
      </c>
      <c r="Q11" s="17"/>
      <c r="R11" s="17">
        <v>8.9789862692405797E-2</v>
      </c>
      <c r="S11" s="17">
        <v>0.14366205518276301</v>
      </c>
      <c r="T11" s="17">
        <v>0.19181688010478101</v>
      </c>
      <c r="U11" s="17">
        <v>0.189849763577152</v>
      </c>
      <c r="V11" s="17"/>
      <c r="W11" s="17">
        <v>9.4360977285118594E-2</v>
      </c>
      <c r="X11" s="17">
        <v>0.159641750197314</v>
      </c>
      <c r="Y11" s="17">
        <v>0.17767467547272101</v>
      </c>
      <c r="Z11" s="17">
        <v>0.19728389221231199</v>
      </c>
      <c r="AA11" s="17">
        <v>0.175882664853348</v>
      </c>
      <c r="AB11" s="17">
        <v>0.139854909831475</v>
      </c>
      <c r="AC11" s="17">
        <v>0.25919951015369402</v>
      </c>
      <c r="AD11" s="17">
        <v>0.18563846359103001</v>
      </c>
      <c r="AE11" s="17">
        <v>0.20005408520930401</v>
      </c>
      <c r="AF11" s="17">
        <v>0.17129514532009499</v>
      </c>
      <c r="AG11" s="17"/>
      <c r="AH11" s="17">
        <v>0.14051976147234199</v>
      </c>
      <c r="AI11" s="17">
        <v>0.19761219877042299</v>
      </c>
      <c r="AJ11" s="17">
        <v>0.25151622816025099</v>
      </c>
      <c r="AK11" s="17">
        <v>0.108450005345697</v>
      </c>
      <c r="AL11" s="17">
        <v>0.15424790916880499</v>
      </c>
      <c r="AM11" s="17">
        <v>0.214257526724598</v>
      </c>
      <c r="AN11" s="17">
        <v>0.148418580561748</v>
      </c>
      <c r="AO11" s="17"/>
      <c r="AP11" s="17">
        <v>0.20483449432338</v>
      </c>
      <c r="AQ11" s="17">
        <v>8.2387233071077107E-2</v>
      </c>
      <c r="AR11" s="17"/>
      <c r="AS11" s="17">
        <v>0.22861305922123101</v>
      </c>
      <c r="AT11" s="17">
        <v>0.24001821209034899</v>
      </c>
      <c r="AU11" s="17">
        <v>0.18530542534653999</v>
      </c>
      <c r="AV11" s="17"/>
      <c r="AW11" s="17">
        <v>0.27992111895424299</v>
      </c>
      <c r="AX11" s="17">
        <v>0.139366694947472</v>
      </c>
      <c r="AY11" s="17"/>
      <c r="AZ11" s="17">
        <v>0.120208280923955</v>
      </c>
      <c r="BA11" s="17">
        <v>0.17720284954926199</v>
      </c>
      <c r="BB11" s="17"/>
      <c r="BC11" s="17">
        <v>0.12971220238948999</v>
      </c>
      <c r="BD11" s="17">
        <v>0.189849763577152</v>
      </c>
      <c r="BE11" s="17"/>
      <c r="BF11" s="17">
        <v>0.19142784963693801</v>
      </c>
      <c r="BG11" s="17">
        <v>0.14115017995596199</v>
      </c>
      <c r="BH11" s="17"/>
      <c r="BI11" s="17">
        <v>5.6014952328774001E-2</v>
      </c>
      <c r="BJ11" s="17">
        <v>0.124748923456225</v>
      </c>
      <c r="BK11" s="17">
        <v>0.239710299375967</v>
      </c>
      <c r="BL11" s="17">
        <v>0.201556865585027</v>
      </c>
    </row>
    <row r="12" spans="2:64" x14ac:dyDescent="0.25">
      <c r="B12" s="18" t="s">
        <v>655</v>
      </c>
      <c r="C12" s="17">
        <v>0.157159382473053</v>
      </c>
      <c r="D12" s="17">
        <v>0.18224745706193601</v>
      </c>
      <c r="E12" s="17">
        <v>2.98806992655649E-2</v>
      </c>
      <c r="F12" s="17">
        <v>0.13094295555830701</v>
      </c>
      <c r="G12" s="17">
        <v>0.16894992391677699</v>
      </c>
      <c r="H12" s="17">
        <v>0.14253727746748701</v>
      </c>
      <c r="I12" s="17">
        <v>0.121937656567807</v>
      </c>
      <c r="J12" s="17">
        <v>0.163376896649857</v>
      </c>
      <c r="K12" s="17">
        <v>0.17073340450904501</v>
      </c>
      <c r="L12" s="17">
        <v>0.122458416613656</v>
      </c>
      <c r="M12" s="17">
        <v>0.18902098693052599</v>
      </c>
      <c r="N12" s="17">
        <v>0.128721522859194</v>
      </c>
      <c r="O12" s="17">
        <v>0.210048838610504</v>
      </c>
      <c r="P12" s="17">
        <v>0</v>
      </c>
      <c r="Q12" s="17"/>
      <c r="R12" s="17">
        <v>0.107060225306705</v>
      </c>
      <c r="S12" s="17">
        <v>0.22943907424047999</v>
      </c>
      <c r="T12" s="17">
        <v>9.3679787826715905E-2</v>
      </c>
      <c r="U12" s="17">
        <v>0.177672798444828</v>
      </c>
      <c r="V12" s="17"/>
      <c r="W12" s="17">
        <v>0.128636262144214</v>
      </c>
      <c r="X12" s="17">
        <v>0.18309455361361299</v>
      </c>
      <c r="Y12" s="17">
        <v>0.179196929116161</v>
      </c>
      <c r="Z12" s="17">
        <v>0.105396462021426</v>
      </c>
      <c r="AA12" s="17">
        <v>0.127367437912453</v>
      </c>
      <c r="AB12" s="17">
        <v>0.21344177694034899</v>
      </c>
      <c r="AC12" s="17">
        <v>0.24289534996736301</v>
      </c>
      <c r="AD12" s="17">
        <v>7.8053719926254095E-2</v>
      </c>
      <c r="AE12" s="17">
        <v>0.121827815540745</v>
      </c>
      <c r="AF12" s="17">
        <v>0.223733086747603</v>
      </c>
      <c r="AG12" s="17"/>
      <c r="AH12" s="17">
        <v>0.16978223750343999</v>
      </c>
      <c r="AI12" s="17">
        <v>0.23122904234889299</v>
      </c>
      <c r="AJ12" s="17">
        <v>0.25143693901069702</v>
      </c>
      <c r="AK12" s="17">
        <v>5.41391517315086E-2</v>
      </c>
      <c r="AL12" s="17">
        <v>0.152402563408924</v>
      </c>
      <c r="AM12" s="17">
        <v>0.210027835816294</v>
      </c>
      <c r="AN12" s="17">
        <v>0.21985718069233701</v>
      </c>
      <c r="AO12" s="17"/>
      <c r="AP12" s="17">
        <v>0.198627462691229</v>
      </c>
      <c r="AQ12" s="17">
        <v>8.98803419869591E-2</v>
      </c>
      <c r="AR12" s="17"/>
      <c r="AS12" s="17">
        <v>0.16255409101859</v>
      </c>
      <c r="AT12" s="17">
        <v>0.229554839156109</v>
      </c>
      <c r="AU12" s="17">
        <v>0.20888733600029899</v>
      </c>
      <c r="AV12" s="17"/>
      <c r="AW12" s="17">
        <v>0.24647623361158799</v>
      </c>
      <c r="AX12" s="17">
        <v>0.143388782982459</v>
      </c>
      <c r="AY12" s="17"/>
      <c r="AZ12" s="17">
        <v>0.134971247997202</v>
      </c>
      <c r="BA12" s="17">
        <v>0.16830825275001199</v>
      </c>
      <c r="BB12" s="17"/>
      <c r="BC12" s="17">
        <v>0.13876641249452101</v>
      </c>
      <c r="BD12" s="17">
        <v>0.177672798444828</v>
      </c>
      <c r="BE12" s="17"/>
      <c r="BF12" s="17">
        <v>0.23458515041622699</v>
      </c>
      <c r="BG12" s="17">
        <v>0.11763424451494001</v>
      </c>
      <c r="BH12" s="17"/>
      <c r="BI12" s="17">
        <v>7.6680874209758998E-2</v>
      </c>
      <c r="BJ12" s="17">
        <v>0.12950568186877101</v>
      </c>
      <c r="BK12" s="17">
        <v>0.19550102949104201</v>
      </c>
      <c r="BL12" s="17">
        <v>0.266519529702338</v>
      </c>
    </row>
    <row r="13" spans="2:64" x14ac:dyDescent="0.25">
      <c r="B13" s="18" t="s">
        <v>656</v>
      </c>
      <c r="C13" s="17">
        <v>0.131608557175284</v>
      </c>
      <c r="D13" s="17">
        <v>0.16308250105595601</v>
      </c>
      <c r="E13" s="17">
        <v>5.97613985311298E-2</v>
      </c>
      <c r="F13" s="17">
        <v>0.156009252755543</v>
      </c>
      <c r="G13" s="17">
        <v>8.8017177274261602E-2</v>
      </c>
      <c r="H13" s="17">
        <v>0.10146991726827401</v>
      </c>
      <c r="I13" s="17">
        <v>0.142782462609165</v>
      </c>
      <c r="J13" s="17">
        <v>0.14732885317387501</v>
      </c>
      <c r="K13" s="17">
        <v>0.13473705489636201</v>
      </c>
      <c r="L13" s="17">
        <v>0.10914461627543599</v>
      </c>
      <c r="M13" s="17">
        <v>8.1857771511398197E-2</v>
      </c>
      <c r="N13" s="17">
        <v>0.18736610287630601</v>
      </c>
      <c r="O13" s="17">
        <v>9.1281450939343506E-2</v>
      </c>
      <c r="P13" s="17">
        <v>0</v>
      </c>
      <c r="Q13" s="17"/>
      <c r="R13" s="17">
        <v>4.0234470672731899E-2</v>
      </c>
      <c r="S13" s="17">
        <v>0.112080674568016</v>
      </c>
      <c r="T13" s="17">
        <v>0.11268137120772199</v>
      </c>
      <c r="U13" s="17">
        <v>0.19120850946068199</v>
      </c>
      <c r="V13" s="17"/>
      <c r="W13" s="17">
        <v>5.0822893529599199E-2</v>
      </c>
      <c r="X13" s="17">
        <v>8.7275237865973895E-2</v>
      </c>
      <c r="Y13" s="17">
        <v>2.2059220677756099E-2</v>
      </c>
      <c r="Z13" s="17">
        <v>0.101103544756469</v>
      </c>
      <c r="AA13" s="17">
        <v>0.116609937836698</v>
      </c>
      <c r="AB13" s="17">
        <v>0.175417817962745</v>
      </c>
      <c r="AC13" s="17">
        <v>0.17158589907636401</v>
      </c>
      <c r="AD13" s="17">
        <v>0.174841884659417</v>
      </c>
      <c r="AE13" s="17">
        <v>0.13188291518949699</v>
      </c>
      <c r="AF13" s="17">
        <v>0.22842602706118501</v>
      </c>
      <c r="AG13" s="17"/>
      <c r="AH13" s="17">
        <v>0.108927426395993</v>
      </c>
      <c r="AI13" s="17">
        <v>6.1376990933254202E-2</v>
      </c>
      <c r="AJ13" s="17">
        <v>0.15142072661188499</v>
      </c>
      <c r="AK13" s="17">
        <v>8.8646389491694899E-2</v>
      </c>
      <c r="AL13" s="17">
        <v>0.15133249815004199</v>
      </c>
      <c r="AM13" s="17">
        <v>0.17108625363318899</v>
      </c>
      <c r="AN13" s="17">
        <v>0.197573163194111</v>
      </c>
      <c r="AO13" s="17"/>
      <c r="AP13" s="17">
        <v>0.17313368348373501</v>
      </c>
      <c r="AQ13" s="17">
        <v>6.4236963424198198E-2</v>
      </c>
      <c r="AR13" s="17"/>
      <c r="AS13" s="17">
        <v>0.16077903634272001</v>
      </c>
      <c r="AT13" s="17">
        <v>0.27863350124265801</v>
      </c>
      <c r="AU13" s="17">
        <v>0.13349054961304599</v>
      </c>
      <c r="AV13" s="17"/>
      <c r="AW13" s="17">
        <v>0.24454817502361501</v>
      </c>
      <c r="AX13" s="17">
        <v>0.11419587161611899</v>
      </c>
      <c r="AY13" s="17"/>
      <c r="AZ13" s="17">
        <v>9.5831704627453496E-2</v>
      </c>
      <c r="BA13" s="17">
        <v>0.149585349609447</v>
      </c>
      <c r="BB13" s="17"/>
      <c r="BC13" s="17">
        <v>7.8169376952175504E-2</v>
      </c>
      <c r="BD13" s="17">
        <v>0.19120850946068199</v>
      </c>
      <c r="BE13" s="17"/>
      <c r="BF13" s="17">
        <v>0.154591546333189</v>
      </c>
      <c r="BG13" s="17">
        <v>0.11987595391815301</v>
      </c>
      <c r="BH13" s="17"/>
      <c r="BI13" s="17">
        <v>5.5847159472302697E-2</v>
      </c>
      <c r="BJ13" s="17">
        <v>9.31455441159285E-2</v>
      </c>
      <c r="BK13" s="17">
        <v>0.19160107122115699</v>
      </c>
      <c r="BL13" s="17">
        <v>0.20485657552179701</v>
      </c>
    </row>
    <row r="14" spans="2:64" x14ac:dyDescent="0.25">
      <c r="B14" s="18" t="s">
        <v>121</v>
      </c>
      <c r="C14" s="19">
        <v>0.41116345675438498</v>
      </c>
      <c r="D14" s="19">
        <v>0.29128011221199601</v>
      </c>
      <c r="E14" s="19">
        <v>0.61747293880585497</v>
      </c>
      <c r="F14" s="19">
        <v>0.54387083039337603</v>
      </c>
      <c r="G14" s="19">
        <v>0.39710396224922201</v>
      </c>
      <c r="H14" s="19">
        <v>0.41529717682571399</v>
      </c>
      <c r="I14" s="19">
        <v>0.378803241299143</v>
      </c>
      <c r="J14" s="19">
        <v>0.50548593008059295</v>
      </c>
      <c r="K14" s="19">
        <v>0.49424183932286497</v>
      </c>
      <c r="L14" s="19">
        <v>0.42612360428829199</v>
      </c>
      <c r="M14" s="19">
        <v>0.49169069706481799</v>
      </c>
      <c r="N14" s="19">
        <v>0.35495715304958297</v>
      </c>
      <c r="O14" s="19">
        <v>0.50361298171576596</v>
      </c>
      <c r="P14" s="19">
        <v>0.35196951786603697</v>
      </c>
      <c r="Q14" s="19"/>
      <c r="R14" s="19">
        <v>0.646203560488123</v>
      </c>
      <c r="S14" s="19">
        <v>0.40268497313819701</v>
      </c>
      <c r="T14" s="19">
        <v>0.33661329617118602</v>
      </c>
      <c r="U14" s="19">
        <v>0.30961127760011597</v>
      </c>
      <c r="V14" s="19"/>
      <c r="W14" s="19">
        <v>0.61681401807268899</v>
      </c>
      <c r="X14" s="19">
        <v>0.52490979393783199</v>
      </c>
      <c r="Y14" s="19">
        <v>0.51435203782618999</v>
      </c>
      <c r="Z14" s="19">
        <v>0.33379150216304498</v>
      </c>
      <c r="AA14" s="19">
        <v>0.36702413443505899</v>
      </c>
      <c r="AB14" s="19">
        <v>0.35362093348483098</v>
      </c>
      <c r="AC14" s="19">
        <v>0.29573100446101303</v>
      </c>
      <c r="AD14" s="19">
        <v>0.367760840729773</v>
      </c>
      <c r="AE14" s="19">
        <v>0.38279939410538599</v>
      </c>
      <c r="AF14" s="19">
        <v>0.277508650998257</v>
      </c>
      <c r="AG14" s="19"/>
      <c r="AH14" s="19">
        <v>0.49041400425077197</v>
      </c>
      <c r="AI14" s="19">
        <v>0.37563706094094301</v>
      </c>
      <c r="AJ14" s="19">
        <v>0.252275137009704</v>
      </c>
      <c r="AK14" s="19">
        <v>0.52689650062485605</v>
      </c>
      <c r="AL14" s="19">
        <v>0.40293352161238799</v>
      </c>
      <c r="AM14" s="19">
        <v>0.316603170977243</v>
      </c>
      <c r="AN14" s="19">
        <v>0.336518985358497</v>
      </c>
      <c r="AO14" s="19"/>
      <c r="AP14" s="19">
        <v>0.32670363193824398</v>
      </c>
      <c r="AQ14" s="19">
        <v>0.54819357590523299</v>
      </c>
      <c r="AR14" s="19"/>
      <c r="AS14" s="19">
        <v>0.30178820218852698</v>
      </c>
      <c r="AT14" s="19">
        <v>0.26440345269461901</v>
      </c>
      <c r="AU14" s="19">
        <v>0.36063855101930797</v>
      </c>
      <c r="AV14" s="19"/>
      <c r="AW14" s="19">
        <v>0.27077273000573998</v>
      </c>
      <c r="AX14" s="19">
        <v>0.43280847049597398</v>
      </c>
      <c r="AY14" s="19"/>
      <c r="AZ14" s="19">
        <v>0.49887810868184701</v>
      </c>
      <c r="BA14" s="19">
        <v>0.36708948213555298</v>
      </c>
      <c r="BB14" s="19"/>
      <c r="BC14" s="19">
        <v>0.50221831495104297</v>
      </c>
      <c r="BD14" s="19">
        <v>0.30961127760011597</v>
      </c>
      <c r="BE14" s="19"/>
      <c r="BF14" s="19">
        <v>0.33701047555984498</v>
      </c>
      <c r="BG14" s="19">
        <v>0.44901786736702198</v>
      </c>
      <c r="BH14" s="19"/>
      <c r="BI14" s="19">
        <v>0.663929214841393</v>
      </c>
      <c r="BJ14" s="19">
        <v>0.41180124162529702</v>
      </c>
      <c r="BK14" s="19">
        <v>0.27713774892369902</v>
      </c>
      <c r="BL14" s="19">
        <v>0.297817700962697</v>
      </c>
    </row>
    <row r="15" spans="2:64" x14ac:dyDescent="0.25">
      <c r="B15" s="16"/>
    </row>
    <row r="16" spans="2:64" x14ac:dyDescent="0.25">
      <c r="B16" t="s">
        <v>83</v>
      </c>
    </row>
    <row r="17" spans="2:2" x14ac:dyDescent="0.25">
      <c r="B17" t="s">
        <v>84</v>
      </c>
    </row>
    <row r="19" spans="2:2" x14ac:dyDescent="0.2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BL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659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236</v>
      </c>
      <c r="C9" s="17">
        <v>0.204403502338728</v>
      </c>
      <c r="D9" s="17">
        <v>0.233403199715327</v>
      </c>
      <c r="E9" s="17">
        <v>0.14465710042807001</v>
      </c>
      <c r="F9" s="17">
        <v>0.25458350754091702</v>
      </c>
      <c r="G9" s="17">
        <v>0.18189992571615499</v>
      </c>
      <c r="H9" s="17">
        <v>0.205850375427856</v>
      </c>
      <c r="I9" s="17">
        <v>0.18230022231367199</v>
      </c>
      <c r="J9" s="17">
        <v>0.15036735786310501</v>
      </c>
      <c r="K9" s="17">
        <v>0.15408128677355001</v>
      </c>
      <c r="L9" s="17">
        <v>0.145105400274818</v>
      </c>
      <c r="M9" s="17">
        <v>0.205084322865179</v>
      </c>
      <c r="N9" s="17">
        <v>0.251009953277122</v>
      </c>
      <c r="O9" s="17">
        <v>0.207303844580147</v>
      </c>
      <c r="P9" s="17">
        <v>0</v>
      </c>
      <c r="Q9" s="17"/>
      <c r="R9" s="17">
        <v>0.17372213691702501</v>
      </c>
      <c r="S9" s="17">
        <v>0.13322397182804499</v>
      </c>
      <c r="T9" s="17">
        <v>0.21327092592854499</v>
      </c>
      <c r="U9" s="17">
        <v>0.24089965964157201</v>
      </c>
      <c r="V9" s="17"/>
      <c r="W9" s="17">
        <v>0.17236398892214999</v>
      </c>
      <c r="X9" s="17">
        <v>0.179949344261018</v>
      </c>
      <c r="Y9" s="17">
        <v>0.19898139426664199</v>
      </c>
      <c r="Z9" s="17">
        <v>0.15360178625925</v>
      </c>
      <c r="AA9" s="17">
        <v>0.16860950339598199</v>
      </c>
      <c r="AB9" s="17">
        <v>0.25271750778518098</v>
      </c>
      <c r="AC9" s="17">
        <v>0.16641590790362401</v>
      </c>
      <c r="AD9" s="17">
        <v>0.22345139060129299</v>
      </c>
      <c r="AE9" s="17">
        <v>0.21997011111128401</v>
      </c>
      <c r="AF9" s="17">
        <v>0.27056373647002302</v>
      </c>
      <c r="AG9" s="17"/>
      <c r="AH9" s="17">
        <v>0.18557227009962601</v>
      </c>
      <c r="AI9" s="17">
        <v>0.161714985407136</v>
      </c>
      <c r="AJ9" s="17">
        <v>0.18070674615403401</v>
      </c>
      <c r="AK9" s="17">
        <v>0.14978248812199099</v>
      </c>
      <c r="AL9" s="17">
        <v>0.21618699994894</v>
      </c>
      <c r="AM9" s="17">
        <v>0.28176644648112098</v>
      </c>
      <c r="AN9" s="17">
        <v>0.282704176947362</v>
      </c>
      <c r="AO9" s="17"/>
      <c r="AP9" s="17">
        <v>0.24336272660240599</v>
      </c>
      <c r="AQ9" s="17">
        <v>0.14119490399628701</v>
      </c>
      <c r="AR9" s="17"/>
      <c r="AS9" s="17">
        <v>0.236999155068921</v>
      </c>
      <c r="AT9" s="17">
        <v>0.33876791554559899</v>
      </c>
      <c r="AU9" s="17">
        <v>0.19805843301216799</v>
      </c>
      <c r="AV9" s="17"/>
      <c r="AW9" s="17">
        <v>0.30217603037997398</v>
      </c>
      <c r="AX9" s="17">
        <v>0.18932923239216901</v>
      </c>
      <c r="AY9" s="17"/>
      <c r="AZ9" s="17">
        <v>0.17051609002152199</v>
      </c>
      <c r="BA9" s="17">
        <v>0.22143090788098099</v>
      </c>
      <c r="BB9" s="17"/>
      <c r="BC9" s="17">
        <v>0.17167990688653001</v>
      </c>
      <c r="BD9" s="17">
        <v>0.24089965964157201</v>
      </c>
      <c r="BE9" s="17"/>
      <c r="BF9" s="17">
        <v>0.32282468637332901</v>
      </c>
      <c r="BG9" s="17">
        <v>0.14395058387925599</v>
      </c>
      <c r="BH9" s="17"/>
      <c r="BI9" s="17">
        <v>0.115054107009766</v>
      </c>
      <c r="BJ9" s="17">
        <v>0.146040257664837</v>
      </c>
      <c r="BK9" s="17">
        <v>0.25413995184724397</v>
      </c>
      <c r="BL9" s="17">
        <v>0.35772833848727997</v>
      </c>
    </row>
    <row r="10" spans="2:64" x14ac:dyDescent="0.25">
      <c r="B10" s="18" t="s">
        <v>237</v>
      </c>
      <c r="C10" s="17">
        <v>0.53172961608072999</v>
      </c>
      <c r="D10" s="17">
        <v>0.53057872798965799</v>
      </c>
      <c r="E10" s="17">
        <v>0.60391821697069203</v>
      </c>
      <c r="F10" s="17">
        <v>0.36069001791377903</v>
      </c>
      <c r="G10" s="17">
        <v>0.64560654353519298</v>
      </c>
      <c r="H10" s="17">
        <v>0.50400949333767897</v>
      </c>
      <c r="I10" s="17">
        <v>0.61373572093108897</v>
      </c>
      <c r="J10" s="17">
        <v>0.543311713959444</v>
      </c>
      <c r="K10" s="17">
        <v>0.51364506519142095</v>
      </c>
      <c r="L10" s="17">
        <v>0.60804863092523198</v>
      </c>
      <c r="M10" s="17">
        <v>0.48133453877721999</v>
      </c>
      <c r="N10" s="17">
        <v>0.52265063799484102</v>
      </c>
      <c r="O10" s="17">
        <v>0.48742612283000902</v>
      </c>
      <c r="P10" s="17">
        <v>0.35196951786603697</v>
      </c>
      <c r="Q10" s="17"/>
      <c r="R10" s="17">
        <v>0.42348959643542899</v>
      </c>
      <c r="S10" s="17">
        <v>0.57568543331345601</v>
      </c>
      <c r="T10" s="17">
        <v>0.51418606849930604</v>
      </c>
      <c r="U10" s="17">
        <v>0.579668351892351</v>
      </c>
      <c r="V10" s="17"/>
      <c r="W10" s="17">
        <v>0.41549175605861999</v>
      </c>
      <c r="X10" s="17">
        <v>0.51865152629407296</v>
      </c>
      <c r="Y10" s="17">
        <v>0.44606773758450802</v>
      </c>
      <c r="Z10" s="17">
        <v>0.56205122632931503</v>
      </c>
      <c r="AA10" s="17">
        <v>0.59742617233227802</v>
      </c>
      <c r="AB10" s="17">
        <v>0.47134057053063999</v>
      </c>
      <c r="AC10" s="17">
        <v>0.64503884632004704</v>
      </c>
      <c r="AD10" s="17">
        <v>0.57472360040421699</v>
      </c>
      <c r="AE10" s="17">
        <v>0.56557245252264099</v>
      </c>
      <c r="AF10" s="17">
        <v>0.59513048497972298</v>
      </c>
      <c r="AG10" s="17"/>
      <c r="AH10" s="17">
        <v>0.420968281099529</v>
      </c>
      <c r="AI10" s="17">
        <v>0.54466314625405399</v>
      </c>
      <c r="AJ10" s="17">
        <v>0.56400103059891604</v>
      </c>
      <c r="AK10" s="17">
        <v>0.51069171998348295</v>
      </c>
      <c r="AL10" s="17">
        <v>0.59801191677627097</v>
      </c>
      <c r="AM10" s="17">
        <v>0.57240914331028503</v>
      </c>
      <c r="AN10" s="17">
        <v>0.51002163516932797</v>
      </c>
      <c r="AO10" s="17"/>
      <c r="AP10" s="17">
        <v>0.58838640401405395</v>
      </c>
      <c r="AQ10" s="17">
        <v>0.439807966727226</v>
      </c>
      <c r="AR10" s="17"/>
      <c r="AS10" s="17">
        <v>0.56716174805186603</v>
      </c>
      <c r="AT10" s="17">
        <v>0.608263510184467</v>
      </c>
      <c r="AU10" s="17">
        <v>0.59524180189157405</v>
      </c>
      <c r="AV10" s="17"/>
      <c r="AW10" s="17">
        <v>0.58417251196820597</v>
      </c>
      <c r="AX10" s="17">
        <v>0.523644130461972</v>
      </c>
      <c r="AY10" s="17"/>
      <c r="AZ10" s="17">
        <v>0.510800636911517</v>
      </c>
      <c r="BA10" s="17">
        <v>0.54224579868457601</v>
      </c>
      <c r="BB10" s="17"/>
      <c r="BC10" s="17">
        <v>0.48874624705993203</v>
      </c>
      <c r="BD10" s="17">
        <v>0.579668351892351</v>
      </c>
      <c r="BE10" s="17"/>
      <c r="BF10" s="17">
        <v>0.53918414187990404</v>
      </c>
      <c r="BG10" s="17">
        <v>0.52792414965202195</v>
      </c>
      <c r="BH10" s="17"/>
      <c r="BI10" s="17">
        <v>0.40725819131393298</v>
      </c>
      <c r="BJ10" s="17">
        <v>0.58005499675241801</v>
      </c>
      <c r="BK10" s="17">
        <v>0.55994566150964697</v>
      </c>
      <c r="BL10" s="17">
        <v>0.57024468769440195</v>
      </c>
    </row>
    <row r="11" spans="2:64" ht="30" x14ac:dyDescent="0.25">
      <c r="B11" s="18" t="s">
        <v>658</v>
      </c>
      <c r="C11" s="17">
        <v>0.169046730296639</v>
      </c>
      <c r="D11" s="17">
        <v>0.18528156496456</v>
      </c>
      <c r="E11" s="17">
        <v>0.15046748025964499</v>
      </c>
      <c r="F11" s="17">
        <v>0.262918108507256</v>
      </c>
      <c r="G11" s="17">
        <v>0.10466923268271799</v>
      </c>
      <c r="H11" s="17">
        <v>0.12808205353167401</v>
      </c>
      <c r="I11" s="17">
        <v>0.10709139405224399</v>
      </c>
      <c r="J11" s="17">
        <v>0.193005913344024</v>
      </c>
      <c r="K11" s="17">
        <v>0.22184726226309101</v>
      </c>
      <c r="L11" s="17">
        <v>0.19237026562741999</v>
      </c>
      <c r="M11" s="17">
        <v>0.19004395703740701</v>
      </c>
      <c r="N11" s="17">
        <v>0.125224355027407</v>
      </c>
      <c r="O11" s="17">
        <v>0.16731357154121401</v>
      </c>
      <c r="P11" s="17">
        <v>0.64803048213396297</v>
      </c>
      <c r="Q11" s="17"/>
      <c r="R11" s="17">
        <v>0.25461606241997098</v>
      </c>
      <c r="S11" s="17">
        <v>0.184396718385825</v>
      </c>
      <c r="T11" s="17">
        <v>0.144910269768463</v>
      </c>
      <c r="U11" s="17">
        <v>0.12540094233792701</v>
      </c>
      <c r="V11" s="17"/>
      <c r="W11" s="17">
        <v>0.23459480133998001</v>
      </c>
      <c r="X11" s="17">
        <v>0.18657612267336199</v>
      </c>
      <c r="Y11" s="17">
        <v>0.223076014948621</v>
      </c>
      <c r="Z11" s="17">
        <v>0.22312013907252101</v>
      </c>
      <c r="AA11" s="17">
        <v>0.172960318067261</v>
      </c>
      <c r="AB11" s="17">
        <v>0.170850486275195</v>
      </c>
      <c r="AC11" s="17">
        <v>0.13457557342190801</v>
      </c>
      <c r="AD11" s="17">
        <v>0.12395569470484399</v>
      </c>
      <c r="AE11" s="17">
        <v>0.10911290801568101</v>
      </c>
      <c r="AF11" s="17">
        <v>0.10570689111262201</v>
      </c>
      <c r="AG11" s="17"/>
      <c r="AH11" s="17">
        <v>0.25344685950696999</v>
      </c>
      <c r="AI11" s="17">
        <v>0.25009953819418301</v>
      </c>
      <c r="AJ11" s="17">
        <v>0.18905441052469901</v>
      </c>
      <c r="AK11" s="17">
        <v>0.24103818017793599</v>
      </c>
      <c r="AL11" s="17">
        <v>0.105451326440879</v>
      </c>
      <c r="AM11" s="17">
        <v>8.1184153533882406E-2</v>
      </c>
      <c r="AN11" s="17">
        <v>0.126697297878619</v>
      </c>
      <c r="AO11" s="17"/>
      <c r="AP11" s="17">
        <v>0.11538048135590299</v>
      </c>
      <c r="AQ11" s="17">
        <v>0.25611644069133499</v>
      </c>
      <c r="AR11" s="17"/>
      <c r="AS11" s="17">
        <v>0.13945637407915601</v>
      </c>
      <c r="AT11" s="17">
        <v>3.1810260522479802E-2</v>
      </c>
      <c r="AU11" s="17">
        <v>0.14551830996919499</v>
      </c>
      <c r="AV11" s="17"/>
      <c r="AW11" s="17">
        <v>6.4221047744421E-2</v>
      </c>
      <c r="AX11" s="17">
        <v>0.18520843407766199</v>
      </c>
      <c r="AY11" s="17"/>
      <c r="AZ11" s="17">
        <v>0.20902028987694099</v>
      </c>
      <c r="BA11" s="17">
        <v>0.14896121879254601</v>
      </c>
      <c r="BB11" s="17"/>
      <c r="BC11" s="17">
        <v>0.20818090808148701</v>
      </c>
      <c r="BD11" s="17">
        <v>0.12540094233792701</v>
      </c>
      <c r="BE11" s="17"/>
      <c r="BF11" s="17">
        <v>9.1211552007890703E-2</v>
      </c>
      <c r="BG11" s="17">
        <v>0.208780868447068</v>
      </c>
      <c r="BH11" s="17"/>
      <c r="BI11" s="17">
        <v>0.29133921198967599</v>
      </c>
      <c r="BJ11" s="17">
        <v>0.17607979779116001</v>
      </c>
      <c r="BK11" s="17">
        <v>0.132300868567092</v>
      </c>
      <c r="BL11" s="17">
        <v>4.2225082027673298E-2</v>
      </c>
    </row>
    <row r="12" spans="2:64" x14ac:dyDescent="0.25">
      <c r="B12" s="18" t="s">
        <v>239</v>
      </c>
      <c r="C12" s="17">
        <v>4.4923975164021697E-2</v>
      </c>
      <c r="D12" s="17">
        <v>2.2814168077645199E-2</v>
      </c>
      <c r="E12" s="17">
        <v>0</v>
      </c>
      <c r="F12" s="17">
        <v>3.1202321916094799E-2</v>
      </c>
      <c r="G12" s="17">
        <v>0</v>
      </c>
      <c r="H12" s="17">
        <v>0.114669354007724</v>
      </c>
      <c r="I12" s="17">
        <v>5.64262043323056E-2</v>
      </c>
      <c r="J12" s="17">
        <v>2.95469375135093E-2</v>
      </c>
      <c r="K12" s="17">
        <v>5.98790709752553E-2</v>
      </c>
      <c r="L12" s="17">
        <v>4.1494719050493997E-2</v>
      </c>
      <c r="M12" s="17">
        <v>6.1742539797160101E-2</v>
      </c>
      <c r="N12" s="17">
        <v>4.8267161856453397E-2</v>
      </c>
      <c r="O12" s="17">
        <v>6.5458142075805803E-2</v>
      </c>
      <c r="P12" s="17">
        <v>0</v>
      </c>
      <c r="Q12" s="17"/>
      <c r="R12" s="17">
        <v>7.7006265035592297E-2</v>
      </c>
      <c r="S12" s="17">
        <v>2.5313451495467001E-2</v>
      </c>
      <c r="T12" s="17">
        <v>7.2126646402574005E-2</v>
      </c>
      <c r="U12" s="17">
        <v>2.6905749570833599E-2</v>
      </c>
      <c r="V12" s="17"/>
      <c r="W12" s="17">
        <v>0.106963985998698</v>
      </c>
      <c r="X12" s="17">
        <v>7.8348220575210903E-2</v>
      </c>
      <c r="Y12" s="17">
        <v>3.5583681091554201E-2</v>
      </c>
      <c r="Z12" s="17">
        <v>2.57164826827843E-2</v>
      </c>
      <c r="AA12" s="17">
        <v>3.1923138526279302E-2</v>
      </c>
      <c r="AB12" s="17">
        <v>2.9275624425847701E-2</v>
      </c>
      <c r="AC12" s="17">
        <v>3.1020036426081001E-2</v>
      </c>
      <c r="AD12" s="17">
        <v>0</v>
      </c>
      <c r="AE12" s="17">
        <v>7.4772490807372499E-2</v>
      </c>
      <c r="AF12" s="17">
        <v>8.3206960449261902E-3</v>
      </c>
      <c r="AG12" s="17"/>
      <c r="AH12" s="17">
        <v>7.1393303792806007E-2</v>
      </c>
      <c r="AI12" s="17">
        <v>1.6197202260849398E-2</v>
      </c>
      <c r="AJ12" s="17">
        <v>1.80746299353273E-2</v>
      </c>
      <c r="AK12" s="17">
        <v>6.7913125169692695E-2</v>
      </c>
      <c r="AL12" s="17">
        <v>3.2483415674904301E-2</v>
      </c>
      <c r="AM12" s="17">
        <v>3.0722709060846499E-2</v>
      </c>
      <c r="AN12" s="17">
        <v>2.8066641371526702E-2</v>
      </c>
      <c r="AO12" s="17"/>
      <c r="AP12" s="17">
        <v>2.9597543392106799E-2</v>
      </c>
      <c r="AQ12" s="17">
        <v>6.9790031616715806E-2</v>
      </c>
      <c r="AR12" s="17"/>
      <c r="AS12" s="17">
        <v>4.2379578432409901E-2</v>
      </c>
      <c r="AT12" s="17">
        <v>7.4165556111697303E-3</v>
      </c>
      <c r="AU12" s="17">
        <v>3.4721777232806998E-2</v>
      </c>
      <c r="AV12" s="17"/>
      <c r="AW12" s="17">
        <v>3.5293875711338497E-2</v>
      </c>
      <c r="AX12" s="17">
        <v>4.6408714504102E-2</v>
      </c>
      <c r="AY12" s="17"/>
      <c r="AZ12" s="17">
        <v>5.9028728017601798E-2</v>
      </c>
      <c r="BA12" s="17">
        <v>3.7836761048554497E-2</v>
      </c>
      <c r="BB12" s="17"/>
      <c r="BC12" s="17">
        <v>6.1079679453249998E-2</v>
      </c>
      <c r="BD12" s="17">
        <v>2.6905749570833599E-2</v>
      </c>
      <c r="BE12" s="17"/>
      <c r="BF12" s="17">
        <v>2.3099188771729701E-2</v>
      </c>
      <c r="BG12" s="17">
        <v>5.60653266284954E-2</v>
      </c>
      <c r="BH12" s="17"/>
      <c r="BI12" s="17">
        <v>5.2805650068755601E-2</v>
      </c>
      <c r="BJ12" s="17">
        <v>6.0584295225175999E-2</v>
      </c>
      <c r="BK12" s="17">
        <v>3.45475079922615E-2</v>
      </c>
      <c r="BL12" s="17">
        <v>2.35058239982022E-2</v>
      </c>
    </row>
    <row r="13" spans="2:64" x14ac:dyDescent="0.25">
      <c r="B13" s="18" t="s">
        <v>240</v>
      </c>
      <c r="C13" s="17">
        <v>1.7291170635694499E-2</v>
      </c>
      <c r="D13" s="17">
        <v>8.0304310831781599E-3</v>
      </c>
      <c r="E13" s="17">
        <v>2.98806992655649E-2</v>
      </c>
      <c r="F13" s="17">
        <v>5.3270054311930999E-2</v>
      </c>
      <c r="G13" s="17">
        <v>3.68449346167831E-2</v>
      </c>
      <c r="H13" s="17">
        <v>2.4586276186167901E-2</v>
      </c>
      <c r="I13" s="17">
        <v>0</v>
      </c>
      <c r="J13" s="17">
        <v>3.2585442202739803E-2</v>
      </c>
      <c r="K13" s="17">
        <v>0</v>
      </c>
      <c r="L13" s="17">
        <v>0</v>
      </c>
      <c r="M13" s="17">
        <v>3.5181693918705098E-2</v>
      </c>
      <c r="N13" s="17">
        <v>1.6374221184298099E-2</v>
      </c>
      <c r="O13" s="17">
        <v>2.19340674078277E-2</v>
      </c>
      <c r="P13" s="17">
        <v>0</v>
      </c>
      <c r="Q13" s="17"/>
      <c r="R13" s="17">
        <v>3.1265416263692399E-2</v>
      </c>
      <c r="S13" s="17">
        <v>1.8544357707544801E-2</v>
      </c>
      <c r="T13" s="17">
        <v>2.4732572402217701E-2</v>
      </c>
      <c r="U13" s="17">
        <v>7.5078965602627303E-3</v>
      </c>
      <c r="V13" s="17"/>
      <c r="W13" s="17">
        <v>4.0311738423281798E-2</v>
      </c>
      <c r="X13" s="17">
        <v>1.7882476196402201E-2</v>
      </c>
      <c r="Y13" s="17">
        <v>0</v>
      </c>
      <c r="Z13" s="17">
        <v>0</v>
      </c>
      <c r="AA13" s="17">
        <v>0</v>
      </c>
      <c r="AB13" s="17">
        <v>3.5701884799341603E-2</v>
      </c>
      <c r="AC13" s="17">
        <v>2.2949635928340501E-2</v>
      </c>
      <c r="AD13" s="17">
        <v>1.2216633723642E-2</v>
      </c>
      <c r="AE13" s="17">
        <v>1.10710770850174E-2</v>
      </c>
      <c r="AF13" s="17">
        <v>3.9307742464401302E-3</v>
      </c>
      <c r="AG13" s="17"/>
      <c r="AH13" s="17">
        <v>4.5551060112874901E-2</v>
      </c>
      <c r="AI13" s="17">
        <v>0</v>
      </c>
      <c r="AJ13" s="17">
        <v>3.1555216455182798E-2</v>
      </c>
      <c r="AK13" s="17">
        <v>4.7823511159651496E-3</v>
      </c>
      <c r="AL13" s="17">
        <v>1.66041912021332E-2</v>
      </c>
      <c r="AM13" s="17">
        <v>8.3047560768943606E-3</v>
      </c>
      <c r="AN13" s="17">
        <v>0</v>
      </c>
      <c r="AO13" s="17"/>
      <c r="AP13" s="17">
        <v>8.0367987227254502E-3</v>
      </c>
      <c r="AQ13" s="17">
        <v>3.2305737486394898E-2</v>
      </c>
      <c r="AR13" s="17"/>
      <c r="AS13" s="17">
        <v>0</v>
      </c>
      <c r="AT13" s="17">
        <v>6.3252025251144999E-3</v>
      </c>
      <c r="AU13" s="17">
        <v>1.47184688319005E-2</v>
      </c>
      <c r="AV13" s="17"/>
      <c r="AW13" s="17">
        <v>0</v>
      </c>
      <c r="AX13" s="17">
        <v>1.9957070547216699E-2</v>
      </c>
      <c r="AY13" s="17"/>
      <c r="AZ13" s="17">
        <v>2.3465349206104699E-2</v>
      </c>
      <c r="BA13" s="17">
        <v>1.4188831589426101E-2</v>
      </c>
      <c r="BB13" s="17"/>
      <c r="BC13" s="17">
        <v>2.60631599820207E-2</v>
      </c>
      <c r="BD13" s="17">
        <v>7.5078965602627303E-3</v>
      </c>
      <c r="BE13" s="17"/>
      <c r="BF13" s="17">
        <v>7.3090920728496704E-3</v>
      </c>
      <c r="BG13" s="17">
        <v>2.2386929357709799E-2</v>
      </c>
      <c r="BH13" s="17"/>
      <c r="BI13" s="17">
        <v>4.3991523523234197E-2</v>
      </c>
      <c r="BJ13" s="17">
        <v>1.6487747903397899E-2</v>
      </c>
      <c r="BK13" s="17">
        <v>6.7507946996688403E-3</v>
      </c>
      <c r="BL13" s="17">
        <v>0</v>
      </c>
    </row>
    <row r="14" spans="2:64" x14ac:dyDescent="0.25">
      <c r="B14" s="18" t="s">
        <v>80</v>
      </c>
      <c r="C14" s="17">
        <v>3.2605005484186801E-2</v>
      </c>
      <c r="D14" s="17">
        <v>1.9891908169631899E-2</v>
      </c>
      <c r="E14" s="17">
        <v>7.1076503076027905E-2</v>
      </c>
      <c r="F14" s="17">
        <v>3.7335989810023E-2</v>
      </c>
      <c r="G14" s="17">
        <v>3.0979363449151399E-2</v>
      </c>
      <c r="H14" s="17">
        <v>2.2802447508899201E-2</v>
      </c>
      <c r="I14" s="17">
        <v>4.0446458370688401E-2</v>
      </c>
      <c r="J14" s="17">
        <v>5.1182635117178299E-2</v>
      </c>
      <c r="K14" s="17">
        <v>5.0547314796682702E-2</v>
      </c>
      <c r="L14" s="17">
        <v>1.29809841220365E-2</v>
      </c>
      <c r="M14" s="17">
        <v>2.6612947604328901E-2</v>
      </c>
      <c r="N14" s="17">
        <v>3.6473670659879602E-2</v>
      </c>
      <c r="O14" s="17">
        <v>5.0564251564997303E-2</v>
      </c>
      <c r="P14" s="17">
        <v>0</v>
      </c>
      <c r="Q14" s="17"/>
      <c r="R14" s="17">
        <v>3.9900522928290202E-2</v>
      </c>
      <c r="S14" s="17">
        <v>6.2836067269661802E-2</v>
      </c>
      <c r="T14" s="17">
        <v>3.0773516998894E-2</v>
      </c>
      <c r="U14" s="17">
        <v>1.96173999970531E-2</v>
      </c>
      <c r="V14" s="17"/>
      <c r="W14" s="17">
        <v>3.0273729257270902E-2</v>
      </c>
      <c r="X14" s="17">
        <v>1.85923099999349E-2</v>
      </c>
      <c r="Y14" s="17">
        <v>9.6291172108675896E-2</v>
      </c>
      <c r="Z14" s="17">
        <v>3.5510365656129798E-2</v>
      </c>
      <c r="AA14" s="17">
        <v>2.9080867678199299E-2</v>
      </c>
      <c r="AB14" s="17">
        <v>4.01139261837953E-2</v>
      </c>
      <c r="AC14" s="17">
        <v>0</v>
      </c>
      <c r="AD14" s="17">
        <v>6.5652680566003596E-2</v>
      </c>
      <c r="AE14" s="17">
        <v>1.9500960458003199E-2</v>
      </c>
      <c r="AF14" s="17">
        <v>1.6347417146265201E-2</v>
      </c>
      <c r="AG14" s="17"/>
      <c r="AH14" s="17">
        <v>2.3068225388193898E-2</v>
      </c>
      <c r="AI14" s="17">
        <v>2.7325127883777101E-2</v>
      </c>
      <c r="AJ14" s="17">
        <v>1.66079663318409E-2</v>
      </c>
      <c r="AK14" s="17">
        <v>2.5792135430931999E-2</v>
      </c>
      <c r="AL14" s="17">
        <v>3.12621499568718E-2</v>
      </c>
      <c r="AM14" s="17">
        <v>2.5612791536970402E-2</v>
      </c>
      <c r="AN14" s="17">
        <v>5.2510248633164502E-2</v>
      </c>
      <c r="AO14" s="17"/>
      <c r="AP14" s="17">
        <v>1.52360459128053E-2</v>
      </c>
      <c r="AQ14" s="17">
        <v>6.0784919482040602E-2</v>
      </c>
      <c r="AR14" s="17"/>
      <c r="AS14" s="17">
        <v>1.4003144367647101E-2</v>
      </c>
      <c r="AT14" s="17">
        <v>7.4165556111697303E-3</v>
      </c>
      <c r="AU14" s="17">
        <v>1.1741209062355699E-2</v>
      </c>
      <c r="AV14" s="17"/>
      <c r="AW14" s="17">
        <v>1.4136534196059701E-2</v>
      </c>
      <c r="AX14" s="17">
        <v>3.5452418016877402E-2</v>
      </c>
      <c r="AY14" s="17"/>
      <c r="AZ14" s="17">
        <v>2.71689059663133E-2</v>
      </c>
      <c r="BA14" s="17">
        <v>3.5336482003917397E-2</v>
      </c>
      <c r="BB14" s="17"/>
      <c r="BC14" s="17">
        <v>4.4250098536779997E-2</v>
      </c>
      <c r="BD14" s="17">
        <v>1.96173999970531E-2</v>
      </c>
      <c r="BE14" s="17"/>
      <c r="BF14" s="17">
        <v>1.6371338894297299E-2</v>
      </c>
      <c r="BG14" s="17">
        <v>4.0892142035448602E-2</v>
      </c>
      <c r="BH14" s="17"/>
      <c r="BI14" s="17">
        <v>8.95513160946355E-2</v>
      </c>
      <c r="BJ14" s="17">
        <v>2.0752904663010899E-2</v>
      </c>
      <c r="BK14" s="17">
        <v>1.2315215384085801E-2</v>
      </c>
      <c r="BL14" s="17">
        <v>6.2960677924425402E-3</v>
      </c>
    </row>
    <row r="15" spans="2:64" x14ac:dyDescent="0.25">
      <c r="B15" s="18" t="s">
        <v>241</v>
      </c>
      <c r="C15" s="20">
        <v>0.73613311841945805</v>
      </c>
      <c r="D15" s="20">
        <v>0.76398192770498496</v>
      </c>
      <c r="E15" s="20">
        <v>0.74857531739876204</v>
      </c>
      <c r="F15" s="20">
        <v>0.61527352545469505</v>
      </c>
      <c r="G15" s="20">
        <v>0.82750646925134796</v>
      </c>
      <c r="H15" s="20">
        <v>0.70985986876553497</v>
      </c>
      <c r="I15" s="20">
        <v>0.79603594324476201</v>
      </c>
      <c r="J15" s="20">
        <v>0.69367907182254895</v>
      </c>
      <c r="K15" s="20">
        <v>0.66772635196497099</v>
      </c>
      <c r="L15" s="20">
        <v>0.75315403120004998</v>
      </c>
      <c r="M15" s="20">
        <v>0.68641886164239896</v>
      </c>
      <c r="N15" s="20">
        <v>0.77366059127196196</v>
      </c>
      <c r="O15" s="20">
        <v>0.69472996741015502</v>
      </c>
      <c r="P15" s="20">
        <v>0.35196951786603697</v>
      </c>
      <c r="Q15" s="20"/>
      <c r="R15" s="20">
        <v>0.59721173335245403</v>
      </c>
      <c r="S15" s="20">
        <v>0.70890940514150103</v>
      </c>
      <c r="T15" s="20">
        <v>0.72745699442785094</v>
      </c>
      <c r="U15" s="20">
        <v>0.820568011533923</v>
      </c>
      <c r="V15" s="20"/>
      <c r="W15" s="20">
        <v>0.58785574498076998</v>
      </c>
      <c r="X15" s="20">
        <v>0.69860087055509001</v>
      </c>
      <c r="Y15" s="20">
        <v>0.64504913185114898</v>
      </c>
      <c r="Z15" s="20">
        <v>0.71565301258856495</v>
      </c>
      <c r="AA15" s="20">
        <v>0.76603567572826003</v>
      </c>
      <c r="AB15" s="20">
        <v>0.72405807831582103</v>
      </c>
      <c r="AC15" s="20">
        <v>0.81145475422367097</v>
      </c>
      <c r="AD15" s="20">
        <v>0.79817499100551004</v>
      </c>
      <c r="AE15" s="20">
        <v>0.78554256363392605</v>
      </c>
      <c r="AF15" s="20">
        <v>0.86569422144974595</v>
      </c>
      <c r="AG15" s="20"/>
      <c r="AH15" s="20">
        <v>0.60654055119915495</v>
      </c>
      <c r="AI15" s="20">
        <v>0.70637813166119001</v>
      </c>
      <c r="AJ15" s="20">
        <v>0.74470777675294997</v>
      </c>
      <c r="AK15" s="20">
        <v>0.66047420810547397</v>
      </c>
      <c r="AL15" s="20">
        <v>0.81419891672521105</v>
      </c>
      <c r="AM15" s="20">
        <v>0.85417558979140695</v>
      </c>
      <c r="AN15" s="20">
        <v>0.79272581211669002</v>
      </c>
      <c r="AO15" s="20"/>
      <c r="AP15" s="20">
        <v>0.83174913061646005</v>
      </c>
      <c r="AQ15" s="20">
        <v>0.58100287072351298</v>
      </c>
      <c r="AR15" s="20"/>
      <c r="AS15" s="20">
        <v>0.80416090312078703</v>
      </c>
      <c r="AT15" s="20">
        <v>0.94703142573006605</v>
      </c>
      <c r="AU15" s="20">
        <v>0.79330023490374202</v>
      </c>
      <c r="AV15" s="20"/>
      <c r="AW15" s="20">
        <v>0.88634854234818095</v>
      </c>
      <c r="AX15" s="20">
        <v>0.71297336285414203</v>
      </c>
      <c r="AY15" s="20"/>
      <c r="AZ15" s="20">
        <v>0.68131672693303902</v>
      </c>
      <c r="BA15" s="20">
        <v>0.76367670656555597</v>
      </c>
      <c r="BB15" s="20"/>
      <c r="BC15" s="20">
        <v>0.66042615394646198</v>
      </c>
      <c r="BD15" s="20">
        <v>0.820568011533923</v>
      </c>
      <c r="BE15" s="20"/>
      <c r="BF15" s="20">
        <v>0.86200882825323299</v>
      </c>
      <c r="BG15" s="20">
        <v>0.67187473353127802</v>
      </c>
      <c r="BH15" s="20"/>
      <c r="BI15" s="20">
        <v>0.52231229832369896</v>
      </c>
      <c r="BJ15" s="20">
        <v>0.72609525441725498</v>
      </c>
      <c r="BK15" s="20">
        <v>0.814085613356891</v>
      </c>
      <c r="BL15" s="20">
        <v>0.92797302618168198</v>
      </c>
    </row>
    <row r="16" spans="2:64" x14ac:dyDescent="0.25">
      <c r="B16" s="18" t="s">
        <v>242</v>
      </c>
      <c r="C16" s="20">
        <v>6.2215145799716098E-2</v>
      </c>
      <c r="D16" s="20">
        <v>3.08445991608234E-2</v>
      </c>
      <c r="E16" s="20">
        <v>2.98806992655649E-2</v>
      </c>
      <c r="F16" s="20">
        <v>8.4472376228025794E-2</v>
      </c>
      <c r="G16" s="20">
        <v>3.68449346167831E-2</v>
      </c>
      <c r="H16" s="20">
        <v>0.139255630193892</v>
      </c>
      <c r="I16" s="20">
        <v>5.64262043323056E-2</v>
      </c>
      <c r="J16" s="20">
        <v>6.2132379716249103E-2</v>
      </c>
      <c r="K16" s="20">
        <v>5.98790709752553E-2</v>
      </c>
      <c r="L16" s="20">
        <v>4.1494719050493997E-2</v>
      </c>
      <c r="M16" s="20">
        <v>9.6924233715865199E-2</v>
      </c>
      <c r="N16" s="20">
        <v>6.4641383040751399E-2</v>
      </c>
      <c r="O16" s="20">
        <v>8.7392209483633507E-2</v>
      </c>
      <c r="P16" s="20">
        <v>0</v>
      </c>
      <c r="Q16" s="20"/>
      <c r="R16" s="20">
        <v>0.10827168129928499</v>
      </c>
      <c r="S16" s="20">
        <v>4.3857809203011799E-2</v>
      </c>
      <c r="T16" s="20">
        <v>9.6859218804791702E-2</v>
      </c>
      <c r="U16" s="20">
        <v>3.4413646131096397E-2</v>
      </c>
      <c r="V16" s="20"/>
      <c r="W16" s="20">
        <v>0.147275724421979</v>
      </c>
      <c r="X16" s="20">
        <v>9.6230696771613097E-2</v>
      </c>
      <c r="Y16" s="20">
        <v>3.5583681091554201E-2</v>
      </c>
      <c r="Z16" s="20">
        <v>2.57164826827843E-2</v>
      </c>
      <c r="AA16" s="20">
        <v>3.1923138526279302E-2</v>
      </c>
      <c r="AB16" s="20">
        <v>6.4977509225189203E-2</v>
      </c>
      <c r="AC16" s="20">
        <v>5.3969672354421502E-2</v>
      </c>
      <c r="AD16" s="20">
        <v>1.2216633723642E-2</v>
      </c>
      <c r="AE16" s="20">
        <v>8.5843567892389894E-2</v>
      </c>
      <c r="AF16" s="20">
        <v>1.22514702913663E-2</v>
      </c>
      <c r="AG16" s="20"/>
      <c r="AH16" s="20">
        <v>0.116944363905681</v>
      </c>
      <c r="AI16" s="20">
        <v>1.6197202260849398E-2</v>
      </c>
      <c r="AJ16" s="20">
        <v>4.9629846390509998E-2</v>
      </c>
      <c r="AK16" s="20">
        <v>7.2695476285657895E-2</v>
      </c>
      <c r="AL16" s="20">
        <v>4.9087606877037497E-2</v>
      </c>
      <c r="AM16" s="20">
        <v>3.9027465137740802E-2</v>
      </c>
      <c r="AN16" s="20">
        <v>2.8066641371526702E-2</v>
      </c>
      <c r="AO16" s="20"/>
      <c r="AP16" s="20">
        <v>3.76343421148322E-2</v>
      </c>
      <c r="AQ16" s="20">
        <v>0.10209576910311099</v>
      </c>
      <c r="AR16" s="20"/>
      <c r="AS16" s="20">
        <v>4.2379578432409901E-2</v>
      </c>
      <c r="AT16" s="20">
        <v>1.3741758136284201E-2</v>
      </c>
      <c r="AU16" s="20">
        <v>4.9440246064707503E-2</v>
      </c>
      <c r="AV16" s="20"/>
      <c r="AW16" s="20">
        <v>3.5293875711338497E-2</v>
      </c>
      <c r="AX16" s="20">
        <v>6.6365785051318696E-2</v>
      </c>
      <c r="AY16" s="20"/>
      <c r="AZ16" s="20">
        <v>8.2494077223706497E-2</v>
      </c>
      <c r="BA16" s="20">
        <v>5.2025592637980601E-2</v>
      </c>
      <c r="BB16" s="20"/>
      <c r="BC16" s="20">
        <v>8.7142839435270694E-2</v>
      </c>
      <c r="BD16" s="20">
        <v>3.4413646131096397E-2</v>
      </c>
      <c r="BE16" s="20"/>
      <c r="BF16" s="20">
        <v>3.0408280844579399E-2</v>
      </c>
      <c r="BG16" s="20">
        <v>7.8452255986205297E-2</v>
      </c>
      <c r="BH16" s="20"/>
      <c r="BI16" s="20">
        <v>9.6797173591989805E-2</v>
      </c>
      <c r="BJ16" s="20">
        <v>7.7072043128573894E-2</v>
      </c>
      <c r="BK16" s="20">
        <v>4.12983026919303E-2</v>
      </c>
      <c r="BL16" s="20">
        <v>2.35058239982022E-2</v>
      </c>
    </row>
    <row r="17" spans="2:64" x14ac:dyDescent="0.25">
      <c r="B17" s="18" t="s">
        <v>185</v>
      </c>
      <c r="C17" s="21">
        <v>0.67391797261974196</v>
      </c>
      <c r="D17" s="21">
        <v>0.73313732854416103</v>
      </c>
      <c r="E17" s="21">
        <v>0.71869461813319702</v>
      </c>
      <c r="F17" s="21">
        <v>0.53080114922666999</v>
      </c>
      <c r="G17" s="21">
        <v>0.79066153463456501</v>
      </c>
      <c r="H17" s="21">
        <v>0.570604238571643</v>
      </c>
      <c r="I17" s="21">
        <v>0.73960973891245596</v>
      </c>
      <c r="J17" s="21">
        <v>0.63154669210629999</v>
      </c>
      <c r="K17" s="21">
        <v>0.60784728098971597</v>
      </c>
      <c r="L17" s="21">
        <v>0.71165931214955602</v>
      </c>
      <c r="M17" s="21">
        <v>0.58949462792653395</v>
      </c>
      <c r="N17" s="21">
        <v>0.70901920823121101</v>
      </c>
      <c r="O17" s="21">
        <v>0.607337757926522</v>
      </c>
      <c r="P17" s="21">
        <v>0.35196951786603697</v>
      </c>
      <c r="Q17" s="21"/>
      <c r="R17" s="21">
        <v>0.48894005205316998</v>
      </c>
      <c r="S17" s="21">
        <v>0.66505159593848995</v>
      </c>
      <c r="T17" s="21">
        <v>0.63059777562305996</v>
      </c>
      <c r="U17" s="21">
        <v>0.78615436540282702</v>
      </c>
      <c r="V17" s="21"/>
      <c r="W17" s="21">
        <v>0.44058002055879097</v>
      </c>
      <c r="X17" s="21">
        <v>0.60237017378347701</v>
      </c>
      <c r="Y17" s="21">
        <v>0.60946545075959502</v>
      </c>
      <c r="Z17" s="21">
        <v>0.68993652990578103</v>
      </c>
      <c r="AA17" s="21">
        <v>0.734112537201981</v>
      </c>
      <c r="AB17" s="21">
        <v>0.65908056909063095</v>
      </c>
      <c r="AC17" s="21">
        <v>0.75748508186924901</v>
      </c>
      <c r="AD17" s="21">
        <v>0.78595835728186803</v>
      </c>
      <c r="AE17" s="21">
        <v>0.69969899574153605</v>
      </c>
      <c r="AF17" s="21">
        <v>0.85344275115837998</v>
      </c>
      <c r="AG17" s="21"/>
      <c r="AH17" s="21">
        <v>0.48959618729347398</v>
      </c>
      <c r="AI17" s="21">
        <v>0.69018092940034104</v>
      </c>
      <c r="AJ17" s="21">
        <v>0.69507793036244003</v>
      </c>
      <c r="AK17" s="21">
        <v>0.58777873181981599</v>
      </c>
      <c r="AL17" s="21">
        <v>0.76511130984817399</v>
      </c>
      <c r="AM17" s="21">
        <v>0.81514812465366604</v>
      </c>
      <c r="AN17" s="21">
        <v>0.76465917074516299</v>
      </c>
      <c r="AO17" s="21"/>
      <c r="AP17" s="21">
        <v>0.79411478850162798</v>
      </c>
      <c r="AQ17" s="21">
        <v>0.47890710162040301</v>
      </c>
      <c r="AR17" s="21"/>
      <c r="AS17" s="21">
        <v>0.761781324688377</v>
      </c>
      <c r="AT17" s="21">
        <v>0.93328966759378196</v>
      </c>
      <c r="AU17" s="21">
        <v>0.74385998883903504</v>
      </c>
      <c r="AV17" s="21"/>
      <c r="AW17" s="21">
        <v>0.85105466663684204</v>
      </c>
      <c r="AX17" s="21">
        <v>0.64660757780282296</v>
      </c>
      <c r="AY17" s="21"/>
      <c r="AZ17" s="21">
        <v>0.59882264970933297</v>
      </c>
      <c r="BA17" s="21">
        <v>0.71165111392757596</v>
      </c>
      <c r="BB17" s="21"/>
      <c r="BC17" s="21">
        <v>0.57328331451119197</v>
      </c>
      <c r="BD17" s="21">
        <v>0.78615436540282702</v>
      </c>
      <c r="BE17" s="21"/>
      <c r="BF17" s="21">
        <v>0.83160054740865297</v>
      </c>
      <c r="BG17" s="21">
        <v>0.59342247754507305</v>
      </c>
      <c r="BH17" s="21"/>
      <c r="BI17" s="21">
        <v>0.42551512473170899</v>
      </c>
      <c r="BJ17" s="21">
        <v>0.64902321128868101</v>
      </c>
      <c r="BK17" s="21">
        <v>0.77278731066496098</v>
      </c>
      <c r="BL17" s="21">
        <v>0.90446720218347998</v>
      </c>
    </row>
    <row r="18" spans="2:64" x14ac:dyDescent="0.25">
      <c r="B18" s="16"/>
    </row>
    <row r="19" spans="2:64" x14ac:dyDescent="0.25">
      <c r="B19" t="s">
        <v>83</v>
      </c>
    </row>
    <row r="20" spans="2:64" x14ac:dyDescent="0.25">
      <c r="B20" t="s">
        <v>84</v>
      </c>
    </row>
    <row r="22" spans="2:64" x14ac:dyDescent="0.2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BL22"/>
  <sheetViews>
    <sheetView showGridLines="0" topLeftCell="A7" workbookViewId="0">
      <pane xSplit="2" topLeftCell="C1" activePane="topRight" state="frozen"/>
      <selection pane="topRight" activeCell="B18" sqref="B18"/>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660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342</v>
      </c>
      <c r="D7" s="10">
        <v>123</v>
      </c>
      <c r="E7" s="10">
        <v>9</v>
      </c>
      <c r="F7" s="10">
        <v>11</v>
      </c>
      <c r="G7" s="10">
        <v>5</v>
      </c>
      <c r="H7" s="10">
        <v>31</v>
      </c>
      <c r="I7" s="10">
        <v>28</v>
      </c>
      <c r="J7" s="10">
        <v>18</v>
      </c>
      <c r="K7" s="10">
        <v>8</v>
      </c>
      <c r="L7" s="10">
        <v>19</v>
      </c>
      <c r="M7" s="10">
        <v>19</v>
      </c>
      <c r="N7" s="10">
        <v>43</v>
      </c>
      <c r="O7" s="10">
        <v>27</v>
      </c>
      <c r="P7" s="10">
        <v>1</v>
      </c>
      <c r="Q7" s="10"/>
      <c r="R7" s="10">
        <v>19</v>
      </c>
      <c r="S7" s="10">
        <v>31</v>
      </c>
      <c r="T7" s="10">
        <v>51</v>
      </c>
      <c r="U7" s="10">
        <v>241</v>
      </c>
      <c r="V7" s="10"/>
      <c r="W7" s="10">
        <v>15</v>
      </c>
      <c r="X7" s="10">
        <v>10</v>
      </c>
      <c r="Y7" s="10">
        <v>11</v>
      </c>
      <c r="Z7" s="10">
        <v>22</v>
      </c>
      <c r="AA7" s="10">
        <v>20</v>
      </c>
      <c r="AB7" s="10">
        <v>22</v>
      </c>
      <c r="AC7" s="10">
        <v>26</v>
      </c>
      <c r="AD7" s="10">
        <v>33</v>
      </c>
      <c r="AE7" s="10">
        <v>43</v>
      </c>
      <c r="AF7" s="10">
        <v>126</v>
      </c>
      <c r="AG7" s="10"/>
      <c r="AH7" s="10">
        <v>20</v>
      </c>
      <c r="AI7" s="10">
        <v>11</v>
      </c>
      <c r="AJ7" s="10">
        <v>29</v>
      </c>
      <c r="AK7" s="10">
        <v>47</v>
      </c>
      <c r="AL7" s="10">
        <v>87</v>
      </c>
      <c r="AM7" s="10">
        <v>85</v>
      </c>
      <c r="AN7" s="10">
        <v>49</v>
      </c>
      <c r="AO7" s="10"/>
      <c r="AP7" s="10">
        <v>342</v>
      </c>
      <c r="AQ7" s="10" t="s">
        <v>103</v>
      </c>
      <c r="AR7" s="10"/>
      <c r="AS7" s="10">
        <v>193</v>
      </c>
      <c r="AT7" s="10">
        <v>149</v>
      </c>
      <c r="AU7" s="10" t="s">
        <v>103</v>
      </c>
      <c r="AV7" s="10"/>
      <c r="AW7" s="10">
        <v>147</v>
      </c>
      <c r="AX7" s="10">
        <v>195</v>
      </c>
      <c r="AY7" s="10"/>
      <c r="AZ7" s="10">
        <v>92</v>
      </c>
      <c r="BA7" s="10">
        <v>250</v>
      </c>
      <c r="BB7" s="10"/>
      <c r="BC7" s="10">
        <v>101</v>
      </c>
      <c r="BD7" s="10">
        <v>241</v>
      </c>
      <c r="BE7" s="10"/>
      <c r="BF7" s="10">
        <v>163</v>
      </c>
      <c r="BG7" s="10">
        <v>179</v>
      </c>
      <c r="BH7" s="10"/>
      <c r="BI7" s="10">
        <v>17</v>
      </c>
      <c r="BJ7" s="10">
        <v>78</v>
      </c>
      <c r="BK7" s="10">
        <v>164</v>
      </c>
      <c r="BL7" s="10">
        <v>81</v>
      </c>
    </row>
    <row r="8" spans="2:64" ht="30" customHeight="1" x14ac:dyDescent="0.25">
      <c r="B8" s="11" t="s">
        <v>31</v>
      </c>
      <c r="C8" s="11">
        <v>322</v>
      </c>
      <c r="D8" s="11">
        <v>110</v>
      </c>
      <c r="E8" s="11">
        <v>9</v>
      </c>
      <c r="F8" s="11">
        <v>11</v>
      </c>
      <c r="G8" s="11">
        <v>7</v>
      </c>
      <c r="H8" s="11">
        <v>25</v>
      </c>
      <c r="I8" s="11">
        <v>26</v>
      </c>
      <c r="J8" s="11">
        <v>17</v>
      </c>
      <c r="K8" s="11">
        <v>8</v>
      </c>
      <c r="L8" s="11">
        <v>20</v>
      </c>
      <c r="M8" s="11">
        <v>20</v>
      </c>
      <c r="N8" s="11">
        <v>42</v>
      </c>
      <c r="O8" s="11">
        <v>28</v>
      </c>
      <c r="P8" s="11">
        <v>1</v>
      </c>
      <c r="Q8" s="11"/>
      <c r="R8" s="11">
        <v>21</v>
      </c>
      <c r="S8" s="11">
        <v>39</v>
      </c>
      <c r="T8" s="11">
        <v>40</v>
      </c>
      <c r="U8" s="11">
        <v>222</v>
      </c>
      <c r="V8" s="11"/>
      <c r="W8" s="11">
        <v>15</v>
      </c>
      <c r="X8" s="11">
        <v>10</v>
      </c>
      <c r="Y8" s="11">
        <v>10</v>
      </c>
      <c r="Z8" s="11">
        <v>22</v>
      </c>
      <c r="AA8" s="11">
        <v>20</v>
      </c>
      <c r="AB8" s="11">
        <v>21</v>
      </c>
      <c r="AC8" s="11">
        <v>24</v>
      </c>
      <c r="AD8" s="11">
        <v>31</v>
      </c>
      <c r="AE8" s="11">
        <v>39</v>
      </c>
      <c r="AF8" s="11">
        <v>116</v>
      </c>
      <c r="AG8" s="11"/>
      <c r="AH8" s="11">
        <v>21</v>
      </c>
      <c r="AI8" s="11">
        <v>10</v>
      </c>
      <c r="AJ8" s="11">
        <v>27</v>
      </c>
      <c r="AK8" s="11">
        <v>46</v>
      </c>
      <c r="AL8" s="11">
        <v>81</v>
      </c>
      <c r="AM8" s="11">
        <v>79</v>
      </c>
      <c r="AN8" s="11">
        <v>45</v>
      </c>
      <c r="AO8" s="11"/>
      <c r="AP8" s="11">
        <v>322</v>
      </c>
      <c r="AQ8" s="11" t="s">
        <v>103</v>
      </c>
      <c r="AR8" s="11"/>
      <c r="AS8" s="11">
        <v>183</v>
      </c>
      <c r="AT8" s="11">
        <v>140</v>
      </c>
      <c r="AU8" s="11" t="s">
        <v>103</v>
      </c>
      <c r="AV8" s="11"/>
      <c r="AW8" s="11">
        <v>136</v>
      </c>
      <c r="AX8" s="11">
        <v>187</v>
      </c>
      <c r="AY8" s="11"/>
      <c r="AZ8" s="11">
        <v>88</v>
      </c>
      <c r="BA8" s="11">
        <v>235</v>
      </c>
      <c r="BB8" s="11"/>
      <c r="BC8" s="11">
        <v>100</v>
      </c>
      <c r="BD8" s="11">
        <v>222</v>
      </c>
      <c r="BE8" s="11"/>
      <c r="BF8" s="11">
        <v>153</v>
      </c>
      <c r="BG8" s="11">
        <v>169</v>
      </c>
      <c r="BH8" s="11"/>
      <c r="BI8" s="11">
        <v>17</v>
      </c>
      <c r="BJ8" s="11">
        <v>75</v>
      </c>
      <c r="BK8" s="11">
        <v>153</v>
      </c>
      <c r="BL8" s="11">
        <v>76</v>
      </c>
    </row>
    <row r="9" spans="2:64" x14ac:dyDescent="0.25">
      <c r="B9" s="18" t="s">
        <v>236</v>
      </c>
      <c r="C9" s="17">
        <v>0.30367158921892801</v>
      </c>
      <c r="D9" s="17">
        <v>0.26925808365974402</v>
      </c>
      <c r="E9" s="17">
        <v>0.22621478431498501</v>
      </c>
      <c r="F9" s="17">
        <v>0.41094070630190799</v>
      </c>
      <c r="G9" s="17">
        <v>0.63400106614366403</v>
      </c>
      <c r="H9" s="17">
        <v>0.37358692358261397</v>
      </c>
      <c r="I9" s="17">
        <v>0.20901129570849999</v>
      </c>
      <c r="J9" s="17">
        <v>0.29673125193786198</v>
      </c>
      <c r="K9" s="17">
        <v>0.337541863492339</v>
      </c>
      <c r="L9" s="17">
        <v>0.375258719325477</v>
      </c>
      <c r="M9" s="17">
        <v>0.21181691490298199</v>
      </c>
      <c r="N9" s="17">
        <v>0.34403964531908598</v>
      </c>
      <c r="O9" s="17">
        <v>0.32809909407252302</v>
      </c>
      <c r="P9" s="17">
        <v>0</v>
      </c>
      <c r="Q9" s="17"/>
      <c r="R9" s="17">
        <v>0.37269183401148998</v>
      </c>
      <c r="S9" s="17">
        <v>0.158888692508276</v>
      </c>
      <c r="T9" s="17">
        <v>0.33520236753170402</v>
      </c>
      <c r="U9" s="17">
        <v>0.317089852484361</v>
      </c>
      <c r="V9" s="17"/>
      <c r="W9" s="17">
        <v>0.41142398518508699</v>
      </c>
      <c r="X9" s="17">
        <v>0.32452214117963002</v>
      </c>
      <c r="Y9" s="17">
        <v>0.27454378491303799</v>
      </c>
      <c r="Z9" s="17">
        <v>0.25514865579177398</v>
      </c>
      <c r="AA9" s="17">
        <v>7.3980038330789005E-2</v>
      </c>
      <c r="AB9" s="17">
        <v>0.24543055306200401</v>
      </c>
      <c r="AC9" s="17">
        <v>0.283856313876376</v>
      </c>
      <c r="AD9" s="17">
        <v>0.461638014366201</v>
      </c>
      <c r="AE9" s="17">
        <v>0.31177290724370099</v>
      </c>
      <c r="AF9" s="17">
        <v>0.34329654453841502</v>
      </c>
      <c r="AG9" s="17"/>
      <c r="AH9" s="17">
        <v>0.39199613438339598</v>
      </c>
      <c r="AI9" s="17">
        <v>0.36811591644628899</v>
      </c>
      <c r="AJ9" s="17">
        <v>0.232594535216818</v>
      </c>
      <c r="AK9" s="17">
        <v>0.19503975504127899</v>
      </c>
      <c r="AL9" s="17">
        <v>0.294304466438852</v>
      </c>
      <c r="AM9" s="17">
        <v>0.39399903245788997</v>
      </c>
      <c r="AN9" s="17">
        <v>0.33455166726332802</v>
      </c>
      <c r="AO9" s="17"/>
      <c r="AP9" s="17">
        <v>0.30367158921892801</v>
      </c>
      <c r="AQ9" s="17" t="s">
        <v>104</v>
      </c>
      <c r="AR9" s="17"/>
      <c r="AS9" s="17">
        <v>0.22448582958917301</v>
      </c>
      <c r="AT9" s="17">
        <v>0.40718457468165498</v>
      </c>
      <c r="AU9" s="17" t="s">
        <v>104</v>
      </c>
      <c r="AV9" s="17"/>
      <c r="AW9" s="17">
        <v>0.37352353647174402</v>
      </c>
      <c r="AX9" s="17">
        <v>0.252814670252</v>
      </c>
      <c r="AY9" s="17"/>
      <c r="AZ9" s="17">
        <v>0.31221981171513302</v>
      </c>
      <c r="BA9" s="17">
        <v>0.30048530500590198</v>
      </c>
      <c r="BB9" s="17"/>
      <c r="BC9" s="17">
        <v>0.27386174878451303</v>
      </c>
      <c r="BD9" s="17">
        <v>0.317089852484361</v>
      </c>
      <c r="BE9" s="17"/>
      <c r="BF9" s="17">
        <v>0.38753781568386497</v>
      </c>
      <c r="BG9" s="17">
        <v>0.227818676931442</v>
      </c>
      <c r="BH9" s="17"/>
      <c r="BI9" s="17">
        <v>0.106761863393789</v>
      </c>
      <c r="BJ9" s="17">
        <v>0.16879513863367901</v>
      </c>
      <c r="BK9" s="17">
        <v>0.31622811517982702</v>
      </c>
      <c r="BL9" s="17">
        <v>0.44828568753898501</v>
      </c>
    </row>
    <row r="10" spans="2:64" x14ac:dyDescent="0.25">
      <c r="B10" s="18" t="s">
        <v>237</v>
      </c>
      <c r="C10" s="17">
        <v>0.557480597092604</v>
      </c>
      <c r="D10" s="17">
        <v>0.596291704444605</v>
      </c>
      <c r="E10" s="17">
        <v>0.77378521568501502</v>
      </c>
      <c r="F10" s="17">
        <v>0.40459622931150402</v>
      </c>
      <c r="G10" s="17">
        <v>0.36599893385633597</v>
      </c>
      <c r="H10" s="17">
        <v>0.35601482819741398</v>
      </c>
      <c r="I10" s="17">
        <v>0.70428281383915803</v>
      </c>
      <c r="J10" s="17">
        <v>0.46150427114191001</v>
      </c>
      <c r="K10" s="17">
        <v>0.35753089891744599</v>
      </c>
      <c r="L10" s="17">
        <v>0.43539059562985399</v>
      </c>
      <c r="M10" s="17">
        <v>0.69240625636888198</v>
      </c>
      <c r="N10" s="17">
        <v>0.61290735249645201</v>
      </c>
      <c r="O10" s="17">
        <v>0.52935397635384895</v>
      </c>
      <c r="P10" s="17">
        <v>0</v>
      </c>
      <c r="Q10" s="17"/>
      <c r="R10" s="17">
        <v>0.429713861990418</v>
      </c>
      <c r="S10" s="17">
        <v>0.65773771623344901</v>
      </c>
      <c r="T10" s="17">
        <v>0.50976795400531505</v>
      </c>
      <c r="U10" s="17">
        <v>0.56030414519445804</v>
      </c>
      <c r="V10" s="17"/>
      <c r="W10" s="17">
        <v>0.42134692979548299</v>
      </c>
      <c r="X10" s="17">
        <v>0.25893557966359598</v>
      </c>
      <c r="Y10" s="17">
        <v>0.58063509412011804</v>
      </c>
      <c r="Z10" s="17">
        <v>0.565901834335784</v>
      </c>
      <c r="AA10" s="17">
        <v>0.87715357758850798</v>
      </c>
      <c r="AB10" s="17">
        <v>0.66845651622865598</v>
      </c>
      <c r="AC10" s="17">
        <v>0.55832264531230902</v>
      </c>
      <c r="AD10" s="17">
        <v>0.34211266377708999</v>
      </c>
      <c r="AE10" s="17">
        <v>0.58923731037669302</v>
      </c>
      <c r="AF10" s="17">
        <v>0.54961216747998098</v>
      </c>
      <c r="AG10" s="17"/>
      <c r="AH10" s="17">
        <v>0.52199941541043005</v>
      </c>
      <c r="AI10" s="17">
        <v>0.44698425262993202</v>
      </c>
      <c r="AJ10" s="17">
        <v>0.62706358536098905</v>
      </c>
      <c r="AK10" s="17">
        <v>0.51650756395657005</v>
      </c>
      <c r="AL10" s="17">
        <v>0.51858604502179295</v>
      </c>
      <c r="AM10" s="17">
        <v>0.57228227623755401</v>
      </c>
      <c r="AN10" s="17">
        <v>0.59163182764259803</v>
      </c>
      <c r="AO10" s="17"/>
      <c r="AP10" s="17">
        <v>0.557480597092604</v>
      </c>
      <c r="AQ10" s="17" t="s">
        <v>104</v>
      </c>
      <c r="AR10" s="17"/>
      <c r="AS10" s="17">
        <v>0.594867760294846</v>
      </c>
      <c r="AT10" s="17">
        <v>0.508607455013253</v>
      </c>
      <c r="AU10" s="17" t="s">
        <v>104</v>
      </c>
      <c r="AV10" s="17"/>
      <c r="AW10" s="17">
        <v>0.53694380196998903</v>
      </c>
      <c r="AX10" s="17">
        <v>0.57243276616544403</v>
      </c>
      <c r="AY10" s="17"/>
      <c r="AZ10" s="17">
        <v>0.54496489634536505</v>
      </c>
      <c r="BA10" s="17">
        <v>0.56214572832001197</v>
      </c>
      <c r="BB10" s="17"/>
      <c r="BC10" s="17">
        <v>0.55120783908285398</v>
      </c>
      <c r="BD10" s="17">
        <v>0.56030414519445804</v>
      </c>
      <c r="BE10" s="17"/>
      <c r="BF10" s="17">
        <v>0.52027081053486701</v>
      </c>
      <c r="BG10" s="17">
        <v>0.59113503458157401</v>
      </c>
      <c r="BH10" s="17"/>
      <c r="BI10" s="17">
        <v>0.67752844800891099</v>
      </c>
      <c r="BJ10" s="17">
        <v>0.58513004034233396</v>
      </c>
      <c r="BK10" s="17">
        <v>0.55117183996756502</v>
      </c>
      <c r="BL10" s="17">
        <v>0.51925588661548205</v>
      </c>
    </row>
    <row r="11" spans="2:64" ht="30" x14ac:dyDescent="0.25">
      <c r="B11" s="18" t="s">
        <v>658</v>
      </c>
      <c r="C11" s="17">
        <v>0.11559429162945099</v>
      </c>
      <c r="D11" s="17">
        <v>0.110315982216259</v>
      </c>
      <c r="E11" s="17">
        <v>0</v>
      </c>
      <c r="F11" s="17">
        <v>0.18446306438658799</v>
      </c>
      <c r="G11" s="17">
        <v>0</v>
      </c>
      <c r="H11" s="17">
        <v>0.27039824821997199</v>
      </c>
      <c r="I11" s="17">
        <v>3.5782527802769699E-2</v>
      </c>
      <c r="J11" s="17">
        <v>0.19375349397903599</v>
      </c>
      <c r="K11" s="17">
        <v>0.30492723759021501</v>
      </c>
      <c r="L11" s="17">
        <v>0.18935068504466901</v>
      </c>
      <c r="M11" s="17">
        <v>9.5776828728135699E-2</v>
      </c>
      <c r="N11" s="17">
        <v>2.3383690797461099E-2</v>
      </c>
      <c r="O11" s="17">
        <v>7.4220865799557695E-2</v>
      </c>
      <c r="P11" s="17">
        <v>1</v>
      </c>
      <c r="Q11" s="17"/>
      <c r="R11" s="17">
        <v>0.197594303998092</v>
      </c>
      <c r="S11" s="17">
        <v>0.15010188684782799</v>
      </c>
      <c r="T11" s="17">
        <v>0.112674326903904</v>
      </c>
      <c r="U11" s="17">
        <v>0.102409416921612</v>
      </c>
      <c r="V11" s="17"/>
      <c r="W11" s="17">
        <v>0.10997323968686799</v>
      </c>
      <c r="X11" s="17">
        <v>0.416542279156774</v>
      </c>
      <c r="Y11" s="17">
        <v>0.14482112096684399</v>
      </c>
      <c r="Z11" s="17">
        <v>0.119201617852223</v>
      </c>
      <c r="AA11" s="17">
        <v>4.8866384080702902E-2</v>
      </c>
      <c r="AB11" s="17">
        <v>8.6112930709340105E-2</v>
      </c>
      <c r="AC11" s="17">
        <v>0.123217499164658</v>
      </c>
      <c r="AD11" s="17">
        <v>0.108907238276173</v>
      </c>
      <c r="AE11" s="17">
        <v>9.8989782379606803E-2</v>
      </c>
      <c r="AF11" s="17">
        <v>9.1981138476390403E-2</v>
      </c>
      <c r="AG11" s="17"/>
      <c r="AH11" s="17">
        <v>0</v>
      </c>
      <c r="AI11" s="17">
        <v>0.18489983092377801</v>
      </c>
      <c r="AJ11" s="17">
        <v>9.1935478792840197E-2</v>
      </c>
      <c r="AK11" s="17">
        <v>0.28845268100215199</v>
      </c>
      <c r="AL11" s="17">
        <v>0.16362777093391301</v>
      </c>
      <c r="AM11" s="17">
        <v>3.3718691304556202E-2</v>
      </c>
      <c r="AN11" s="17">
        <v>1.84481748101048E-2</v>
      </c>
      <c r="AO11" s="17"/>
      <c r="AP11" s="17">
        <v>0.11559429162945099</v>
      </c>
      <c r="AQ11" s="17" t="s">
        <v>104</v>
      </c>
      <c r="AR11" s="17"/>
      <c r="AS11" s="17">
        <v>0.15011654250211801</v>
      </c>
      <c r="AT11" s="17">
        <v>7.0466212168807496E-2</v>
      </c>
      <c r="AU11" s="17" t="s">
        <v>104</v>
      </c>
      <c r="AV11" s="17"/>
      <c r="AW11" s="17">
        <v>6.8889213115391298E-2</v>
      </c>
      <c r="AX11" s="17">
        <v>0.149598732260671</v>
      </c>
      <c r="AY11" s="17"/>
      <c r="AZ11" s="17">
        <v>0.11781524462120201</v>
      </c>
      <c r="BA11" s="17">
        <v>0.114766448477424</v>
      </c>
      <c r="BB11" s="17"/>
      <c r="BC11" s="17">
        <v>0.14488563905747001</v>
      </c>
      <c r="BD11" s="17">
        <v>0.102409416921612</v>
      </c>
      <c r="BE11" s="17"/>
      <c r="BF11" s="17">
        <v>7.4306518696267004E-2</v>
      </c>
      <c r="BG11" s="17">
        <v>0.15293706894107501</v>
      </c>
      <c r="BH11" s="17"/>
      <c r="BI11" s="17">
        <v>0.115781786842085</v>
      </c>
      <c r="BJ11" s="17">
        <v>0.20507632955067101</v>
      </c>
      <c r="BK11" s="17">
        <v>0.11457692930782699</v>
      </c>
      <c r="BL11" s="17">
        <v>3.2458425845533198E-2</v>
      </c>
    </row>
    <row r="12" spans="2:64" x14ac:dyDescent="0.25">
      <c r="B12" s="18" t="s">
        <v>239</v>
      </c>
      <c r="C12" s="17">
        <v>9.3636683835245805E-3</v>
      </c>
      <c r="D12" s="17">
        <v>8.0447432264640906E-3</v>
      </c>
      <c r="E12" s="17">
        <v>0</v>
      </c>
      <c r="F12" s="17">
        <v>0</v>
      </c>
      <c r="G12" s="17">
        <v>0</v>
      </c>
      <c r="H12" s="17">
        <v>0</v>
      </c>
      <c r="I12" s="17">
        <v>5.0923362649572701E-2</v>
      </c>
      <c r="J12" s="17">
        <v>0</v>
      </c>
      <c r="K12" s="17">
        <v>0</v>
      </c>
      <c r="L12" s="17">
        <v>0</v>
      </c>
      <c r="M12" s="17">
        <v>0</v>
      </c>
      <c r="N12" s="17">
        <v>1.9669311387E-2</v>
      </c>
      <c r="O12" s="17">
        <v>0</v>
      </c>
      <c r="P12" s="17">
        <v>0</v>
      </c>
      <c r="Q12" s="17"/>
      <c r="R12" s="17">
        <v>0</v>
      </c>
      <c r="S12" s="17">
        <v>3.3271704410447203E-2</v>
      </c>
      <c r="T12" s="17">
        <v>2.0662125666389201E-2</v>
      </c>
      <c r="U12" s="17">
        <v>3.9755067196356299E-3</v>
      </c>
      <c r="V12" s="17"/>
      <c r="W12" s="17">
        <v>0</v>
      </c>
      <c r="X12" s="17">
        <v>0</v>
      </c>
      <c r="Y12" s="17">
        <v>0</v>
      </c>
      <c r="Z12" s="17">
        <v>5.9747892020219198E-2</v>
      </c>
      <c r="AA12" s="17">
        <v>0</v>
      </c>
      <c r="AB12" s="17">
        <v>0</v>
      </c>
      <c r="AC12" s="17">
        <v>3.4603541646656501E-2</v>
      </c>
      <c r="AD12" s="17">
        <v>2.8355477498901702E-2</v>
      </c>
      <c r="AE12" s="17">
        <v>0</v>
      </c>
      <c r="AF12" s="17">
        <v>0</v>
      </c>
      <c r="AG12" s="17"/>
      <c r="AH12" s="17">
        <v>0</v>
      </c>
      <c r="AI12" s="17">
        <v>0</v>
      </c>
      <c r="AJ12" s="17">
        <v>4.8406400629352898E-2</v>
      </c>
      <c r="AK12" s="17">
        <v>0</v>
      </c>
      <c r="AL12" s="17">
        <v>0</v>
      </c>
      <c r="AM12" s="17">
        <v>0</v>
      </c>
      <c r="AN12" s="17">
        <v>3.7715912545313403E-2</v>
      </c>
      <c r="AO12" s="17"/>
      <c r="AP12" s="17">
        <v>9.3636683835245805E-3</v>
      </c>
      <c r="AQ12" s="17" t="s">
        <v>104</v>
      </c>
      <c r="AR12" s="17"/>
      <c r="AS12" s="17">
        <v>1.65267232462161E-2</v>
      </c>
      <c r="AT12" s="17">
        <v>0</v>
      </c>
      <c r="AU12" s="17" t="s">
        <v>104</v>
      </c>
      <c r="AV12" s="17"/>
      <c r="AW12" s="17">
        <v>6.5069142468157804E-3</v>
      </c>
      <c r="AX12" s="17">
        <v>1.14435776681319E-2</v>
      </c>
      <c r="AY12" s="17"/>
      <c r="AZ12" s="17">
        <v>1.4903653449460499E-2</v>
      </c>
      <c r="BA12" s="17">
        <v>7.29868154400053E-3</v>
      </c>
      <c r="BB12" s="17"/>
      <c r="BC12" s="17">
        <v>2.1333938772326099E-2</v>
      </c>
      <c r="BD12" s="17">
        <v>3.9755067196356299E-3</v>
      </c>
      <c r="BE12" s="17"/>
      <c r="BF12" s="17">
        <v>5.4228230889200504E-3</v>
      </c>
      <c r="BG12" s="17">
        <v>1.2927970785936301E-2</v>
      </c>
      <c r="BH12" s="17"/>
      <c r="BI12" s="17">
        <v>0</v>
      </c>
      <c r="BJ12" s="17">
        <v>1.7409950644593102E-2</v>
      </c>
      <c r="BK12" s="17">
        <v>1.12322498547633E-2</v>
      </c>
      <c r="BL12" s="17">
        <v>0</v>
      </c>
    </row>
    <row r="13" spans="2:64" x14ac:dyDescent="0.25">
      <c r="B13" s="18" t="s">
        <v>240</v>
      </c>
      <c r="C13" s="17">
        <v>5.4829710681339999E-3</v>
      </c>
      <c r="D13" s="17">
        <v>1.6089486452928198E-2</v>
      </c>
      <c r="E13" s="17">
        <v>0</v>
      </c>
      <c r="F13" s="17">
        <v>0</v>
      </c>
      <c r="G13" s="17">
        <v>0</v>
      </c>
      <c r="H13" s="17">
        <v>0</v>
      </c>
      <c r="I13" s="17">
        <v>0</v>
      </c>
      <c r="J13" s="17">
        <v>0</v>
      </c>
      <c r="K13" s="17">
        <v>0</v>
      </c>
      <c r="L13" s="17">
        <v>0</v>
      </c>
      <c r="M13" s="17">
        <v>0</v>
      </c>
      <c r="N13" s="17">
        <v>0</v>
      </c>
      <c r="O13" s="17">
        <v>0</v>
      </c>
      <c r="P13" s="17">
        <v>0</v>
      </c>
      <c r="Q13" s="17"/>
      <c r="R13" s="17">
        <v>0</v>
      </c>
      <c r="S13" s="17">
        <v>0</v>
      </c>
      <c r="T13" s="17">
        <v>0</v>
      </c>
      <c r="U13" s="17">
        <v>7.9510134392712598E-3</v>
      </c>
      <c r="V13" s="17"/>
      <c r="W13" s="17">
        <v>5.7255845332562498E-2</v>
      </c>
      <c r="X13" s="17">
        <v>0</v>
      </c>
      <c r="Y13" s="17">
        <v>0</v>
      </c>
      <c r="Z13" s="17">
        <v>0</v>
      </c>
      <c r="AA13" s="17">
        <v>0</v>
      </c>
      <c r="AB13" s="17">
        <v>0</v>
      </c>
      <c r="AC13" s="17">
        <v>0</v>
      </c>
      <c r="AD13" s="17">
        <v>0</v>
      </c>
      <c r="AE13" s="17">
        <v>0</v>
      </c>
      <c r="AF13" s="17">
        <v>7.6072284532149202E-3</v>
      </c>
      <c r="AG13" s="17"/>
      <c r="AH13" s="17">
        <v>8.6004450206174199E-2</v>
      </c>
      <c r="AI13" s="17">
        <v>0</v>
      </c>
      <c r="AJ13" s="17">
        <v>0</v>
      </c>
      <c r="AK13" s="17">
        <v>0</v>
      </c>
      <c r="AL13" s="17">
        <v>0</v>
      </c>
      <c r="AM13" s="17">
        <v>0</v>
      </c>
      <c r="AN13" s="17">
        <v>0</v>
      </c>
      <c r="AO13" s="17"/>
      <c r="AP13" s="17">
        <v>5.4829710681339999E-3</v>
      </c>
      <c r="AQ13" s="17" t="s">
        <v>104</v>
      </c>
      <c r="AR13" s="17"/>
      <c r="AS13" s="17">
        <v>4.8386776260412601E-3</v>
      </c>
      <c r="AT13" s="17">
        <v>6.3252025251144999E-3</v>
      </c>
      <c r="AU13" s="17" t="s">
        <v>104</v>
      </c>
      <c r="AV13" s="17"/>
      <c r="AW13" s="17">
        <v>6.5069142468157804E-3</v>
      </c>
      <c r="AX13" s="17">
        <v>4.73747151782821E-3</v>
      </c>
      <c r="AY13" s="17"/>
      <c r="AZ13" s="17">
        <v>1.0096393868839299E-2</v>
      </c>
      <c r="BA13" s="17">
        <v>3.76335318916284E-3</v>
      </c>
      <c r="BB13" s="17"/>
      <c r="BC13" s="17">
        <v>0</v>
      </c>
      <c r="BD13" s="17">
        <v>7.9510134392712598E-3</v>
      </c>
      <c r="BE13" s="17"/>
      <c r="BF13" s="17">
        <v>0</v>
      </c>
      <c r="BG13" s="17">
        <v>1.04420510343688E-2</v>
      </c>
      <c r="BH13" s="17"/>
      <c r="BI13" s="17">
        <v>0</v>
      </c>
      <c r="BJ13" s="17">
        <v>2.3588540828722498E-2</v>
      </c>
      <c r="BK13" s="17">
        <v>0</v>
      </c>
      <c r="BL13" s="17">
        <v>0</v>
      </c>
    </row>
    <row r="14" spans="2:64" x14ac:dyDescent="0.25">
      <c r="B14" s="18" t="s">
        <v>80</v>
      </c>
      <c r="C14" s="17">
        <v>8.4068826073589002E-3</v>
      </c>
      <c r="D14" s="17">
        <v>0</v>
      </c>
      <c r="E14" s="17">
        <v>0</v>
      </c>
      <c r="F14" s="17">
        <v>0</v>
      </c>
      <c r="G14" s="17">
        <v>0</v>
      </c>
      <c r="H14" s="17">
        <v>0</v>
      </c>
      <c r="I14" s="17">
        <v>0</v>
      </c>
      <c r="J14" s="17">
        <v>4.8010982941191903E-2</v>
      </c>
      <c r="K14" s="17">
        <v>0</v>
      </c>
      <c r="L14" s="17">
        <v>0</v>
      </c>
      <c r="M14" s="17">
        <v>0</v>
      </c>
      <c r="N14" s="17">
        <v>0</v>
      </c>
      <c r="O14" s="17">
        <v>6.8326063774070703E-2</v>
      </c>
      <c r="P14" s="17">
        <v>0</v>
      </c>
      <c r="Q14" s="17"/>
      <c r="R14" s="17">
        <v>0</v>
      </c>
      <c r="S14" s="17">
        <v>0</v>
      </c>
      <c r="T14" s="17">
        <v>2.1693225892687899E-2</v>
      </c>
      <c r="U14" s="17">
        <v>8.2700652406618204E-3</v>
      </c>
      <c r="V14" s="17"/>
      <c r="W14" s="17">
        <v>0</v>
      </c>
      <c r="X14" s="17">
        <v>0</v>
      </c>
      <c r="Y14" s="17">
        <v>0</v>
      </c>
      <c r="Z14" s="17">
        <v>0</v>
      </c>
      <c r="AA14" s="17">
        <v>0</v>
      </c>
      <c r="AB14" s="17">
        <v>0</v>
      </c>
      <c r="AC14" s="17">
        <v>0</v>
      </c>
      <c r="AD14" s="17">
        <v>5.8986606081633801E-2</v>
      </c>
      <c r="AE14" s="17">
        <v>0</v>
      </c>
      <c r="AF14" s="17">
        <v>7.5029210519980804E-3</v>
      </c>
      <c r="AG14" s="17"/>
      <c r="AH14" s="17">
        <v>0</v>
      </c>
      <c r="AI14" s="17">
        <v>0</v>
      </c>
      <c r="AJ14" s="17">
        <v>0</v>
      </c>
      <c r="AK14" s="17">
        <v>0</v>
      </c>
      <c r="AL14" s="17">
        <v>2.3481717605442799E-2</v>
      </c>
      <c r="AM14" s="17">
        <v>0</v>
      </c>
      <c r="AN14" s="17">
        <v>1.76524177386558E-2</v>
      </c>
      <c r="AO14" s="17"/>
      <c r="AP14" s="17">
        <v>8.4068826073589002E-3</v>
      </c>
      <c r="AQ14" s="17" t="s">
        <v>104</v>
      </c>
      <c r="AR14" s="17"/>
      <c r="AS14" s="17">
        <v>9.1644667416058007E-3</v>
      </c>
      <c r="AT14" s="17">
        <v>7.4165556111697303E-3</v>
      </c>
      <c r="AU14" s="17" t="s">
        <v>104</v>
      </c>
      <c r="AV14" s="17"/>
      <c r="AW14" s="17">
        <v>7.6296199492439602E-3</v>
      </c>
      <c r="AX14" s="17">
        <v>8.9727821359246694E-3</v>
      </c>
      <c r="AY14" s="17"/>
      <c r="AZ14" s="17">
        <v>0</v>
      </c>
      <c r="BA14" s="17">
        <v>1.15404834634989E-2</v>
      </c>
      <c r="BB14" s="17"/>
      <c r="BC14" s="17">
        <v>8.7108343028367598E-3</v>
      </c>
      <c r="BD14" s="17">
        <v>8.2700652406618204E-3</v>
      </c>
      <c r="BE14" s="17"/>
      <c r="BF14" s="17">
        <v>1.2462031996081001E-2</v>
      </c>
      <c r="BG14" s="17">
        <v>4.7391977256027703E-3</v>
      </c>
      <c r="BH14" s="17"/>
      <c r="BI14" s="17">
        <v>9.9927901755215001E-2</v>
      </c>
      <c r="BJ14" s="17">
        <v>0</v>
      </c>
      <c r="BK14" s="17">
        <v>6.7908656900180098E-3</v>
      </c>
      <c r="BL14" s="17">
        <v>0</v>
      </c>
    </row>
    <row r="15" spans="2:64" x14ac:dyDescent="0.25">
      <c r="B15" s="18" t="s">
        <v>241</v>
      </c>
      <c r="C15" s="20">
        <v>0.86115218631153201</v>
      </c>
      <c r="D15" s="20">
        <v>0.86554978810434902</v>
      </c>
      <c r="E15" s="20">
        <v>1</v>
      </c>
      <c r="F15" s="20">
        <v>0.81553693561341201</v>
      </c>
      <c r="G15" s="20">
        <v>1</v>
      </c>
      <c r="H15" s="20">
        <v>0.72960175178002795</v>
      </c>
      <c r="I15" s="20">
        <v>0.913294109547658</v>
      </c>
      <c r="J15" s="20">
        <v>0.75823552307977204</v>
      </c>
      <c r="K15" s="20">
        <v>0.69507276240978499</v>
      </c>
      <c r="L15" s="20">
        <v>0.81064931495533099</v>
      </c>
      <c r="M15" s="20">
        <v>0.90422317127186402</v>
      </c>
      <c r="N15" s="20">
        <v>0.95694699781553905</v>
      </c>
      <c r="O15" s="20">
        <v>0.85745307042637198</v>
      </c>
      <c r="P15" s="20">
        <v>0</v>
      </c>
      <c r="Q15" s="20"/>
      <c r="R15" s="20">
        <v>0.80240569600190803</v>
      </c>
      <c r="S15" s="20">
        <v>0.81662640874172499</v>
      </c>
      <c r="T15" s="20">
        <v>0.84497032153701901</v>
      </c>
      <c r="U15" s="20">
        <v>0.87739399767881898</v>
      </c>
      <c r="V15" s="20"/>
      <c r="W15" s="20">
        <v>0.83277091498056999</v>
      </c>
      <c r="X15" s="20">
        <v>0.583457720843226</v>
      </c>
      <c r="Y15" s="20">
        <v>0.85517887903315604</v>
      </c>
      <c r="Z15" s="20">
        <v>0.82105049012755804</v>
      </c>
      <c r="AA15" s="20">
        <v>0.95113361591929702</v>
      </c>
      <c r="AB15" s="20">
        <v>0.91388706929065999</v>
      </c>
      <c r="AC15" s="20">
        <v>0.84217895918868502</v>
      </c>
      <c r="AD15" s="20">
        <v>0.80375067814329104</v>
      </c>
      <c r="AE15" s="20">
        <v>0.90101021762039302</v>
      </c>
      <c r="AF15" s="20">
        <v>0.89290871201839705</v>
      </c>
      <c r="AG15" s="20"/>
      <c r="AH15" s="20">
        <v>0.91399554979382602</v>
      </c>
      <c r="AI15" s="20">
        <v>0.81510016907622196</v>
      </c>
      <c r="AJ15" s="20">
        <v>0.85965812057780699</v>
      </c>
      <c r="AK15" s="20">
        <v>0.71154731899784796</v>
      </c>
      <c r="AL15" s="20">
        <v>0.81289051146064395</v>
      </c>
      <c r="AM15" s="20">
        <v>0.96628130869544404</v>
      </c>
      <c r="AN15" s="20">
        <v>0.926183494905926</v>
      </c>
      <c r="AO15" s="20"/>
      <c r="AP15" s="20">
        <v>0.86115218631153201</v>
      </c>
      <c r="AQ15" s="20" t="s">
        <v>104</v>
      </c>
      <c r="AR15" s="20"/>
      <c r="AS15" s="20">
        <v>0.81935358988401896</v>
      </c>
      <c r="AT15" s="20">
        <v>0.91579202969490803</v>
      </c>
      <c r="AU15" s="20" t="s">
        <v>104</v>
      </c>
      <c r="AV15" s="20"/>
      <c r="AW15" s="20">
        <v>0.910467338441733</v>
      </c>
      <c r="AX15" s="20">
        <v>0.82524743641744402</v>
      </c>
      <c r="AY15" s="20"/>
      <c r="AZ15" s="20">
        <v>0.85718470806049796</v>
      </c>
      <c r="BA15" s="20">
        <v>0.86263103332591395</v>
      </c>
      <c r="BB15" s="20"/>
      <c r="BC15" s="20">
        <v>0.82506958786736695</v>
      </c>
      <c r="BD15" s="20">
        <v>0.87739399767881898</v>
      </c>
      <c r="BE15" s="20"/>
      <c r="BF15" s="20">
        <v>0.90780862621873204</v>
      </c>
      <c r="BG15" s="20">
        <v>0.81895371151301699</v>
      </c>
      <c r="BH15" s="20"/>
      <c r="BI15" s="20">
        <v>0.7842903114027</v>
      </c>
      <c r="BJ15" s="20">
        <v>0.75392517897601397</v>
      </c>
      <c r="BK15" s="20">
        <v>0.86739995514739199</v>
      </c>
      <c r="BL15" s="20">
        <v>0.96754157415446695</v>
      </c>
    </row>
    <row r="16" spans="2:64" x14ac:dyDescent="0.25">
      <c r="B16" s="18" t="s">
        <v>242</v>
      </c>
      <c r="C16" s="20">
        <v>1.4846639451658599E-2</v>
      </c>
      <c r="D16" s="20">
        <v>2.4134229679392299E-2</v>
      </c>
      <c r="E16" s="20">
        <v>0</v>
      </c>
      <c r="F16" s="20">
        <v>0</v>
      </c>
      <c r="G16" s="20">
        <v>0</v>
      </c>
      <c r="H16" s="20">
        <v>0</v>
      </c>
      <c r="I16" s="20">
        <v>5.0923362649572701E-2</v>
      </c>
      <c r="J16" s="20">
        <v>0</v>
      </c>
      <c r="K16" s="20">
        <v>0</v>
      </c>
      <c r="L16" s="20">
        <v>0</v>
      </c>
      <c r="M16" s="20">
        <v>0</v>
      </c>
      <c r="N16" s="20">
        <v>1.9669311387E-2</v>
      </c>
      <c r="O16" s="20">
        <v>0</v>
      </c>
      <c r="P16" s="20">
        <v>0</v>
      </c>
      <c r="Q16" s="20"/>
      <c r="R16" s="20">
        <v>0</v>
      </c>
      <c r="S16" s="20">
        <v>3.3271704410447203E-2</v>
      </c>
      <c r="T16" s="20">
        <v>2.0662125666389201E-2</v>
      </c>
      <c r="U16" s="20">
        <v>1.1926520158906899E-2</v>
      </c>
      <c r="V16" s="20"/>
      <c r="W16" s="20">
        <v>5.7255845332562498E-2</v>
      </c>
      <c r="X16" s="20">
        <v>0</v>
      </c>
      <c r="Y16" s="20">
        <v>0</v>
      </c>
      <c r="Z16" s="20">
        <v>5.9747892020219198E-2</v>
      </c>
      <c r="AA16" s="20">
        <v>0</v>
      </c>
      <c r="AB16" s="20">
        <v>0</v>
      </c>
      <c r="AC16" s="20">
        <v>3.4603541646656501E-2</v>
      </c>
      <c r="AD16" s="20">
        <v>2.8355477498901702E-2</v>
      </c>
      <c r="AE16" s="20">
        <v>0</v>
      </c>
      <c r="AF16" s="20">
        <v>7.6072284532149202E-3</v>
      </c>
      <c r="AG16" s="20"/>
      <c r="AH16" s="20">
        <v>8.6004450206174199E-2</v>
      </c>
      <c r="AI16" s="20">
        <v>0</v>
      </c>
      <c r="AJ16" s="20">
        <v>4.8406400629352898E-2</v>
      </c>
      <c r="AK16" s="20">
        <v>0</v>
      </c>
      <c r="AL16" s="20">
        <v>0</v>
      </c>
      <c r="AM16" s="20">
        <v>0</v>
      </c>
      <c r="AN16" s="20">
        <v>3.7715912545313403E-2</v>
      </c>
      <c r="AO16" s="20"/>
      <c r="AP16" s="20">
        <v>1.4846639451658599E-2</v>
      </c>
      <c r="AQ16" s="20" t="s">
        <v>104</v>
      </c>
      <c r="AR16" s="20"/>
      <c r="AS16" s="20">
        <v>2.1365400872257401E-2</v>
      </c>
      <c r="AT16" s="20">
        <v>6.3252025251144999E-3</v>
      </c>
      <c r="AU16" s="20" t="s">
        <v>104</v>
      </c>
      <c r="AV16" s="20"/>
      <c r="AW16" s="20">
        <v>1.3013828493631601E-2</v>
      </c>
      <c r="AX16" s="20">
        <v>1.6181049185960101E-2</v>
      </c>
      <c r="AY16" s="20"/>
      <c r="AZ16" s="20">
        <v>2.5000047318299801E-2</v>
      </c>
      <c r="BA16" s="20">
        <v>1.10620347331634E-2</v>
      </c>
      <c r="BB16" s="20"/>
      <c r="BC16" s="20">
        <v>2.1333938772326099E-2</v>
      </c>
      <c r="BD16" s="20">
        <v>1.1926520158906899E-2</v>
      </c>
      <c r="BE16" s="20"/>
      <c r="BF16" s="20">
        <v>5.4228230889200504E-3</v>
      </c>
      <c r="BG16" s="20">
        <v>2.33700218203052E-2</v>
      </c>
      <c r="BH16" s="20"/>
      <c r="BI16" s="20">
        <v>0</v>
      </c>
      <c r="BJ16" s="20">
        <v>4.09984914733156E-2</v>
      </c>
      <c r="BK16" s="20">
        <v>1.12322498547633E-2</v>
      </c>
      <c r="BL16" s="20">
        <v>0</v>
      </c>
    </row>
    <row r="17" spans="2:64" x14ac:dyDescent="0.25">
      <c r="B17" s="18" t="s">
        <v>185</v>
      </c>
      <c r="C17" s="21">
        <v>0.84630554685987303</v>
      </c>
      <c r="D17" s="21">
        <v>0.84141555842495597</v>
      </c>
      <c r="E17" s="21">
        <v>1</v>
      </c>
      <c r="F17" s="21">
        <v>0.81553693561341201</v>
      </c>
      <c r="G17" s="21">
        <v>1</v>
      </c>
      <c r="H17" s="21">
        <v>0.72960175178002795</v>
      </c>
      <c r="I17" s="21">
        <v>0.86237074689808502</v>
      </c>
      <c r="J17" s="21">
        <v>0.75823552307977204</v>
      </c>
      <c r="K17" s="21">
        <v>0.69507276240978499</v>
      </c>
      <c r="L17" s="21">
        <v>0.81064931495533099</v>
      </c>
      <c r="M17" s="21">
        <v>0.90422317127186402</v>
      </c>
      <c r="N17" s="21">
        <v>0.93727768642853904</v>
      </c>
      <c r="O17" s="21">
        <v>0.85745307042637198</v>
      </c>
      <c r="P17" s="21">
        <v>0</v>
      </c>
      <c r="Q17" s="21"/>
      <c r="R17" s="21">
        <v>0.80240569600190803</v>
      </c>
      <c r="S17" s="21">
        <v>0.78335470433127796</v>
      </c>
      <c r="T17" s="21">
        <v>0.82430819587062998</v>
      </c>
      <c r="U17" s="21">
        <v>0.86546747751991204</v>
      </c>
      <c r="V17" s="21"/>
      <c r="W17" s="21">
        <v>0.77551506964800698</v>
      </c>
      <c r="X17" s="21">
        <v>0.583457720843226</v>
      </c>
      <c r="Y17" s="21">
        <v>0.85517887903315604</v>
      </c>
      <c r="Z17" s="21">
        <v>0.76130259810733802</v>
      </c>
      <c r="AA17" s="21">
        <v>0.95113361591929702</v>
      </c>
      <c r="AB17" s="21">
        <v>0.91388706929065999</v>
      </c>
      <c r="AC17" s="21">
        <v>0.80757541754202899</v>
      </c>
      <c r="AD17" s="21">
        <v>0.77539520064438905</v>
      </c>
      <c r="AE17" s="21">
        <v>0.90101021762039302</v>
      </c>
      <c r="AF17" s="21">
        <v>0.88530148356518201</v>
      </c>
      <c r="AG17" s="21"/>
      <c r="AH17" s="21">
        <v>0.82799109958765205</v>
      </c>
      <c r="AI17" s="21">
        <v>0.81510016907622196</v>
      </c>
      <c r="AJ17" s="21">
        <v>0.81125171994845402</v>
      </c>
      <c r="AK17" s="21">
        <v>0.71154731899784796</v>
      </c>
      <c r="AL17" s="21">
        <v>0.81289051146064395</v>
      </c>
      <c r="AM17" s="21">
        <v>0.96628130869544404</v>
      </c>
      <c r="AN17" s="21">
        <v>0.88846758236061296</v>
      </c>
      <c r="AO17" s="21"/>
      <c r="AP17" s="21">
        <v>0.84630554685987303</v>
      </c>
      <c r="AQ17" s="21" t="s">
        <v>104</v>
      </c>
      <c r="AR17" s="21"/>
      <c r="AS17" s="21">
        <v>0.79798818901176205</v>
      </c>
      <c r="AT17" s="21">
        <v>0.90946682716979399</v>
      </c>
      <c r="AU17" s="21" t="s">
        <v>104</v>
      </c>
      <c r="AV17" s="21"/>
      <c r="AW17" s="21">
        <v>0.89745350994810202</v>
      </c>
      <c r="AX17" s="21">
        <v>0.80906638723148405</v>
      </c>
      <c r="AY17" s="21"/>
      <c r="AZ17" s="21">
        <v>0.83218466074219799</v>
      </c>
      <c r="BA17" s="21">
        <v>0.85156899859275004</v>
      </c>
      <c r="BB17" s="21"/>
      <c r="BC17" s="21">
        <v>0.80373564909504103</v>
      </c>
      <c r="BD17" s="21">
        <v>0.86546747751991204</v>
      </c>
      <c r="BE17" s="21"/>
      <c r="BF17" s="21">
        <v>0.90238580312981198</v>
      </c>
      <c r="BG17" s="21">
        <v>0.79558368969271198</v>
      </c>
      <c r="BH17" s="21"/>
      <c r="BI17" s="21">
        <v>0.7842903114027</v>
      </c>
      <c r="BJ17" s="21">
        <v>0.71292668750269805</v>
      </c>
      <c r="BK17" s="21">
        <v>0.85616770529262898</v>
      </c>
      <c r="BL17" s="21">
        <v>0.96754157415446695</v>
      </c>
    </row>
    <row r="18" spans="2:64" x14ac:dyDescent="0.25">
      <c r="B18" s="16" t="s">
        <v>661</v>
      </c>
    </row>
    <row r="19" spans="2:64" x14ac:dyDescent="0.25">
      <c r="B19" t="s">
        <v>83</v>
      </c>
    </row>
    <row r="20" spans="2:64" x14ac:dyDescent="0.25">
      <c r="B20" t="s">
        <v>84</v>
      </c>
    </row>
    <row r="22" spans="2:64" x14ac:dyDescent="0.2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BL23"/>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670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662</v>
      </c>
      <c r="C9" s="17">
        <v>0.42971854606644599</v>
      </c>
      <c r="D9" s="17">
        <v>0.48505350237655398</v>
      </c>
      <c r="E9" s="17">
        <v>0.61090423016071105</v>
      </c>
      <c r="F9" s="17">
        <v>0.36748949289542798</v>
      </c>
      <c r="G9" s="17">
        <v>0.331875829888719</v>
      </c>
      <c r="H9" s="17">
        <v>0.38690020303725198</v>
      </c>
      <c r="I9" s="17">
        <v>0.43185962392923599</v>
      </c>
      <c r="J9" s="17">
        <v>0.273104087924738</v>
      </c>
      <c r="K9" s="17">
        <v>0.38145952379162701</v>
      </c>
      <c r="L9" s="17">
        <v>0.47819898824917301</v>
      </c>
      <c r="M9" s="17">
        <v>0.39440281651801101</v>
      </c>
      <c r="N9" s="17">
        <v>0.426743755518879</v>
      </c>
      <c r="O9" s="17">
        <v>0.42507024162664298</v>
      </c>
      <c r="P9" s="17">
        <v>0.35196951786603697</v>
      </c>
      <c r="Q9" s="17"/>
      <c r="R9" s="17">
        <v>0.35190399038890902</v>
      </c>
      <c r="S9" s="17">
        <v>0.39915342622950101</v>
      </c>
      <c r="T9" s="17">
        <v>0.40556938925094099</v>
      </c>
      <c r="U9" s="17">
        <v>0.48706446204132797</v>
      </c>
      <c r="V9" s="17"/>
      <c r="W9" s="17">
        <v>0.33648662282785602</v>
      </c>
      <c r="X9" s="17">
        <v>0.39783202849911797</v>
      </c>
      <c r="Y9" s="17">
        <v>0.30028867795048803</v>
      </c>
      <c r="Z9" s="17">
        <v>0.469211591690465</v>
      </c>
      <c r="AA9" s="17">
        <v>0.380251356492735</v>
      </c>
      <c r="AB9" s="17">
        <v>0.482449658470677</v>
      </c>
      <c r="AC9" s="17">
        <v>0.55801489038375995</v>
      </c>
      <c r="AD9" s="17">
        <v>0.34692055340246702</v>
      </c>
      <c r="AE9" s="17">
        <v>0.53275197860537205</v>
      </c>
      <c r="AF9" s="17">
        <v>0.48549029534978599</v>
      </c>
      <c r="AG9" s="17"/>
      <c r="AH9" s="17">
        <v>0.452855914201303</v>
      </c>
      <c r="AI9" s="17">
        <v>0.48072910635625798</v>
      </c>
      <c r="AJ9" s="17">
        <v>0.36838055557810201</v>
      </c>
      <c r="AK9" s="17">
        <v>0.40541960269216798</v>
      </c>
      <c r="AL9" s="17">
        <v>0.41518584874521502</v>
      </c>
      <c r="AM9" s="17">
        <v>0.51158980644213703</v>
      </c>
      <c r="AN9" s="17">
        <v>0.45320183098420302</v>
      </c>
      <c r="AO9" s="17"/>
      <c r="AP9" s="17">
        <v>0.46868678700801802</v>
      </c>
      <c r="AQ9" s="17">
        <v>0.36649531879896602</v>
      </c>
      <c r="AR9" s="17"/>
      <c r="AS9" s="17">
        <v>0.45872908142019903</v>
      </c>
      <c r="AT9" s="17">
        <v>0.49978032479138801</v>
      </c>
      <c r="AU9" s="17">
        <v>0.47006032208610299</v>
      </c>
      <c r="AV9" s="17"/>
      <c r="AW9" s="17">
        <v>0.399705403648834</v>
      </c>
      <c r="AX9" s="17">
        <v>0.43434588075658298</v>
      </c>
      <c r="AY9" s="17"/>
      <c r="AZ9" s="17">
        <v>0.38184323576587698</v>
      </c>
      <c r="BA9" s="17">
        <v>0.45377444966623498</v>
      </c>
      <c r="BB9" s="17"/>
      <c r="BC9" s="17">
        <v>0.37830040525709901</v>
      </c>
      <c r="BD9" s="17">
        <v>0.48706446204132797</v>
      </c>
      <c r="BE9" s="17"/>
      <c r="BF9" s="17">
        <v>0.49865538358610201</v>
      </c>
      <c r="BG9" s="17">
        <v>0.39452692852433602</v>
      </c>
      <c r="BH9" s="17"/>
      <c r="BI9" s="17">
        <v>0.31948669333283802</v>
      </c>
      <c r="BJ9" s="17">
        <v>0.41405729460603802</v>
      </c>
      <c r="BK9" s="17">
        <v>0.48329919055898402</v>
      </c>
      <c r="BL9" s="17">
        <v>0.53555056973868298</v>
      </c>
    </row>
    <row r="10" spans="2:64" ht="30" x14ac:dyDescent="0.25">
      <c r="B10" s="18" t="s">
        <v>663</v>
      </c>
      <c r="C10" s="17">
        <v>0.34054894939462399</v>
      </c>
      <c r="D10" s="17">
        <v>0.37544222082647699</v>
      </c>
      <c r="E10" s="17">
        <v>0.246942763687233</v>
      </c>
      <c r="F10" s="17">
        <v>0.30025409831727901</v>
      </c>
      <c r="G10" s="17">
        <v>0.48035867322749398</v>
      </c>
      <c r="H10" s="17">
        <v>0.31845089952516298</v>
      </c>
      <c r="I10" s="17">
        <v>0.38267511683475203</v>
      </c>
      <c r="J10" s="17">
        <v>0.47783462839345098</v>
      </c>
      <c r="K10" s="17">
        <v>0.33780662823962898</v>
      </c>
      <c r="L10" s="17">
        <v>0.28783942210772601</v>
      </c>
      <c r="M10" s="17">
        <v>0.23033766504703501</v>
      </c>
      <c r="N10" s="17">
        <v>0.35383466660496599</v>
      </c>
      <c r="O10" s="17">
        <v>0.30630285395548301</v>
      </c>
      <c r="P10" s="17">
        <v>0</v>
      </c>
      <c r="Q10" s="17"/>
      <c r="R10" s="17">
        <v>0.29134791257685999</v>
      </c>
      <c r="S10" s="17">
        <v>0.276085337258626</v>
      </c>
      <c r="T10" s="17">
        <v>0.361590308143314</v>
      </c>
      <c r="U10" s="17">
        <v>0.38143130261688801</v>
      </c>
      <c r="V10" s="17"/>
      <c r="W10" s="17">
        <v>0.31683590925407601</v>
      </c>
      <c r="X10" s="17">
        <v>0.29177987729353999</v>
      </c>
      <c r="Y10" s="17">
        <v>0.29380074511857701</v>
      </c>
      <c r="Z10" s="17">
        <v>0.26896936928119097</v>
      </c>
      <c r="AA10" s="17">
        <v>0.35396182792484099</v>
      </c>
      <c r="AB10" s="17">
        <v>0.33432259345531701</v>
      </c>
      <c r="AC10" s="17">
        <v>0.31606135906768901</v>
      </c>
      <c r="AD10" s="17">
        <v>0.312766832144662</v>
      </c>
      <c r="AE10" s="17">
        <v>0.32808709371028499</v>
      </c>
      <c r="AF10" s="17">
        <v>0.45062532203918998</v>
      </c>
      <c r="AG10" s="17"/>
      <c r="AH10" s="17">
        <v>0.26337492032450099</v>
      </c>
      <c r="AI10" s="17">
        <v>0.38751566802200299</v>
      </c>
      <c r="AJ10" s="17">
        <v>0.34044593527547901</v>
      </c>
      <c r="AK10" s="17">
        <v>0.31530359290274801</v>
      </c>
      <c r="AL10" s="17">
        <v>0.40594309995209599</v>
      </c>
      <c r="AM10" s="17">
        <v>0.38127446027690798</v>
      </c>
      <c r="AN10" s="17">
        <v>0.356644870087583</v>
      </c>
      <c r="AO10" s="17"/>
      <c r="AP10" s="17">
        <v>0.382417747375493</v>
      </c>
      <c r="AQ10" s="17">
        <v>0.27261977255213599</v>
      </c>
      <c r="AR10" s="17"/>
      <c r="AS10" s="17">
        <v>0.37472193950383098</v>
      </c>
      <c r="AT10" s="17">
        <v>0.43922723106520001</v>
      </c>
      <c r="AU10" s="17">
        <v>0.37242840765528101</v>
      </c>
      <c r="AV10" s="17"/>
      <c r="AW10" s="17">
        <v>0.39522994626433799</v>
      </c>
      <c r="AX10" s="17">
        <v>0.33211840019768402</v>
      </c>
      <c r="AY10" s="17"/>
      <c r="AZ10" s="17">
        <v>0.34132872351455201</v>
      </c>
      <c r="BA10" s="17">
        <v>0.34015713635068101</v>
      </c>
      <c r="BB10" s="17"/>
      <c r="BC10" s="17">
        <v>0.30389255357525002</v>
      </c>
      <c r="BD10" s="17">
        <v>0.38143130261688801</v>
      </c>
      <c r="BE10" s="17"/>
      <c r="BF10" s="17">
        <v>0.39863432368311902</v>
      </c>
      <c r="BG10" s="17">
        <v>0.31089690340153298</v>
      </c>
      <c r="BH10" s="17"/>
      <c r="BI10" s="17">
        <v>0.21716447598725599</v>
      </c>
      <c r="BJ10" s="17">
        <v>0.37187246085360298</v>
      </c>
      <c r="BK10" s="17">
        <v>0.38029695440056299</v>
      </c>
      <c r="BL10" s="17">
        <v>0.38156422388766198</v>
      </c>
    </row>
    <row r="11" spans="2:64" ht="30" x14ac:dyDescent="0.25">
      <c r="B11" s="18" t="s">
        <v>664</v>
      </c>
      <c r="C11" s="17">
        <v>0.32216597175592498</v>
      </c>
      <c r="D11" s="17">
        <v>0.33865570510842002</v>
      </c>
      <c r="E11" s="17">
        <v>0.22047999940385199</v>
      </c>
      <c r="F11" s="17">
        <v>0.43209506980002899</v>
      </c>
      <c r="G11" s="17">
        <v>0.34266231412954401</v>
      </c>
      <c r="H11" s="17">
        <v>0.27832464817453301</v>
      </c>
      <c r="I11" s="17">
        <v>0.349754182111782</v>
      </c>
      <c r="J11" s="17">
        <v>0.279241060921741</v>
      </c>
      <c r="K11" s="17">
        <v>0.317041963330987</v>
      </c>
      <c r="L11" s="17">
        <v>0.25828645657405203</v>
      </c>
      <c r="M11" s="17">
        <v>0.32257668505655501</v>
      </c>
      <c r="N11" s="17">
        <v>0.35696107115092901</v>
      </c>
      <c r="O11" s="17">
        <v>0.31941218108688202</v>
      </c>
      <c r="P11" s="17">
        <v>0</v>
      </c>
      <c r="Q11" s="17"/>
      <c r="R11" s="17">
        <v>0.25060221507813002</v>
      </c>
      <c r="S11" s="17">
        <v>0.27518509883946601</v>
      </c>
      <c r="T11" s="17">
        <v>0.32073150091680402</v>
      </c>
      <c r="U11" s="17">
        <v>0.37533709086127698</v>
      </c>
      <c r="V11" s="17"/>
      <c r="W11" s="17">
        <v>0.282013693401719</v>
      </c>
      <c r="X11" s="17">
        <v>0.164239527232039</v>
      </c>
      <c r="Y11" s="17">
        <v>0.32316256381842701</v>
      </c>
      <c r="Z11" s="17">
        <v>0.278814968751953</v>
      </c>
      <c r="AA11" s="17">
        <v>0.27877796537244398</v>
      </c>
      <c r="AB11" s="17">
        <v>0.29161837857485401</v>
      </c>
      <c r="AC11" s="17">
        <v>0.381400805885798</v>
      </c>
      <c r="AD11" s="17">
        <v>0.36164161915813497</v>
      </c>
      <c r="AE11" s="17">
        <v>0.42314781268889601</v>
      </c>
      <c r="AF11" s="17">
        <v>0.42120322542914501</v>
      </c>
      <c r="AG11" s="17"/>
      <c r="AH11" s="17">
        <v>0.28384265240885997</v>
      </c>
      <c r="AI11" s="17">
        <v>0.240348948533853</v>
      </c>
      <c r="AJ11" s="17">
        <v>0.29471225147734997</v>
      </c>
      <c r="AK11" s="17">
        <v>0.282264899014745</v>
      </c>
      <c r="AL11" s="17">
        <v>0.38745315437544797</v>
      </c>
      <c r="AM11" s="17">
        <v>0.38772861129407898</v>
      </c>
      <c r="AN11" s="17">
        <v>0.34597714009492497</v>
      </c>
      <c r="AO11" s="17"/>
      <c r="AP11" s="17">
        <v>0.33899592773550102</v>
      </c>
      <c r="AQ11" s="17">
        <v>0.29486055313582799</v>
      </c>
      <c r="AR11" s="17"/>
      <c r="AS11" s="17">
        <v>0.34815929804590401</v>
      </c>
      <c r="AT11" s="17">
        <v>0.43250638506332001</v>
      </c>
      <c r="AU11" s="17">
        <v>0.290969746747405</v>
      </c>
      <c r="AV11" s="17"/>
      <c r="AW11" s="17">
        <v>0.42011006889726199</v>
      </c>
      <c r="AX11" s="17">
        <v>0.30706524980918798</v>
      </c>
      <c r="AY11" s="17"/>
      <c r="AZ11" s="17">
        <v>0.283289243370832</v>
      </c>
      <c r="BA11" s="17">
        <v>0.341700358571082</v>
      </c>
      <c r="BB11" s="17"/>
      <c r="BC11" s="17">
        <v>0.27449108431761099</v>
      </c>
      <c r="BD11" s="17">
        <v>0.37533709086127698</v>
      </c>
      <c r="BE11" s="17"/>
      <c r="BF11" s="17">
        <v>0.34598917633887699</v>
      </c>
      <c r="BG11" s="17">
        <v>0.31000444630051599</v>
      </c>
      <c r="BH11" s="17"/>
      <c r="BI11" s="17">
        <v>0.229641543423137</v>
      </c>
      <c r="BJ11" s="17">
        <v>0.34039557029344097</v>
      </c>
      <c r="BK11" s="17">
        <v>0.33567305905807399</v>
      </c>
      <c r="BL11" s="17">
        <v>0.40931339077111301</v>
      </c>
    </row>
    <row r="12" spans="2:64" ht="30" x14ac:dyDescent="0.25">
      <c r="B12" s="18" t="s">
        <v>665</v>
      </c>
      <c r="C12" s="17">
        <v>0.26863680343763902</v>
      </c>
      <c r="D12" s="17">
        <v>0.25566719478473499</v>
      </c>
      <c r="E12" s="17">
        <v>0.19758531332830701</v>
      </c>
      <c r="F12" s="17">
        <v>0.26685084332877301</v>
      </c>
      <c r="G12" s="17">
        <v>0.22012216657425601</v>
      </c>
      <c r="H12" s="17">
        <v>0.44494892896274602</v>
      </c>
      <c r="I12" s="17">
        <v>0.27078203547227297</v>
      </c>
      <c r="J12" s="17">
        <v>0.24235287625337701</v>
      </c>
      <c r="K12" s="17">
        <v>0.226952294705839</v>
      </c>
      <c r="L12" s="17">
        <v>0.31102747296729899</v>
      </c>
      <c r="M12" s="17">
        <v>0.23300477416610699</v>
      </c>
      <c r="N12" s="17">
        <v>0.25875466833382099</v>
      </c>
      <c r="O12" s="17">
        <v>0.26325899461297902</v>
      </c>
      <c r="P12" s="17">
        <v>0.35196951786603697</v>
      </c>
      <c r="Q12" s="17"/>
      <c r="R12" s="17">
        <v>0.14555640736685099</v>
      </c>
      <c r="S12" s="17">
        <v>0.35273271391675098</v>
      </c>
      <c r="T12" s="17">
        <v>0.28635691300855698</v>
      </c>
      <c r="U12" s="17">
        <v>0.302182198729329</v>
      </c>
      <c r="V12" s="17"/>
      <c r="W12" s="17">
        <v>0.1971831480987</v>
      </c>
      <c r="X12" s="17">
        <v>0.112769626776811</v>
      </c>
      <c r="Y12" s="17">
        <v>0.2602131955275</v>
      </c>
      <c r="Z12" s="17">
        <v>0.28883091974736103</v>
      </c>
      <c r="AA12" s="17">
        <v>0.36427217812235801</v>
      </c>
      <c r="AB12" s="17">
        <v>0.27177324825839899</v>
      </c>
      <c r="AC12" s="17">
        <v>0.25456154005675302</v>
      </c>
      <c r="AD12" s="17">
        <v>0.30839967043286898</v>
      </c>
      <c r="AE12" s="17">
        <v>0.31765898434811901</v>
      </c>
      <c r="AF12" s="17">
        <v>0.34060051882396403</v>
      </c>
      <c r="AG12" s="17"/>
      <c r="AH12" s="17">
        <v>0.226367633712382</v>
      </c>
      <c r="AI12" s="17">
        <v>0.24870186801269401</v>
      </c>
      <c r="AJ12" s="17">
        <v>0.360911467788186</v>
      </c>
      <c r="AK12" s="17">
        <v>0.22070638584723301</v>
      </c>
      <c r="AL12" s="17">
        <v>0.24786843367797001</v>
      </c>
      <c r="AM12" s="17">
        <v>0.36439740066505499</v>
      </c>
      <c r="AN12" s="17">
        <v>0.31952166649617603</v>
      </c>
      <c r="AO12" s="17"/>
      <c r="AP12" s="17">
        <v>0.32220931859243701</v>
      </c>
      <c r="AQ12" s="17">
        <v>0.18171916951105899</v>
      </c>
      <c r="AR12" s="17"/>
      <c r="AS12" s="17">
        <v>0.32707671487712597</v>
      </c>
      <c r="AT12" s="17">
        <v>0.28407612353393302</v>
      </c>
      <c r="AU12" s="17">
        <v>0.34172356139953802</v>
      </c>
      <c r="AV12" s="17"/>
      <c r="AW12" s="17">
        <v>0.359690804663437</v>
      </c>
      <c r="AX12" s="17">
        <v>0.25459837544881903</v>
      </c>
      <c r="AY12" s="17"/>
      <c r="AZ12" s="17">
        <v>0.22652421573543</v>
      </c>
      <c r="BA12" s="17">
        <v>0.28979711224277999</v>
      </c>
      <c r="BB12" s="17"/>
      <c r="BC12" s="17">
        <v>0.23855895344098299</v>
      </c>
      <c r="BD12" s="17">
        <v>0.302182198729329</v>
      </c>
      <c r="BE12" s="17"/>
      <c r="BF12" s="17">
        <v>0.31958396017986301</v>
      </c>
      <c r="BG12" s="17">
        <v>0.242628751437588</v>
      </c>
      <c r="BH12" s="17"/>
      <c r="BI12" s="17">
        <v>0.14972201932195001</v>
      </c>
      <c r="BJ12" s="17">
        <v>0.28923742791258999</v>
      </c>
      <c r="BK12" s="17">
        <v>0.30885615107372599</v>
      </c>
      <c r="BL12" s="17">
        <v>0.32241577167537999</v>
      </c>
    </row>
    <row r="13" spans="2:64" ht="45" x14ac:dyDescent="0.25">
      <c r="B13" s="18" t="s">
        <v>666</v>
      </c>
      <c r="C13" s="17">
        <v>0.23300852340295899</v>
      </c>
      <c r="D13" s="17">
        <v>0.25818897954811099</v>
      </c>
      <c r="E13" s="17">
        <v>0.18585290423853301</v>
      </c>
      <c r="F13" s="17">
        <v>0.21644752917697399</v>
      </c>
      <c r="G13" s="17">
        <v>0.31357226686927098</v>
      </c>
      <c r="H13" s="17">
        <v>0.15786298099965501</v>
      </c>
      <c r="I13" s="17">
        <v>0.184646230835804</v>
      </c>
      <c r="J13" s="17">
        <v>0.22501992111533201</v>
      </c>
      <c r="K13" s="17">
        <v>0.30317171766702999</v>
      </c>
      <c r="L13" s="17">
        <v>0.24612451335906299</v>
      </c>
      <c r="M13" s="17">
        <v>0.26552027410439499</v>
      </c>
      <c r="N13" s="17">
        <v>0.20028140863466301</v>
      </c>
      <c r="O13" s="17">
        <v>0.21660967040962101</v>
      </c>
      <c r="P13" s="17">
        <v>0.35196951786603697</v>
      </c>
      <c r="Q13" s="17"/>
      <c r="R13" s="17">
        <v>0.29782939210125497</v>
      </c>
      <c r="S13" s="17">
        <v>0.180833601828712</v>
      </c>
      <c r="T13" s="17">
        <v>0.20456166663974101</v>
      </c>
      <c r="U13" s="17">
        <v>0.222980693411331</v>
      </c>
      <c r="V13" s="17"/>
      <c r="W13" s="17">
        <v>0.23986355994740499</v>
      </c>
      <c r="X13" s="17">
        <v>0.288538949598377</v>
      </c>
      <c r="Y13" s="17">
        <v>0.32848451312163601</v>
      </c>
      <c r="Z13" s="17">
        <v>0.25062762015553403</v>
      </c>
      <c r="AA13" s="17">
        <v>0.192195373680557</v>
      </c>
      <c r="AB13" s="17">
        <v>0.169420169082206</v>
      </c>
      <c r="AC13" s="17">
        <v>0.241256531237342</v>
      </c>
      <c r="AD13" s="17">
        <v>0.34316886075241998</v>
      </c>
      <c r="AE13" s="17">
        <v>0.18316927695240801</v>
      </c>
      <c r="AF13" s="17">
        <v>0.188533211227984</v>
      </c>
      <c r="AG13" s="17"/>
      <c r="AH13" s="17">
        <v>0.317159890691669</v>
      </c>
      <c r="AI13" s="17">
        <v>0.22411936022399401</v>
      </c>
      <c r="AJ13" s="17">
        <v>0.16244159389457799</v>
      </c>
      <c r="AK13" s="17">
        <v>0.263927918479193</v>
      </c>
      <c r="AL13" s="17">
        <v>0.255626529195913</v>
      </c>
      <c r="AM13" s="17">
        <v>0.20635987302476999</v>
      </c>
      <c r="AN13" s="17">
        <v>0.183129205966194</v>
      </c>
      <c r="AO13" s="17"/>
      <c r="AP13" s="17">
        <v>0.22744345483077699</v>
      </c>
      <c r="AQ13" s="17">
        <v>0.242037455338216</v>
      </c>
      <c r="AR13" s="17"/>
      <c r="AS13" s="17">
        <v>0.20662605919383301</v>
      </c>
      <c r="AT13" s="17">
        <v>0.250091609232372</v>
      </c>
      <c r="AU13" s="17">
        <v>0.23306897221327799</v>
      </c>
      <c r="AV13" s="17"/>
      <c r="AW13" s="17">
        <v>0.229855734730642</v>
      </c>
      <c r="AX13" s="17">
        <v>0.23349461073733599</v>
      </c>
      <c r="AY13" s="17"/>
      <c r="AZ13" s="17">
        <v>0.24825506784621701</v>
      </c>
      <c r="BA13" s="17">
        <v>0.22534759335249499</v>
      </c>
      <c r="BB13" s="17"/>
      <c r="BC13" s="17">
        <v>0.24199978922819301</v>
      </c>
      <c r="BD13" s="17">
        <v>0.222980693411331</v>
      </c>
      <c r="BE13" s="17"/>
      <c r="BF13" s="17">
        <v>0.21257008401777899</v>
      </c>
      <c r="BG13" s="17">
        <v>0.24344215755096801</v>
      </c>
      <c r="BH13" s="17"/>
      <c r="BI13" s="17">
        <v>0.22142931729184001</v>
      </c>
      <c r="BJ13" s="17">
        <v>0.26176513141549801</v>
      </c>
      <c r="BK13" s="17">
        <v>0.22942832888909401</v>
      </c>
      <c r="BL13" s="17">
        <v>0.19224383760396899</v>
      </c>
    </row>
    <row r="14" spans="2:64" x14ac:dyDescent="0.25">
      <c r="B14" s="18" t="s">
        <v>667</v>
      </c>
      <c r="C14" s="17">
        <v>0.231998256849865</v>
      </c>
      <c r="D14" s="17">
        <v>0.27250159643615801</v>
      </c>
      <c r="E14" s="17">
        <v>0.14556825680076499</v>
      </c>
      <c r="F14" s="17">
        <v>0.13277514150286801</v>
      </c>
      <c r="G14" s="17">
        <v>0.17481549508440899</v>
      </c>
      <c r="H14" s="17">
        <v>0.27922379603772501</v>
      </c>
      <c r="I14" s="17">
        <v>0.216527683518175</v>
      </c>
      <c r="J14" s="17">
        <v>0.19979639995311599</v>
      </c>
      <c r="K14" s="17">
        <v>0.20984781057565899</v>
      </c>
      <c r="L14" s="17">
        <v>0.22174284291861801</v>
      </c>
      <c r="M14" s="17">
        <v>0.21549166773999601</v>
      </c>
      <c r="N14" s="17">
        <v>0.26448515849211901</v>
      </c>
      <c r="O14" s="17">
        <v>0.220363626915105</v>
      </c>
      <c r="P14" s="17">
        <v>0</v>
      </c>
      <c r="Q14" s="17"/>
      <c r="R14" s="17">
        <v>0.19368108914162099</v>
      </c>
      <c r="S14" s="17">
        <v>0.27573208061828702</v>
      </c>
      <c r="T14" s="17">
        <v>0.288054513386033</v>
      </c>
      <c r="U14" s="17">
        <v>0.22329276289872699</v>
      </c>
      <c r="V14" s="17"/>
      <c r="W14" s="17">
        <v>0.207900297689839</v>
      </c>
      <c r="X14" s="17">
        <v>0.214951971692912</v>
      </c>
      <c r="Y14" s="17">
        <v>0.21291376682674501</v>
      </c>
      <c r="Z14" s="17">
        <v>0.25505788798171902</v>
      </c>
      <c r="AA14" s="17">
        <v>0.20034270276767599</v>
      </c>
      <c r="AB14" s="17">
        <v>0.361500262213938</v>
      </c>
      <c r="AC14" s="17">
        <v>0.19969715511818301</v>
      </c>
      <c r="AD14" s="17">
        <v>0.214886223515245</v>
      </c>
      <c r="AE14" s="17">
        <v>0.217827545928859</v>
      </c>
      <c r="AF14" s="17">
        <v>0.23820238522979001</v>
      </c>
      <c r="AG14" s="17"/>
      <c r="AH14" s="17">
        <v>0.24451328790497201</v>
      </c>
      <c r="AI14" s="17">
        <v>0.123632452022005</v>
      </c>
      <c r="AJ14" s="17">
        <v>0.24946709614083601</v>
      </c>
      <c r="AK14" s="17">
        <v>0.233714372434523</v>
      </c>
      <c r="AL14" s="17">
        <v>0.25597038838144698</v>
      </c>
      <c r="AM14" s="17">
        <v>0.22701231669017699</v>
      </c>
      <c r="AN14" s="17">
        <v>0.23070167223725399</v>
      </c>
      <c r="AO14" s="17"/>
      <c r="AP14" s="17">
        <v>0.24270735196819901</v>
      </c>
      <c r="AQ14" s="17">
        <v>0.21462350402202701</v>
      </c>
      <c r="AR14" s="17"/>
      <c r="AS14" s="17">
        <v>0.292293654098989</v>
      </c>
      <c r="AT14" s="17">
        <v>0.24719763894784899</v>
      </c>
      <c r="AU14" s="17">
        <v>0.224422367221804</v>
      </c>
      <c r="AV14" s="17"/>
      <c r="AW14" s="17">
        <v>0.21554375276874399</v>
      </c>
      <c r="AX14" s="17">
        <v>0.234535162065725</v>
      </c>
      <c r="AY14" s="17"/>
      <c r="AZ14" s="17">
        <v>0.19819419021605</v>
      </c>
      <c r="BA14" s="17">
        <v>0.248983783692795</v>
      </c>
      <c r="BB14" s="17"/>
      <c r="BC14" s="17">
        <v>0.23980387484697999</v>
      </c>
      <c r="BD14" s="17">
        <v>0.22329276289872699</v>
      </c>
      <c r="BE14" s="17"/>
      <c r="BF14" s="17">
        <v>0.228699310213311</v>
      </c>
      <c r="BG14" s="17">
        <v>0.233682338576016</v>
      </c>
      <c r="BH14" s="17"/>
      <c r="BI14" s="17">
        <v>0.21609036856204</v>
      </c>
      <c r="BJ14" s="17">
        <v>0.22298356638563499</v>
      </c>
      <c r="BK14" s="17">
        <v>0.23908111696494</v>
      </c>
      <c r="BL14" s="17">
        <v>0.25655106566965102</v>
      </c>
    </row>
    <row r="15" spans="2:64" ht="45" x14ac:dyDescent="0.25">
      <c r="B15" s="18" t="s">
        <v>668</v>
      </c>
      <c r="C15" s="17">
        <v>0.23039957807206601</v>
      </c>
      <c r="D15" s="17">
        <v>0.25165904011365198</v>
      </c>
      <c r="E15" s="17">
        <v>5.97613985311298E-2</v>
      </c>
      <c r="F15" s="17">
        <v>0.20234565061962601</v>
      </c>
      <c r="G15" s="17">
        <v>0.218744860332938</v>
      </c>
      <c r="H15" s="17">
        <v>0.17176048633993199</v>
      </c>
      <c r="I15" s="17">
        <v>0.279897912011419</v>
      </c>
      <c r="J15" s="17">
        <v>0.14853168565527999</v>
      </c>
      <c r="K15" s="17">
        <v>0.32158045281637199</v>
      </c>
      <c r="L15" s="17">
        <v>0.211590618688628</v>
      </c>
      <c r="M15" s="17">
        <v>0.28217877359517901</v>
      </c>
      <c r="N15" s="17">
        <v>0.20330336276014299</v>
      </c>
      <c r="O15" s="17">
        <v>0.25314137252187702</v>
      </c>
      <c r="P15" s="17">
        <v>0.296060964267926</v>
      </c>
      <c r="Q15" s="17"/>
      <c r="R15" s="17">
        <v>0.16669965559299399</v>
      </c>
      <c r="S15" s="17">
        <v>0.20981214756340599</v>
      </c>
      <c r="T15" s="17">
        <v>0.273961211144154</v>
      </c>
      <c r="U15" s="17">
        <v>0.25893844823324702</v>
      </c>
      <c r="V15" s="17"/>
      <c r="W15" s="17">
        <v>0.15678962333271201</v>
      </c>
      <c r="X15" s="17">
        <v>0.23236587585619101</v>
      </c>
      <c r="Y15" s="17">
        <v>0.21231036576974699</v>
      </c>
      <c r="Z15" s="17">
        <v>0.25028051458613199</v>
      </c>
      <c r="AA15" s="17">
        <v>0.273975850293529</v>
      </c>
      <c r="AB15" s="17">
        <v>0.20547872785708801</v>
      </c>
      <c r="AC15" s="17">
        <v>0.259052166843454</v>
      </c>
      <c r="AD15" s="17">
        <v>0.273435807400708</v>
      </c>
      <c r="AE15" s="17">
        <v>0.32599609938768798</v>
      </c>
      <c r="AF15" s="17">
        <v>0.25266836054710501</v>
      </c>
      <c r="AG15" s="17"/>
      <c r="AH15" s="17">
        <v>0.18520210855511501</v>
      </c>
      <c r="AI15" s="17">
        <v>0.230429690499804</v>
      </c>
      <c r="AJ15" s="17">
        <v>0.33256202438587301</v>
      </c>
      <c r="AK15" s="17">
        <v>0.19252453296934699</v>
      </c>
      <c r="AL15" s="17">
        <v>0.24179687923592399</v>
      </c>
      <c r="AM15" s="17">
        <v>0.245284445888727</v>
      </c>
      <c r="AN15" s="17">
        <v>0.25523488699022601</v>
      </c>
      <c r="AO15" s="17"/>
      <c r="AP15" s="17">
        <v>0.28000852370437601</v>
      </c>
      <c r="AQ15" s="17">
        <v>0.149912556630314</v>
      </c>
      <c r="AR15" s="17"/>
      <c r="AS15" s="17">
        <v>0.26953161780213297</v>
      </c>
      <c r="AT15" s="17">
        <v>0.31515023184174201</v>
      </c>
      <c r="AU15" s="17">
        <v>0.27937869113888802</v>
      </c>
      <c r="AV15" s="17"/>
      <c r="AW15" s="17">
        <v>0.32888605918171798</v>
      </c>
      <c r="AX15" s="17">
        <v>0.21521523302058901</v>
      </c>
      <c r="AY15" s="17"/>
      <c r="AZ15" s="17">
        <v>0.20603915737062301</v>
      </c>
      <c r="BA15" s="17">
        <v>0.242639956846952</v>
      </c>
      <c r="BB15" s="17"/>
      <c r="BC15" s="17">
        <v>0.20481073500379801</v>
      </c>
      <c r="BD15" s="17">
        <v>0.25893844823324702</v>
      </c>
      <c r="BE15" s="17"/>
      <c r="BF15" s="17">
        <v>0.26773121353427198</v>
      </c>
      <c r="BG15" s="17">
        <v>0.211342123673568</v>
      </c>
      <c r="BH15" s="17"/>
      <c r="BI15" s="17">
        <v>0.111144818593659</v>
      </c>
      <c r="BJ15" s="17">
        <v>0.205117526023567</v>
      </c>
      <c r="BK15" s="17">
        <v>0.28639837093730303</v>
      </c>
      <c r="BL15" s="17">
        <v>0.35164775783209401</v>
      </c>
    </row>
    <row r="16" spans="2:64" ht="30" x14ac:dyDescent="0.25">
      <c r="B16" s="18" t="s">
        <v>669</v>
      </c>
      <c r="C16" s="17">
        <v>0.19323870498704601</v>
      </c>
      <c r="D16" s="17">
        <v>0.19148469786761199</v>
      </c>
      <c r="E16" s="17">
        <v>0.227466012593872</v>
      </c>
      <c r="F16" s="17">
        <v>0.19021249629796799</v>
      </c>
      <c r="G16" s="17">
        <v>0.145999649193811</v>
      </c>
      <c r="H16" s="17">
        <v>0.23083652661177401</v>
      </c>
      <c r="I16" s="17">
        <v>0.21024642669092899</v>
      </c>
      <c r="J16" s="17">
        <v>0.206422728200893</v>
      </c>
      <c r="K16" s="17">
        <v>0.18939691686619001</v>
      </c>
      <c r="L16" s="17">
        <v>0.14087575032064401</v>
      </c>
      <c r="M16" s="17">
        <v>0.20432079613749299</v>
      </c>
      <c r="N16" s="17">
        <v>0.21982028677077001</v>
      </c>
      <c r="O16" s="17">
        <v>0.15520087041810801</v>
      </c>
      <c r="P16" s="17">
        <v>0.64803048213396297</v>
      </c>
      <c r="Q16" s="17"/>
      <c r="R16" s="17">
        <v>0.17072818601297499</v>
      </c>
      <c r="S16" s="17">
        <v>0.17683192262561701</v>
      </c>
      <c r="T16" s="17">
        <v>0.21210258916229899</v>
      </c>
      <c r="U16" s="17">
        <v>0.205299236148346</v>
      </c>
      <c r="V16" s="17"/>
      <c r="W16" s="17">
        <v>0.21031595320384899</v>
      </c>
      <c r="X16" s="17">
        <v>0.18152954491369699</v>
      </c>
      <c r="Y16" s="17">
        <v>0.20839755318436801</v>
      </c>
      <c r="Z16" s="17">
        <v>0.16171360814274799</v>
      </c>
      <c r="AA16" s="17">
        <v>0.175972726626794</v>
      </c>
      <c r="AB16" s="17">
        <v>0.21299875134841501</v>
      </c>
      <c r="AC16" s="17">
        <v>0.168440529387621</v>
      </c>
      <c r="AD16" s="17">
        <v>0.17417801121867199</v>
      </c>
      <c r="AE16" s="17">
        <v>0.185746051448203</v>
      </c>
      <c r="AF16" s="17">
        <v>0.199277211475198</v>
      </c>
      <c r="AG16" s="17"/>
      <c r="AH16" s="17">
        <v>0.145324197711063</v>
      </c>
      <c r="AI16" s="17">
        <v>0.27799193590613702</v>
      </c>
      <c r="AJ16" s="17">
        <v>0.19455026941779699</v>
      </c>
      <c r="AK16" s="17">
        <v>0.20715712766014499</v>
      </c>
      <c r="AL16" s="17">
        <v>0.165019652965814</v>
      </c>
      <c r="AM16" s="17">
        <v>0.16238026250106599</v>
      </c>
      <c r="AN16" s="17">
        <v>0.22036935437093</v>
      </c>
      <c r="AO16" s="17"/>
      <c r="AP16" s="17">
        <v>0.22252151039037699</v>
      </c>
      <c r="AQ16" s="17">
        <v>0.145729414952114</v>
      </c>
      <c r="AR16" s="17"/>
      <c r="AS16" s="17">
        <v>0.19566812757887</v>
      </c>
      <c r="AT16" s="17">
        <v>0.27127238700929501</v>
      </c>
      <c r="AU16" s="17">
        <v>0.22826616571986699</v>
      </c>
      <c r="AV16" s="17"/>
      <c r="AW16" s="17">
        <v>0.24711475808335401</v>
      </c>
      <c r="AX16" s="17">
        <v>0.18493225956419401</v>
      </c>
      <c r="AY16" s="17"/>
      <c r="AZ16" s="17">
        <v>0.190685103770322</v>
      </c>
      <c r="BA16" s="17">
        <v>0.19452181280015801</v>
      </c>
      <c r="BB16" s="17"/>
      <c r="BC16" s="17">
        <v>0.182424855753931</v>
      </c>
      <c r="BD16" s="17">
        <v>0.205299236148346</v>
      </c>
      <c r="BE16" s="17"/>
      <c r="BF16" s="17">
        <v>0.21273302325645799</v>
      </c>
      <c r="BG16" s="17">
        <v>0.183287035930777</v>
      </c>
      <c r="BH16" s="17"/>
      <c r="BI16" s="17">
        <v>0.12958562513758201</v>
      </c>
      <c r="BJ16" s="17">
        <v>0.20106965824867901</v>
      </c>
      <c r="BK16" s="17">
        <v>0.22065215928021301</v>
      </c>
      <c r="BL16" s="17">
        <v>0.21863933945436601</v>
      </c>
    </row>
    <row r="17" spans="2:64" x14ac:dyDescent="0.25">
      <c r="B17" s="18" t="s">
        <v>102</v>
      </c>
      <c r="C17" s="17">
        <v>1.1208588990844899E-2</v>
      </c>
      <c r="D17" s="17">
        <v>2.1117807582820499E-2</v>
      </c>
      <c r="E17" s="17">
        <v>0</v>
      </c>
      <c r="F17" s="17">
        <v>5.3270054311930999E-2</v>
      </c>
      <c r="G17" s="17">
        <v>3.0979363449151399E-2</v>
      </c>
      <c r="H17" s="17">
        <v>0</v>
      </c>
      <c r="I17" s="17">
        <v>0</v>
      </c>
      <c r="J17" s="17">
        <v>0</v>
      </c>
      <c r="K17" s="17">
        <v>2.6550416871431601E-2</v>
      </c>
      <c r="L17" s="17">
        <v>0</v>
      </c>
      <c r="M17" s="17">
        <v>1.8755626291765099E-2</v>
      </c>
      <c r="N17" s="17">
        <v>0</v>
      </c>
      <c r="O17" s="17">
        <v>0</v>
      </c>
      <c r="P17" s="17">
        <v>0</v>
      </c>
      <c r="Q17" s="17"/>
      <c r="R17" s="17">
        <v>2.6015647586332898E-2</v>
      </c>
      <c r="S17" s="17">
        <v>0</v>
      </c>
      <c r="T17" s="17">
        <v>1.2743109623468399E-2</v>
      </c>
      <c r="U17" s="17">
        <v>6.5365474239662798E-3</v>
      </c>
      <c r="V17" s="17"/>
      <c r="W17" s="17">
        <v>6.9900842433037501E-3</v>
      </c>
      <c r="X17" s="17">
        <v>5.0132728299588598E-2</v>
      </c>
      <c r="Y17" s="17">
        <v>0</v>
      </c>
      <c r="Z17" s="17">
        <v>1.24640527055841E-2</v>
      </c>
      <c r="AA17" s="17">
        <v>0</v>
      </c>
      <c r="AB17" s="17">
        <v>0</v>
      </c>
      <c r="AC17" s="17">
        <v>0</v>
      </c>
      <c r="AD17" s="17">
        <v>1.2216633723642E-2</v>
      </c>
      <c r="AE17" s="17">
        <v>1.31617542809357E-2</v>
      </c>
      <c r="AF17" s="17">
        <v>1.32981114329943E-2</v>
      </c>
      <c r="AG17" s="17"/>
      <c r="AH17" s="17">
        <v>1.85897382754968E-2</v>
      </c>
      <c r="AI17" s="17">
        <v>2.20794782844702E-2</v>
      </c>
      <c r="AJ17" s="17">
        <v>9.5298887102216907E-3</v>
      </c>
      <c r="AK17" s="17">
        <v>1.0175762952953899E-2</v>
      </c>
      <c r="AL17" s="17">
        <v>7.3635450561635599E-3</v>
      </c>
      <c r="AM17" s="17">
        <v>9.9258873750835992E-3</v>
      </c>
      <c r="AN17" s="17">
        <v>1.9263069733128701E-2</v>
      </c>
      <c r="AO17" s="17"/>
      <c r="AP17" s="17">
        <v>3.1928573482833799E-3</v>
      </c>
      <c r="AQ17" s="17">
        <v>2.4213549212494599E-2</v>
      </c>
      <c r="AR17" s="17"/>
      <c r="AS17" s="17">
        <v>0</v>
      </c>
      <c r="AT17" s="17">
        <v>6.8517324269092E-3</v>
      </c>
      <c r="AU17" s="17">
        <v>3.7084571887776802E-3</v>
      </c>
      <c r="AV17" s="17"/>
      <c r="AW17" s="17">
        <v>0</v>
      </c>
      <c r="AX17" s="17">
        <v>1.2936695029964E-2</v>
      </c>
      <c r="AY17" s="17"/>
      <c r="AZ17" s="17">
        <v>9.7732488302736797E-3</v>
      </c>
      <c r="BA17" s="17">
        <v>1.19298042543874E-2</v>
      </c>
      <c r="BB17" s="17"/>
      <c r="BC17" s="17">
        <v>1.53976875006343E-2</v>
      </c>
      <c r="BD17" s="17">
        <v>6.5365474239662798E-3</v>
      </c>
      <c r="BE17" s="17"/>
      <c r="BF17" s="17">
        <v>1.43059631055525E-2</v>
      </c>
      <c r="BG17" s="17">
        <v>9.6274081715398505E-3</v>
      </c>
      <c r="BH17" s="17"/>
      <c r="BI17" s="17">
        <v>3.5857703360972098E-3</v>
      </c>
      <c r="BJ17" s="17">
        <v>2.0011740608057899E-2</v>
      </c>
      <c r="BK17" s="17">
        <v>1.3340606915339E-2</v>
      </c>
      <c r="BL17" s="17">
        <v>0</v>
      </c>
    </row>
    <row r="18" spans="2:64" x14ac:dyDescent="0.25">
      <c r="B18" s="18" t="s">
        <v>109</v>
      </c>
      <c r="C18" s="19">
        <v>8.1135868905419906E-2</v>
      </c>
      <c r="D18" s="19">
        <v>2.4948853586096099E-2</v>
      </c>
      <c r="E18" s="19">
        <v>0.19625685241073701</v>
      </c>
      <c r="F18" s="19">
        <v>0.199481267284425</v>
      </c>
      <c r="G18" s="19">
        <v>6.7824298065934499E-2</v>
      </c>
      <c r="H18" s="19">
        <v>5.8618728391791899E-2</v>
      </c>
      <c r="I18" s="19">
        <v>7.2438694427477704E-2</v>
      </c>
      <c r="J18" s="19">
        <v>8.9355731447604503E-2</v>
      </c>
      <c r="K18" s="19">
        <v>7.7097731668114303E-2</v>
      </c>
      <c r="L18" s="19">
        <v>8.6733843865269999E-2</v>
      </c>
      <c r="M18" s="19">
        <v>9.8141572343479005E-2</v>
      </c>
      <c r="N18" s="19">
        <v>0.103947199772461</v>
      </c>
      <c r="O18" s="19">
        <v>0.107874164675777</v>
      </c>
      <c r="P18" s="19">
        <v>0</v>
      </c>
      <c r="Q18" s="19"/>
      <c r="R18" s="19">
        <v>0.167558147262687</v>
      </c>
      <c r="S18" s="19">
        <v>9.8720445243172694E-2</v>
      </c>
      <c r="T18" s="19">
        <v>3.0717429541707801E-2</v>
      </c>
      <c r="U18" s="19">
        <v>4.3380401190242099E-2</v>
      </c>
      <c r="V18" s="19"/>
      <c r="W18" s="19">
        <v>0.14297193066231301</v>
      </c>
      <c r="X18" s="19">
        <v>0.12508957635582499</v>
      </c>
      <c r="Y18" s="19">
        <v>0.118859643290158</v>
      </c>
      <c r="Z18" s="19">
        <v>6.50812764632442E-2</v>
      </c>
      <c r="AA18" s="19">
        <v>7.6465435822970995E-2</v>
      </c>
      <c r="AB18" s="19">
        <v>5.3701163295606202E-2</v>
      </c>
      <c r="AC18" s="19">
        <v>7.4135584791992795E-2</v>
      </c>
      <c r="AD18" s="19">
        <v>3.0699570682950601E-2</v>
      </c>
      <c r="AE18" s="19">
        <v>1.10290176641419E-2</v>
      </c>
      <c r="AF18" s="19">
        <v>3.3496110127159397E-2</v>
      </c>
      <c r="AG18" s="19"/>
      <c r="AH18" s="19">
        <v>0.11081677480485599</v>
      </c>
      <c r="AI18" s="19">
        <v>5.1860381473348101E-2</v>
      </c>
      <c r="AJ18" s="19">
        <v>3.6774302333208997E-2</v>
      </c>
      <c r="AK18" s="19">
        <v>8.1751012906608606E-2</v>
      </c>
      <c r="AL18" s="19">
        <v>7.0270574215873599E-2</v>
      </c>
      <c r="AM18" s="19">
        <v>3.5381096674009002E-2</v>
      </c>
      <c r="AN18" s="19">
        <v>7.2254199805623004E-2</v>
      </c>
      <c r="AO18" s="19"/>
      <c r="AP18" s="19">
        <v>2.7863954537478201E-2</v>
      </c>
      <c r="AQ18" s="19">
        <v>0.167565799219906</v>
      </c>
      <c r="AR18" s="19"/>
      <c r="AS18" s="19">
        <v>1.54631262313242E-2</v>
      </c>
      <c r="AT18" s="19">
        <v>7.0556340619105304E-3</v>
      </c>
      <c r="AU18" s="19">
        <v>2.1039554756420699E-2</v>
      </c>
      <c r="AV18" s="19"/>
      <c r="AW18" s="19">
        <v>7.6296199492439602E-3</v>
      </c>
      <c r="AX18" s="19">
        <v>9.2468838009551899E-2</v>
      </c>
      <c r="AY18" s="19"/>
      <c r="AZ18" s="19">
        <v>0.129262576307488</v>
      </c>
      <c r="BA18" s="19">
        <v>5.6953645822771397E-2</v>
      </c>
      <c r="BB18" s="19"/>
      <c r="BC18" s="19">
        <v>0.11498860143744701</v>
      </c>
      <c r="BD18" s="19">
        <v>4.3380401190242099E-2</v>
      </c>
      <c r="BE18" s="19"/>
      <c r="BF18" s="19">
        <v>2.6049182090169799E-2</v>
      </c>
      <c r="BG18" s="19">
        <v>0.109257112696326</v>
      </c>
      <c r="BH18" s="19"/>
      <c r="BI18" s="19">
        <v>0.26754027741835001</v>
      </c>
      <c r="BJ18" s="19">
        <v>4.3125531763924502E-2</v>
      </c>
      <c r="BK18" s="19">
        <v>1.4457245980725199E-2</v>
      </c>
      <c r="BL18" s="19">
        <v>7.3823939595514202E-3</v>
      </c>
    </row>
    <row r="19" spans="2:64" x14ac:dyDescent="0.25">
      <c r="B19" s="16"/>
    </row>
    <row r="20" spans="2:64" x14ac:dyDescent="0.25">
      <c r="B20" t="s">
        <v>83</v>
      </c>
    </row>
    <row r="21" spans="2:64" x14ac:dyDescent="0.25">
      <c r="B21" t="s">
        <v>84</v>
      </c>
    </row>
    <row r="23" spans="2:64" x14ac:dyDescent="0.25">
      <c r="B23"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BL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678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671</v>
      </c>
      <c r="C9" s="17">
        <v>0.17015658826705299</v>
      </c>
      <c r="D9" s="17">
        <v>0.212611869151522</v>
      </c>
      <c r="E9" s="17">
        <v>0.269990277321905</v>
      </c>
      <c r="F9" s="17">
        <v>0.16017655323871299</v>
      </c>
      <c r="G9" s="17">
        <v>6.2903384992742006E-2</v>
      </c>
      <c r="H9" s="17">
        <v>0.19377865975024</v>
      </c>
      <c r="I9" s="17">
        <v>0.15986506338088599</v>
      </c>
      <c r="J9" s="17">
        <v>0.143576871254013</v>
      </c>
      <c r="K9" s="17">
        <v>0.12753086990211801</v>
      </c>
      <c r="L9" s="17">
        <v>0.14087575032064401</v>
      </c>
      <c r="M9" s="17">
        <v>0.139742784049706</v>
      </c>
      <c r="N9" s="17">
        <v>0.16380773797478301</v>
      </c>
      <c r="O9" s="17">
        <v>0.17640888171809299</v>
      </c>
      <c r="P9" s="17">
        <v>0</v>
      </c>
      <c r="Q9" s="17"/>
      <c r="R9" s="17">
        <v>0.10886015063465999</v>
      </c>
      <c r="S9" s="17">
        <v>0.13665058645835601</v>
      </c>
      <c r="T9" s="17">
        <v>0.15035272541904601</v>
      </c>
      <c r="U9" s="17">
        <v>0.21854013165839101</v>
      </c>
      <c r="V9" s="17"/>
      <c r="W9" s="17">
        <v>9.6172455671707402E-2</v>
      </c>
      <c r="X9" s="17">
        <v>0.11238459362518401</v>
      </c>
      <c r="Y9" s="17">
        <v>0.21493183178796699</v>
      </c>
      <c r="Z9" s="17">
        <v>0.14262451553873101</v>
      </c>
      <c r="AA9" s="17">
        <v>0.10827442905311099</v>
      </c>
      <c r="AB9" s="17">
        <v>0.17863398040754999</v>
      </c>
      <c r="AC9" s="17">
        <v>0.19109864357617401</v>
      </c>
      <c r="AD9" s="17">
        <v>0.26590597802903099</v>
      </c>
      <c r="AE9" s="17">
        <v>0.22638311720055901</v>
      </c>
      <c r="AF9" s="17">
        <v>0.25822430496027798</v>
      </c>
      <c r="AG9" s="17"/>
      <c r="AH9" s="17">
        <v>0.109933403411114</v>
      </c>
      <c r="AI9" s="17">
        <v>0.20504790869252301</v>
      </c>
      <c r="AJ9" s="17">
        <v>0.10581360358785501</v>
      </c>
      <c r="AK9" s="17">
        <v>0.114204346565232</v>
      </c>
      <c r="AL9" s="17">
        <v>0.21664562839349699</v>
      </c>
      <c r="AM9" s="17">
        <v>0.25479780595463802</v>
      </c>
      <c r="AN9" s="17">
        <v>0.27034975617183399</v>
      </c>
      <c r="AO9" s="17"/>
      <c r="AP9" s="17">
        <v>0.24012091207244701</v>
      </c>
      <c r="AQ9" s="17">
        <v>5.6644398912745003E-2</v>
      </c>
      <c r="AR9" s="17"/>
      <c r="AS9" s="17">
        <v>0.25134573239236002</v>
      </c>
      <c r="AT9" s="17">
        <v>0.352815258369995</v>
      </c>
      <c r="AU9" s="17">
        <v>0.18404194298280099</v>
      </c>
      <c r="AV9" s="17"/>
      <c r="AW9" s="17">
        <v>0.34538070467945298</v>
      </c>
      <c r="AX9" s="17">
        <v>0.14314106882755001</v>
      </c>
      <c r="AY9" s="17"/>
      <c r="AZ9" s="17">
        <v>0.141283113104163</v>
      </c>
      <c r="BA9" s="17">
        <v>0.184664641180939</v>
      </c>
      <c r="BB9" s="17"/>
      <c r="BC9" s="17">
        <v>0.12677439086627201</v>
      </c>
      <c r="BD9" s="17">
        <v>0.21854013165839101</v>
      </c>
      <c r="BE9" s="17"/>
      <c r="BF9" s="17">
        <v>0.29281408421043398</v>
      </c>
      <c r="BG9" s="17">
        <v>0.107541071785292</v>
      </c>
      <c r="BH9" s="17"/>
      <c r="BI9" s="17">
        <v>6.4223500189464405E-2</v>
      </c>
      <c r="BJ9" s="17">
        <v>0.10524695612594601</v>
      </c>
      <c r="BK9" s="17">
        <v>0.214082888447198</v>
      </c>
      <c r="BL9" s="17">
        <v>0.37797947415165201</v>
      </c>
    </row>
    <row r="10" spans="2:64" x14ac:dyDescent="0.25">
      <c r="B10" s="18" t="s">
        <v>672</v>
      </c>
      <c r="C10" s="17">
        <v>0.36194781278166299</v>
      </c>
      <c r="D10" s="17">
        <v>0.407917919808928</v>
      </c>
      <c r="E10" s="17">
        <v>0.30628685767348701</v>
      </c>
      <c r="F10" s="17">
        <v>0.228580683498632</v>
      </c>
      <c r="G10" s="17">
        <v>0.35577076270612501</v>
      </c>
      <c r="H10" s="17">
        <v>0.363997348812866</v>
      </c>
      <c r="I10" s="17">
        <v>0.37274021189539802</v>
      </c>
      <c r="J10" s="17">
        <v>0.394065109397087</v>
      </c>
      <c r="K10" s="17">
        <v>0.475095196632558</v>
      </c>
      <c r="L10" s="17">
        <v>0.291210229699158</v>
      </c>
      <c r="M10" s="17">
        <v>0.380410511007644</v>
      </c>
      <c r="N10" s="17">
        <v>0.35897596793216502</v>
      </c>
      <c r="O10" s="17">
        <v>0.29188917877014797</v>
      </c>
      <c r="P10" s="17">
        <v>0.64803048213396297</v>
      </c>
      <c r="Q10" s="17"/>
      <c r="R10" s="17">
        <v>0.22790980317044601</v>
      </c>
      <c r="S10" s="17">
        <v>0.34619778572829302</v>
      </c>
      <c r="T10" s="17">
        <v>0.44266613523366999</v>
      </c>
      <c r="U10" s="17">
        <v>0.41616109225414</v>
      </c>
      <c r="V10" s="17"/>
      <c r="W10" s="17">
        <v>0.21126537977276799</v>
      </c>
      <c r="X10" s="17">
        <v>0.36642956644563202</v>
      </c>
      <c r="Y10" s="17">
        <v>0.34022442869348901</v>
      </c>
      <c r="Z10" s="17">
        <v>0.46292732463538999</v>
      </c>
      <c r="AA10" s="17">
        <v>0.39164111493364501</v>
      </c>
      <c r="AB10" s="17">
        <v>0.43879547324036999</v>
      </c>
      <c r="AC10" s="17">
        <v>0.48067572650579399</v>
      </c>
      <c r="AD10" s="17">
        <v>0.37495765970469502</v>
      </c>
      <c r="AE10" s="17">
        <v>0.49839191362082902</v>
      </c>
      <c r="AF10" s="17">
        <v>0.40743632720046202</v>
      </c>
      <c r="AG10" s="17"/>
      <c r="AH10" s="17">
        <v>0.259341673434974</v>
      </c>
      <c r="AI10" s="17">
        <v>0.38758292712284398</v>
      </c>
      <c r="AJ10" s="17">
        <v>0.47168927082557099</v>
      </c>
      <c r="AK10" s="17">
        <v>0.31980785186959099</v>
      </c>
      <c r="AL10" s="17">
        <v>0.39378946397621101</v>
      </c>
      <c r="AM10" s="17">
        <v>0.47567306096537099</v>
      </c>
      <c r="AN10" s="17">
        <v>0.35510880502050102</v>
      </c>
      <c r="AO10" s="17"/>
      <c r="AP10" s="17">
        <v>0.44453400112034003</v>
      </c>
      <c r="AQ10" s="17">
        <v>0.22795753689726</v>
      </c>
      <c r="AR10" s="17"/>
      <c r="AS10" s="17">
        <v>0.425499407148414</v>
      </c>
      <c r="AT10" s="17">
        <v>0.47585723282317399</v>
      </c>
      <c r="AU10" s="17">
        <v>0.45705746925030599</v>
      </c>
      <c r="AV10" s="17"/>
      <c r="AW10" s="17">
        <v>0.449534331327266</v>
      </c>
      <c r="AX10" s="17">
        <v>0.34844399068882898</v>
      </c>
      <c r="AY10" s="17"/>
      <c r="AZ10" s="17">
        <v>0.29210647389318201</v>
      </c>
      <c r="BA10" s="17">
        <v>0.39704098512944702</v>
      </c>
      <c r="BB10" s="17"/>
      <c r="BC10" s="17">
        <v>0.31333849178183398</v>
      </c>
      <c r="BD10" s="17">
        <v>0.41616109225414</v>
      </c>
      <c r="BE10" s="17"/>
      <c r="BF10" s="17">
        <v>0.39059185126171397</v>
      </c>
      <c r="BG10" s="17">
        <v>0.34732529623869002</v>
      </c>
      <c r="BH10" s="17"/>
      <c r="BI10" s="17">
        <v>0.201287716975071</v>
      </c>
      <c r="BJ10" s="17">
        <v>0.32192912832405501</v>
      </c>
      <c r="BK10" s="17">
        <v>0.469478685436853</v>
      </c>
      <c r="BL10" s="17">
        <v>0.46130217501710702</v>
      </c>
    </row>
    <row r="11" spans="2:64" x14ac:dyDescent="0.25">
      <c r="B11" s="18" t="s">
        <v>673</v>
      </c>
      <c r="C11" s="17">
        <v>0.30537434479279302</v>
      </c>
      <c r="D11" s="17">
        <v>0.27151881221527402</v>
      </c>
      <c r="E11" s="17">
        <v>0.26866181640433501</v>
      </c>
      <c r="F11" s="17">
        <v>0.38055917406213502</v>
      </c>
      <c r="G11" s="17">
        <v>0.42056346388774501</v>
      </c>
      <c r="H11" s="17">
        <v>0.28648727722995598</v>
      </c>
      <c r="I11" s="17">
        <v>0.37700810362784098</v>
      </c>
      <c r="J11" s="17">
        <v>0.312704138716425</v>
      </c>
      <c r="K11" s="17">
        <v>0.205623092289447</v>
      </c>
      <c r="L11" s="17">
        <v>0.36218917205789197</v>
      </c>
      <c r="M11" s="17">
        <v>0.29375135537173602</v>
      </c>
      <c r="N11" s="17">
        <v>0.28454635556185398</v>
      </c>
      <c r="O11" s="17">
        <v>0.30958994457458899</v>
      </c>
      <c r="P11" s="17">
        <v>0.35196951786603697</v>
      </c>
      <c r="Q11" s="17"/>
      <c r="R11" s="17">
        <v>0.396475664691125</v>
      </c>
      <c r="S11" s="17">
        <v>0.341241738829554</v>
      </c>
      <c r="T11" s="17">
        <v>0.27563518536765402</v>
      </c>
      <c r="U11" s="17">
        <v>0.25377697482542699</v>
      </c>
      <c r="V11" s="17"/>
      <c r="W11" s="17">
        <v>0.461730398109791</v>
      </c>
      <c r="X11" s="17">
        <v>0.3956300840709</v>
      </c>
      <c r="Y11" s="17">
        <v>0.27846401988613501</v>
      </c>
      <c r="Z11" s="17">
        <v>0.24227710458274601</v>
      </c>
      <c r="AA11" s="17">
        <v>0.31322584540405002</v>
      </c>
      <c r="AB11" s="17">
        <v>0.22502380903836899</v>
      </c>
      <c r="AC11" s="17">
        <v>0.17912308108045299</v>
      </c>
      <c r="AD11" s="17">
        <v>0.26792105661122301</v>
      </c>
      <c r="AE11" s="17">
        <v>0.155461278377411</v>
      </c>
      <c r="AF11" s="17">
        <v>0.25401297692088698</v>
      </c>
      <c r="AG11" s="17"/>
      <c r="AH11" s="17">
        <v>0.38029153000260102</v>
      </c>
      <c r="AI11" s="17">
        <v>0.28837083446455702</v>
      </c>
      <c r="AJ11" s="17">
        <v>0.34931177091849303</v>
      </c>
      <c r="AK11" s="17">
        <v>0.38708339280808002</v>
      </c>
      <c r="AL11" s="17">
        <v>0.26754605848794699</v>
      </c>
      <c r="AM11" s="17">
        <v>0.192991845847204</v>
      </c>
      <c r="AN11" s="17">
        <v>0.236233976591609</v>
      </c>
      <c r="AO11" s="17"/>
      <c r="AP11" s="17">
        <v>0.23771064465355399</v>
      </c>
      <c r="AQ11" s="17">
        <v>0.41515393423015101</v>
      </c>
      <c r="AR11" s="17"/>
      <c r="AS11" s="17">
        <v>0.259015363146544</v>
      </c>
      <c r="AT11" s="17">
        <v>0.16427187474492</v>
      </c>
      <c r="AU11" s="17">
        <v>0.24755971556394901</v>
      </c>
      <c r="AV11" s="17"/>
      <c r="AW11" s="17">
        <v>0.183856342744082</v>
      </c>
      <c r="AX11" s="17">
        <v>0.32410961944454397</v>
      </c>
      <c r="AY11" s="17"/>
      <c r="AZ11" s="17">
        <v>0.35023410484059497</v>
      </c>
      <c r="BA11" s="17">
        <v>0.28283366450384001</v>
      </c>
      <c r="BB11" s="17"/>
      <c r="BC11" s="17">
        <v>0.35163815956098199</v>
      </c>
      <c r="BD11" s="17">
        <v>0.25377697482542699</v>
      </c>
      <c r="BE11" s="17"/>
      <c r="BF11" s="17">
        <v>0.23593476490821799</v>
      </c>
      <c r="BG11" s="17">
        <v>0.340822607659306</v>
      </c>
      <c r="BH11" s="17"/>
      <c r="BI11" s="17">
        <v>0.38367634669734402</v>
      </c>
      <c r="BJ11" s="17">
        <v>0.39684855767020299</v>
      </c>
      <c r="BK11" s="17">
        <v>0.24311843055231799</v>
      </c>
      <c r="BL11" s="17">
        <v>0.131835889856209</v>
      </c>
    </row>
    <row r="12" spans="2:64" x14ac:dyDescent="0.25">
      <c r="B12" s="18" t="s">
        <v>674</v>
      </c>
      <c r="C12" s="17">
        <v>2.6865606894775799E-2</v>
      </c>
      <c r="D12" s="17">
        <v>3.4512571410787403E-2</v>
      </c>
      <c r="E12" s="17">
        <v>5.97613985311298E-2</v>
      </c>
      <c r="F12" s="17">
        <v>0</v>
      </c>
      <c r="G12" s="17">
        <v>3.0979363449151399E-2</v>
      </c>
      <c r="H12" s="17">
        <v>2.7211815844328E-2</v>
      </c>
      <c r="I12" s="17">
        <v>1.2390583727458699E-2</v>
      </c>
      <c r="J12" s="17">
        <v>1.6048043475982599E-2</v>
      </c>
      <c r="K12" s="17">
        <v>0</v>
      </c>
      <c r="L12" s="17">
        <v>2.21617394712703E-2</v>
      </c>
      <c r="M12" s="17">
        <v>5.2319186547457402E-2</v>
      </c>
      <c r="N12" s="17">
        <v>3.2121001131650902E-2</v>
      </c>
      <c r="O12" s="17">
        <v>9.6869515620677908E-3</v>
      </c>
      <c r="P12" s="17">
        <v>0</v>
      </c>
      <c r="Q12" s="17"/>
      <c r="R12" s="17">
        <v>2.61059746485812E-2</v>
      </c>
      <c r="S12" s="17">
        <v>2.5083423770058198E-2</v>
      </c>
      <c r="T12" s="17">
        <v>4.3771004071674398E-2</v>
      </c>
      <c r="U12" s="17">
        <v>2.3298063190466099E-2</v>
      </c>
      <c r="V12" s="17"/>
      <c r="W12" s="17">
        <v>3.9232612955867302E-2</v>
      </c>
      <c r="X12" s="17">
        <v>1.58564342161998E-2</v>
      </c>
      <c r="Y12" s="17">
        <v>0</v>
      </c>
      <c r="Z12" s="17">
        <v>1.0479823694402301E-2</v>
      </c>
      <c r="AA12" s="17">
        <v>2.2401919819057699E-2</v>
      </c>
      <c r="AB12" s="17">
        <v>3.6704931864888497E-2</v>
      </c>
      <c r="AC12" s="17">
        <v>5.1955511567183102E-2</v>
      </c>
      <c r="AD12" s="17">
        <v>1.51001462464439E-2</v>
      </c>
      <c r="AE12" s="17">
        <v>4.9268206808535997E-2</v>
      </c>
      <c r="AF12" s="17">
        <v>2.1724563824759902E-2</v>
      </c>
      <c r="AG12" s="17"/>
      <c r="AH12" s="17">
        <v>7.2682773844512896E-2</v>
      </c>
      <c r="AI12" s="17">
        <v>2.2487502263933298E-2</v>
      </c>
      <c r="AJ12" s="17">
        <v>1.1206015529500001E-2</v>
      </c>
      <c r="AK12" s="17">
        <v>2.7681877727586401E-2</v>
      </c>
      <c r="AL12" s="17">
        <v>2.5268549579149001E-2</v>
      </c>
      <c r="AM12" s="17">
        <v>9.6521139189146392E-3</v>
      </c>
      <c r="AN12" s="17">
        <v>2.94756619881863E-2</v>
      </c>
      <c r="AO12" s="17"/>
      <c r="AP12" s="17">
        <v>2.3748451168286999E-2</v>
      </c>
      <c r="AQ12" s="17">
        <v>3.19229725895585E-2</v>
      </c>
      <c r="AR12" s="17"/>
      <c r="AS12" s="17">
        <v>3.2037337522595001E-2</v>
      </c>
      <c r="AT12" s="17">
        <v>0</v>
      </c>
      <c r="AU12" s="17">
        <v>3.2061241863449497E-2</v>
      </c>
      <c r="AV12" s="17"/>
      <c r="AW12" s="17">
        <v>1.5690190370345799E-2</v>
      </c>
      <c r="AX12" s="17">
        <v>2.85885985042739E-2</v>
      </c>
      <c r="AY12" s="17"/>
      <c r="AZ12" s="17">
        <v>3.3828745977469502E-2</v>
      </c>
      <c r="BA12" s="17">
        <v>2.33668389186816E-2</v>
      </c>
      <c r="BB12" s="17"/>
      <c r="BC12" s="17">
        <v>3.0064378096059701E-2</v>
      </c>
      <c r="BD12" s="17">
        <v>2.3298063190466099E-2</v>
      </c>
      <c r="BE12" s="17"/>
      <c r="BF12" s="17">
        <v>1.38448712370699E-2</v>
      </c>
      <c r="BG12" s="17">
        <v>3.3512571940891502E-2</v>
      </c>
      <c r="BH12" s="17"/>
      <c r="BI12" s="17">
        <v>4.2270139729734799E-2</v>
      </c>
      <c r="BJ12" s="17">
        <v>2.9217593087330299E-2</v>
      </c>
      <c r="BK12" s="17">
        <v>2.2596008151044601E-2</v>
      </c>
      <c r="BL12" s="17">
        <v>7.0231348634408001E-3</v>
      </c>
    </row>
    <row r="13" spans="2:64" x14ac:dyDescent="0.25">
      <c r="B13" s="18" t="s">
        <v>675</v>
      </c>
      <c r="C13" s="17">
        <v>1.6431099624875101E-2</v>
      </c>
      <c r="D13" s="17">
        <v>7.4477924945389202E-3</v>
      </c>
      <c r="E13" s="17">
        <v>0</v>
      </c>
      <c r="F13" s="17">
        <v>6.2404643832189702E-2</v>
      </c>
      <c r="G13" s="17">
        <v>3.68449346167831E-2</v>
      </c>
      <c r="H13" s="17">
        <v>2.0676180716180999E-2</v>
      </c>
      <c r="I13" s="17">
        <v>0</v>
      </c>
      <c r="J13" s="17">
        <v>0</v>
      </c>
      <c r="K13" s="17">
        <v>1.8777688919824301E-2</v>
      </c>
      <c r="L13" s="17">
        <v>2.21617394712703E-2</v>
      </c>
      <c r="M13" s="17">
        <v>1.2115643606815E-2</v>
      </c>
      <c r="N13" s="17">
        <v>2.3853295258489501E-2</v>
      </c>
      <c r="O13" s="17">
        <v>2.30421194758351E-2</v>
      </c>
      <c r="P13" s="17">
        <v>0</v>
      </c>
      <c r="Q13" s="17"/>
      <c r="R13" s="17">
        <v>4.2951597742471002E-2</v>
      </c>
      <c r="S13" s="17">
        <v>0</v>
      </c>
      <c r="T13" s="17">
        <v>2.3768796551718801E-2</v>
      </c>
      <c r="U13" s="17">
        <v>5.6717233272158803E-3</v>
      </c>
      <c r="V13" s="17"/>
      <c r="W13" s="17">
        <v>2.06942443374152E-2</v>
      </c>
      <c r="X13" s="17">
        <v>3.62123655786235E-2</v>
      </c>
      <c r="Y13" s="17">
        <v>2.3813773489921201E-2</v>
      </c>
      <c r="Z13" s="17">
        <v>0</v>
      </c>
      <c r="AA13" s="17">
        <v>0</v>
      </c>
      <c r="AB13" s="17">
        <v>1.6393380091562899E-2</v>
      </c>
      <c r="AC13" s="17">
        <v>0</v>
      </c>
      <c r="AD13" s="17">
        <v>3.7252297594305699E-2</v>
      </c>
      <c r="AE13" s="17">
        <v>8.6991250195916203E-3</v>
      </c>
      <c r="AF13" s="17">
        <v>3.3457212802422099E-3</v>
      </c>
      <c r="AG13" s="17"/>
      <c r="AH13" s="17">
        <v>1.9623553920891001E-2</v>
      </c>
      <c r="AI13" s="17">
        <v>2.0733001959418199E-2</v>
      </c>
      <c r="AJ13" s="17">
        <v>8.4501750071803196E-3</v>
      </c>
      <c r="AK13" s="17">
        <v>2.2268689502966101E-2</v>
      </c>
      <c r="AL13" s="17">
        <v>5.58710629743632E-3</v>
      </c>
      <c r="AM13" s="17">
        <v>4.6519050585308403E-3</v>
      </c>
      <c r="AN13" s="17">
        <v>2.2558883812248999E-2</v>
      </c>
      <c r="AO13" s="17"/>
      <c r="AP13" s="17">
        <v>1.1073390795265399E-2</v>
      </c>
      <c r="AQ13" s="17">
        <v>2.51236049775105E-2</v>
      </c>
      <c r="AR13" s="17"/>
      <c r="AS13" s="17">
        <v>9.4739544325144406E-3</v>
      </c>
      <c r="AT13" s="17">
        <v>0</v>
      </c>
      <c r="AU13" s="17">
        <v>1.8470749544572899E-2</v>
      </c>
      <c r="AV13" s="17"/>
      <c r="AW13" s="17">
        <v>0</v>
      </c>
      <c r="AX13" s="17">
        <v>1.8964396413106498E-2</v>
      </c>
      <c r="AY13" s="17"/>
      <c r="AZ13" s="17">
        <v>1.45283038210919E-2</v>
      </c>
      <c r="BA13" s="17">
        <v>1.73871972906346E-2</v>
      </c>
      <c r="BB13" s="17"/>
      <c r="BC13" s="17">
        <v>2.6078292735123999E-2</v>
      </c>
      <c r="BD13" s="17">
        <v>5.6717233272158803E-3</v>
      </c>
      <c r="BE13" s="17"/>
      <c r="BF13" s="17">
        <v>5.0356661487521801E-3</v>
      </c>
      <c r="BG13" s="17">
        <v>2.22483629494937E-2</v>
      </c>
      <c r="BH13" s="17"/>
      <c r="BI13" s="17">
        <v>3.1844684041502098E-2</v>
      </c>
      <c r="BJ13" s="17">
        <v>1.72457629551598E-2</v>
      </c>
      <c r="BK13" s="17">
        <v>1.1986939697709E-2</v>
      </c>
      <c r="BL13" s="17">
        <v>0</v>
      </c>
    </row>
    <row r="14" spans="2:64" x14ac:dyDescent="0.25">
      <c r="B14" s="18" t="s">
        <v>80</v>
      </c>
      <c r="C14" s="17">
        <v>0.119224547638839</v>
      </c>
      <c r="D14" s="17">
        <v>6.5991034918950697E-2</v>
      </c>
      <c r="E14" s="17">
        <v>9.5299650069143801E-2</v>
      </c>
      <c r="F14" s="17">
        <v>0.16827894536832999</v>
      </c>
      <c r="G14" s="17">
        <v>9.2938090347454094E-2</v>
      </c>
      <c r="H14" s="17">
        <v>0.10784871764642801</v>
      </c>
      <c r="I14" s="17">
        <v>7.7996037368415996E-2</v>
      </c>
      <c r="J14" s="17">
        <v>0.13360583715649199</v>
      </c>
      <c r="K14" s="17">
        <v>0.172973152256053</v>
      </c>
      <c r="L14" s="17">
        <v>0.16140136897976601</v>
      </c>
      <c r="M14" s="17">
        <v>0.12166051941664199</v>
      </c>
      <c r="N14" s="17">
        <v>0.136695642141058</v>
      </c>
      <c r="O14" s="17">
        <v>0.189382923899267</v>
      </c>
      <c r="P14" s="17">
        <v>0</v>
      </c>
      <c r="Q14" s="17"/>
      <c r="R14" s="17">
        <v>0.197696809112717</v>
      </c>
      <c r="S14" s="17">
        <v>0.15082646521373899</v>
      </c>
      <c r="T14" s="17">
        <v>6.3806153356237003E-2</v>
      </c>
      <c r="U14" s="17">
        <v>8.2552014744360899E-2</v>
      </c>
      <c r="V14" s="17"/>
      <c r="W14" s="17">
        <v>0.17090490915245099</v>
      </c>
      <c r="X14" s="17">
        <v>7.3486956063461201E-2</v>
      </c>
      <c r="Y14" s="17">
        <v>0.14256594614248799</v>
      </c>
      <c r="Z14" s="17">
        <v>0.14169123154873101</v>
      </c>
      <c r="AA14" s="17">
        <v>0.164456690790138</v>
      </c>
      <c r="AB14" s="17">
        <v>0.104448425357259</v>
      </c>
      <c r="AC14" s="17">
        <v>9.7147037270396405E-2</v>
      </c>
      <c r="AD14" s="17">
        <v>3.8862861814301403E-2</v>
      </c>
      <c r="AE14" s="17">
        <v>6.17963589730742E-2</v>
      </c>
      <c r="AF14" s="17">
        <v>5.5256105813370697E-2</v>
      </c>
      <c r="AG14" s="17"/>
      <c r="AH14" s="17">
        <v>0.15812706538590701</v>
      </c>
      <c r="AI14" s="17">
        <v>7.5777825496724099E-2</v>
      </c>
      <c r="AJ14" s="17">
        <v>5.35291641314007E-2</v>
      </c>
      <c r="AK14" s="17">
        <v>0.12895384152654399</v>
      </c>
      <c r="AL14" s="17">
        <v>9.1163193265759404E-2</v>
      </c>
      <c r="AM14" s="17">
        <v>6.22332682553417E-2</v>
      </c>
      <c r="AN14" s="17">
        <v>8.6272916415621098E-2</v>
      </c>
      <c r="AO14" s="17"/>
      <c r="AP14" s="17">
        <v>4.2812600190106798E-2</v>
      </c>
      <c r="AQ14" s="17">
        <v>0.24319755239277499</v>
      </c>
      <c r="AR14" s="17"/>
      <c r="AS14" s="17">
        <v>2.2628205357572401E-2</v>
      </c>
      <c r="AT14" s="17">
        <v>7.0556340619105304E-3</v>
      </c>
      <c r="AU14" s="17">
        <v>6.0808880794921402E-2</v>
      </c>
      <c r="AV14" s="17"/>
      <c r="AW14" s="17">
        <v>5.5384308788526499E-3</v>
      </c>
      <c r="AX14" s="17">
        <v>0.13675232612169699</v>
      </c>
      <c r="AY14" s="17"/>
      <c r="AZ14" s="17">
        <v>0.16801925836349799</v>
      </c>
      <c r="BA14" s="17">
        <v>9.4706672976457795E-2</v>
      </c>
      <c r="BB14" s="17"/>
      <c r="BC14" s="17">
        <v>0.152106286959729</v>
      </c>
      <c r="BD14" s="17">
        <v>8.2552014744360899E-2</v>
      </c>
      <c r="BE14" s="17"/>
      <c r="BF14" s="17">
        <v>6.1778762233811797E-2</v>
      </c>
      <c r="BG14" s="17">
        <v>0.148550089426327</v>
      </c>
      <c r="BH14" s="17"/>
      <c r="BI14" s="17">
        <v>0.276697612366884</v>
      </c>
      <c r="BJ14" s="17">
        <v>0.12951200183730599</v>
      </c>
      <c r="BK14" s="17">
        <v>3.8737047714877001E-2</v>
      </c>
      <c r="BL14" s="17">
        <v>2.1859326111591099E-2</v>
      </c>
    </row>
    <row r="15" spans="2:64" x14ac:dyDescent="0.25">
      <c r="B15" s="18" t="s">
        <v>676</v>
      </c>
      <c r="C15" s="20">
        <v>0.53210440104871704</v>
      </c>
      <c r="D15" s="20">
        <v>0.62052978896044897</v>
      </c>
      <c r="E15" s="20">
        <v>0.57627713499539202</v>
      </c>
      <c r="F15" s="20">
        <v>0.38875723673734502</v>
      </c>
      <c r="G15" s="20">
        <v>0.41867414769886602</v>
      </c>
      <c r="H15" s="20">
        <v>0.55777600856310605</v>
      </c>
      <c r="I15" s="20">
        <v>0.53260527527628398</v>
      </c>
      <c r="J15" s="20">
        <v>0.53764198065110003</v>
      </c>
      <c r="K15" s="20">
        <v>0.60262606653467599</v>
      </c>
      <c r="L15" s="20">
        <v>0.43208598001980197</v>
      </c>
      <c r="M15" s="20">
        <v>0.52015329505734997</v>
      </c>
      <c r="N15" s="20">
        <v>0.522783705906948</v>
      </c>
      <c r="O15" s="20">
        <v>0.46829806048824102</v>
      </c>
      <c r="P15" s="20">
        <v>0.64803048213396297</v>
      </c>
      <c r="Q15" s="20"/>
      <c r="R15" s="20">
        <v>0.33676995380510599</v>
      </c>
      <c r="S15" s="20">
        <v>0.482848372186649</v>
      </c>
      <c r="T15" s="20">
        <v>0.59301886065271603</v>
      </c>
      <c r="U15" s="20">
        <v>0.63470122391253003</v>
      </c>
      <c r="V15" s="20"/>
      <c r="W15" s="20">
        <v>0.307437835444476</v>
      </c>
      <c r="X15" s="20">
        <v>0.47881416007081601</v>
      </c>
      <c r="Y15" s="20">
        <v>0.55515626048145605</v>
      </c>
      <c r="Z15" s="20">
        <v>0.605551840174121</v>
      </c>
      <c r="AA15" s="20">
        <v>0.49991554398675497</v>
      </c>
      <c r="AB15" s="20">
        <v>0.61742945364792001</v>
      </c>
      <c r="AC15" s="20">
        <v>0.67177437008196705</v>
      </c>
      <c r="AD15" s="20">
        <v>0.64086363773372601</v>
      </c>
      <c r="AE15" s="20">
        <v>0.72477503082138695</v>
      </c>
      <c r="AF15" s="20">
        <v>0.66566063216074001</v>
      </c>
      <c r="AG15" s="20"/>
      <c r="AH15" s="20">
        <v>0.36927507684608801</v>
      </c>
      <c r="AI15" s="20">
        <v>0.59263083581536702</v>
      </c>
      <c r="AJ15" s="20">
        <v>0.57750287441342596</v>
      </c>
      <c r="AK15" s="20">
        <v>0.43401219843482403</v>
      </c>
      <c r="AL15" s="20">
        <v>0.61043509236970805</v>
      </c>
      <c r="AM15" s="20">
        <v>0.73047086692000796</v>
      </c>
      <c r="AN15" s="20">
        <v>0.62545856119233401</v>
      </c>
      <c r="AO15" s="20"/>
      <c r="AP15" s="20">
        <v>0.68465491319278704</v>
      </c>
      <c r="AQ15" s="20">
        <v>0.28460193581000498</v>
      </c>
      <c r="AR15" s="20"/>
      <c r="AS15" s="20">
        <v>0.67684513954077397</v>
      </c>
      <c r="AT15" s="20">
        <v>0.82867249119316999</v>
      </c>
      <c r="AU15" s="20">
        <v>0.64109941223310696</v>
      </c>
      <c r="AV15" s="20"/>
      <c r="AW15" s="20">
        <v>0.79491503600671898</v>
      </c>
      <c r="AX15" s="20">
        <v>0.49158505951637899</v>
      </c>
      <c r="AY15" s="20"/>
      <c r="AZ15" s="20">
        <v>0.43338958699734498</v>
      </c>
      <c r="BA15" s="20">
        <v>0.58170562631038603</v>
      </c>
      <c r="BB15" s="20"/>
      <c r="BC15" s="20">
        <v>0.440112882648106</v>
      </c>
      <c r="BD15" s="20">
        <v>0.63470122391253003</v>
      </c>
      <c r="BE15" s="20"/>
      <c r="BF15" s="20">
        <v>0.68340593547214901</v>
      </c>
      <c r="BG15" s="20">
        <v>0.454866368023982</v>
      </c>
      <c r="BH15" s="20"/>
      <c r="BI15" s="20">
        <v>0.26551121716453602</v>
      </c>
      <c r="BJ15" s="20">
        <v>0.42717608445000099</v>
      </c>
      <c r="BK15" s="20">
        <v>0.68356157388405103</v>
      </c>
      <c r="BL15" s="20">
        <v>0.83928164916876002</v>
      </c>
    </row>
    <row r="16" spans="2:64" x14ac:dyDescent="0.25">
      <c r="B16" s="18" t="s">
        <v>677</v>
      </c>
      <c r="C16" s="20">
        <v>4.3296706519650799E-2</v>
      </c>
      <c r="D16" s="20">
        <v>4.1960363905326301E-2</v>
      </c>
      <c r="E16" s="20">
        <v>5.97613985311298E-2</v>
      </c>
      <c r="F16" s="20">
        <v>6.2404643832189702E-2</v>
      </c>
      <c r="G16" s="20">
        <v>6.7824298065934499E-2</v>
      </c>
      <c r="H16" s="20">
        <v>4.7887996560509002E-2</v>
      </c>
      <c r="I16" s="20">
        <v>1.2390583727458699E-2</v>
      </c>
      <c r="J16" s="20">
        <v>1.6048043475982599E-2</v>
      </c>
      <c r="K16" s="20">
        <v>1.8777688919824301E-2</v>
      </c>
      <c r="L16" s="20">
        <v>4.4323478942540601E-2</v>
      </c>
      <c r="M16" s="20">
        <v>6.4434830154272496E-2</v>
      </c>
      <c r="N16" s="20">
        <v>5.5974296390140399E-2</v>
      </c>
      <c r="O16" s="20">
        <v>3.2729071037902902E-2</v>
      </c>
      <c r="P16" s="20">
        <v>0</v>
      </c>
      <c r="Q16" s="20"/>
      <c r="R16" s="20">
        <v>6.9057572391052202E-2</v>
      </c>
      <c r="S16" s="20">
        <v>2.5083423770058198E-2</v>
      </c>
      <c r="T16" s="20">
        <v>6.7539800623393195E-2</v>
      </c>
      <c r="U16" s="20">
        <v>2.8969786517681902E-2</v>
      </c>
      <c r="V16" s="20"/>
      <c r="W16" s="20">
        <v>5.9926857293282502E-2</v>
      </c>
      <c r="X16" s="20">
        <v>5.2068799794823199E-2</v>
      </c>
      <c r="Y16" s="20">
        <v>2.3813773489921201E-2</v>
      </c>
      <c r="Z16" s="20">
        <v>1.0479823694402301E-2</v>
      </c>
      <c r="AA16" s="20">
        <v>2.2401919819057699E-2</v>
      </c>
      <c r="AB16" s="20">
        <v>5.3098311956451497E-2</v>
      </c>
      <c r="AC16" s="20">
        <v>5.1955511567183102E-2</v>
      </c>
      <c r="AD16" s="20">
        <v>5.2352443840749698E-2</v>
      </c>
      <c r="AE16" s="20">
        <v>5.7967331828127598E-2</v>
      </c>
      <c r="AF16" s="20">
        <v>2.5070285105002098E-2</v>
      </c>
      <c r="AG16" s="20"/>
      <c r="AH16" s="20">
        <v>9.23063277654039E-2</v>
      </c>
      <c r="AI16" s="20">
        <v>4.3220504223351601E-2</v>
      </c>
      <c r="AJ16" s="20">
        <v>1.9656190536680301E-2</v>
      </c>
      <c r="AK16" s="20">
        <v>4.9950567230552502E-2</v>
      </c>
      <c r="AL16" s="20">
        <v>3.08556558765853E-2</v>
      </c>
      <c r="AM16" s="20">
        <v>1.4304018977445499E-2</v>
      </c>
      <c r="AN16" s="20">
        <v>5.2034545800435303E-2</v>
      </c>
      <c r="AO16" s="20"/>
      <c r="AP16" s="20">
        <v>3.4821841963552397E-2</v>
      </c>
      <c r="AQ16" s="20">
        <v>5.70465775670689E-2</v>
      </c>
      <c r="AR16" s="20"/>
      <c r="AS16" s="20">
        <v>4.1511291955109497E-2</v>
      </c>
      <c r="AT16" s="20">
        <v>0</v>
      </c>
      <c r="AU16" s="20">
        <v>5.0531991408022399E-2</v>
      </c>
      <c r="AV16" s="20"/>
      <c r="AW16" s="20">
        <v>1.5690190370345799E-2</v>
      </c>
      <c r="AX16" s="20">
        <v>4.7552994917380402E-2</v>
      </c>
      <c r="AY16" s="20"/>
      <c r="AZ16" s="20">
        <v>4.8357049798561397E-2</v>
      </c>
      <c r="BA16" s="20">
        <v>4.0754036209316301E-2</v>
      </c>
      <c r="BB16" s="20"/>
      <c r="BC16" s="20">
        <v>5.61426708311836E-2</v>
      </c>
      <c r="BD16" s="20">
        <v>2.8969786517681902E-2</v>
      </c>
      <c r="BE16" s="20"/>
      <c r="BF16" s="20">
        <v>1.8880537385822099E-2</v>
      </c>
      <c r="BG16" s="20">
        <v>5.5760934890385201E-2</v>
      </c>
      <c r="BH16" s="20"/>
      <c r="BI16" s="20">
        <v>7.4114823771236904E-2</v>
      </c>
      <c r="BJ16" s="20">
        <v>4.6463356042490099E-2</v>
      </c>
      <c r="BK16" s="20">
        <v>3.4582947848753702E-2</v>
      </c>
      <c r="BL16" s="20">
        <v>7.0231348634408001E-3</v>
      </c>
    </row>
    <row r="17" spans="2:64" x14ac:dyDescent="0.25">
      <c r="B17" s="18" t="s">
        <v>185</v>
      </c>
      <c r="C17" s="21">
        <v>0.48880769452906597</v>
      </c>
      <c r="D17" s="21">
        <v>0.57856942505512299</v>
      </c>
      <c r="E17" s="21">
        <v>0.51651573646426197</v>
      </c>
      <c r="F17" s="21">
        <v>0.326352592905155</v>
      </c>
      <c r="G17" s="21">
        <v>0.35084984963293198</v>
      </c>
      <c r="H17" s="21">
        <v>0.50988801200259803</v>
      </c>
      <c r="I17" s="21">
        <v>0.52021469154882505</v>
      </c>
      <c r="J17" s="21">
        <v>0.52159393717511704</v>
      </c>
      <c r="K17" s="21">
        <v>0.58384837761485098</v>
      </c>
      <c r="L17" s="21">
        <v>0.38776250107726101</v>
      </c>
      <c r="M17" s="21">
        <v>0.45571846490307699</v>
      </c>
      <c r="N17" s="21">
        <v>0.46680940951680799</v>
      </c>
      <c r="O17" s="21">
        <v>0.43556898945033901</v>
      </c>
      <c r="P17" s="21">
        <v>0.64803048213396297</v>
      </c>
      <c r="Q17" s="21"/>
      <c r="R17" s="21">
        <v>0.26771238141405401</v>
      </c>
      <c r="S17" s="21">
        <v>0.45776494841659099</v>
      </c>
      <c r="T17" s="21">
        <v>0.52547906002932299</v>
      </c>
      <c r="U17" s="21">
        <v>0.60573143739484803</v>
      </c>
      <c r="V17" s="21"/>
      <c r="W17" s="21">
        <v>0.247510978151193</v>
      </c>
      <c r="X17" s="21">
        <v>0.42674536027599203</v>
      </c>
      <c r="Y17" s="21">
        <v>0.53134248699153497</v>
      </c>
      <c r="Z17" s="21">
        <v>0.59507201647971797</v>
      </c>
      <c r="AA17" s="21">
        <v>0.47751362416769699</v>
      </c>
      <c r="AB17" s="21">
        <v>0.56433114169146903</v>
      </c>
      <c r="AC17" s="21">
        <v>0.61981885851478402</v>
      </c>
      <c r="AD17" s="21">
        <v>0.58851119389297601</v>
      </c>
      <c r="AE17" s="21">
        <v>0.66680769899325998</v>
      </c>
      <c r="AF17" s="21">
        <v>0.64059034705573803</v>
      </c>
      <c r="AG17" s="21"/>
      <c r="AH17" s="21">
        <v>0.27696874908068397</v>
      </c>
      <c r="AI17" s="21">
        <v>0.54941033159201502</v>
      </c>
      <c r="AJ17" s="21">
        <v>0.55784668387674596</v>
      </c>
      <c r="AK17" s="21">
        <v>0.384061631204271</v>
      </c>
      <c r="AL17" s="21">
        <v>0.57957943649312305</v>
      </c>
      <c r="AM17" s="21">
        <v>0.71616684794256302</v>
      </c>
      <c r="AN17" s="21">
        <v>0.57342401539189902</v>
      </c>
      <c r="AO17" s="21"/>
      <c r="AP17" s="21">
        <v>0.64983307122923495</v>
      </c>
      <c r="AQ17" s="21">
        <v>0.22755535824293599</v>
      </c>
      <c r="AR17" s="21"/>
      <c r="AS17" s="21">
        <v>0.63533384758566502</v>
      </c>
      <c r="AT17" s="21">
        <v>0.82867249119316999</v>
      </c>
      <c r="AU17" s="21">
        <v>0.59056742082508396</v>
      </c>
      <c r="AV17" s="21"/>
      <c r="AW17" s="21">
        <v>0.77922484563637395</v>
      </c>
      <c r="AX17" s="21">
        <v>0.44403206459899902</v>
      </c>
      <c r="AY17" s="21"/>
      <c r="AZ17" s="21">
        <v>0.385032537198784</v>
      </c>
      <c r="BA17" s="21">
        <v>0.54095159010106997</v>
      </c>
      <c r="BB17" s="21"/>
      <c r="BC17" s="21">
        <v>0.38397021181692198</v>
      </c>
      <c r="BD17" s="21">
        <v>0.60573143739484803</v>
      </c>
      <c r="BE17" s="21"/>
      <c r="BF17" s="21">
        <v>0.66452539808632705</v>
      </c>
      <c r="BG17" s="21">
        <v>0.39910543313359598</v>
      </c>
      <c r="BH17" s="21"/>
      <c r="BI17" s="21">
        <v>0.191396393393299</v>
      </c>
      <c r="BJ17" s="21">
        <v>0.38071272840751103</v>
      </c>
      <c r="BK17" s="21">
        <v>0.64897862603529699</v>
      </c>
      <c r="BL17" s="21">
        <v>0.83225851430531905</v>
      </c>
    </row>
    <row r="18" spans="2:64" x14ac:dyDescent="0.25">
      <c r="B18" s="16"/>
    </row>
    <row r="19" spans="2:64" x14ac:dyDescent="0.25">
      <c r="B19" t="s">
        <v>83</v>
      </c>
    </row>
    <row r="20" spans="2:64" x14ac:dyDescent="0.25">
      <c r="B20" t="s">
        <v>84</v>
      </c>
    </row>
    <row r="22" spans="2:64" x14ac:dyDescent="0.25">
      <c r="B22"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BL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684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ht="30" x14ac:dyDescent="0.25">
      <c r="B9" s="18" t="s">
        <v>679</v>
      </c>
      <c r="C9" s="17">
        <v>0.41844514579779002</v>
      </c>
      <c r="D9" s="17">
        <v>0.40331838909677997</v>
      </c>
      <c r="E9" s="17">
        <v>0.43754206382552102</v>
      </c>
      <c r="F9" s="17">
        <v>0.43382922837406601</v>
      </c>
      <c r="G9" s="17">
        <v>0.51350155423519905</v>
      </c>
      <c r="H9" s="17">
        <v>0.44914402566588102</v>
      </c>
      <c r="I9" s="17">
        <v>0.41432015371214098</v>
      </c>
      <c r="J9" s="17">
        <v>0.42969049796550302</v>
      </c>
      <c r="K9" s="17">
        <v>0.50033935703521504</v>
      </c>
      <c r="L9" s="17">
        <v>0.475258582340085</v>
      </c>
      <c r="M9" s="17">
        <v>0.41383088932982198</v>
      </c>
      <c r="N9" s="17">
        <v>0.355622174809541</v>
      </c>
      <c r="O9" s="17">
        <v>0.37278243771793901</v>
      </c>
      <c r="P9" s="17">
        <v>0.70393903573207395</v>
      </c>
      <c r="Q9" s="17"/>
      <c r="R9" s="17">
        <v>0.42297952626233598</v>
      </c>
      <c r="S9" s="17">
        <v>0.38062880829392798</v>
      </c>
      <c r="T9" s="17">
        <v>0.47892989036686401</v>
      </c>
      <c r="U9" s="17">
        <v>0.41185415090772898</v>
      </c>
      <c r="V9" s="17"/>
      <c r="W9" s="17">
        <v>0.41216775399111599</v>
      </c>
      <c r="X9" s="17">
        <v>0.48749009983320801</v>
      </c>
      <c r="Y9" s="17">
        <v>0.31640937739337499</v>
      </c>
      <c r="Z9" s="17">
        <v>0.40413336515141601</v>
      </c>
      <c r="AA9" s="17">
        <v>0.52356241009733295</v>
      </c>
      <c r="AB9" s="17">
        <v>0.28732734547267902</v>
      </c>
      <c r="AC9" s="17">
        <v>0.41994508340457798</v>
      </c>
      <c r="AD9" s="17">
        <v>0.40153089962633498</v>
      </c>
      <c r="AE9" s="17">
        <v>0.41893808073536798</v>
      </c>
      <c r="AF9" s="17">
        <v>0.41887336141953302</v>
      </c>
      <c r="AG9" s="17"/>
      <c r="AH9" s="17">
        <v>0.41977546378024899</v>
      </c>
      <c r="AI9" s="17">
        <v>0.40669476236138202</v>
      </c>
      <c r="AJ9" s="17">
        <v>0.33905633503211002</v>
      </c>
      <c r="AK9" s="17">
        <v>0.424527243774736</v>
      </c>
      <c r="AL9" s="17">
        <v>0.38634379319807199</v>
      </c>
      <c r="AM9" s="17">
        <v>0.42827314500887897</v>
      </c>
      <c r="AN9" s="17">
        <v>0.45674147991776698</v>
      </c>
      <c r="AO9" s="17"/>
      <c r="AP9" s="17">
        <v>0.43097651736506498</v>
      </c>
      <c r="AQ9" s="17">
        <v>0.39811387773365198</v>
      </c>
      <c r="AR9" s="17"/>
      <c r="AS9" s="17">
        <v>0.43605388745567603</v>
      </c>
      <c r="AT9" s="17">
        <v>0.41214928982504501</v>
      </c>
      <c r="AU9" s="17">
        <v>0.43429090031371598</v>
      </c>
      <c r="AV9" s="17"/>
      <c r="AW9" s="17">
        <v>0.42242286125108403</v>
      </c>
      <c r="AX9" s="17">
        <v>0.41783187377021003</v>
      </c>
      <c r="AY9" s="17"/>
      <c r="AZ9" s="17">
        <v>0.44971743702403</v>
      </c>
      <c r="BA9" s="17">
        <v>0.40273175995527599</v>
      </c>
      <c r="BB9" s="17"/>
      <c r="BC9" s="17">
        <v>0.42435483784071198</v>
      </c>
      <c r="BD9" s="17">
        <v>0.41185415090772898</v>
      </c>
      <c r="BE9" s="17"/>
      <c r="BF9" s="17">
        <v>0.38959819245212901</v>
      </c>
      <c r="BG9" s="17">
        <v>0.43317124850167699</v>
      </c>
      <c r="BH9" s="17"/>
      <c r="BI9" s="17">
        <v>0.32159342722627898</v>
      </c>
      <c r="BJ9" s="17">
        <v>0.48577568500976398</v>
      </c>
      <c r="BK9" s="17">
        <v>0.41353062543945601</v>
      </c>
      <c r="BL9" s="17">
        <v>0.44440909582275001</v>
      </c>
    </row>
    <row r="10" spans="2:64" ht="30" x14ac:dyDescent="0.25">
      <c r="B10" s="18" t="s">
        <v>680</v>
      </c>
      <c r="C10" s="17">
        <v>0.30219935455084002</v>
      </c>
      <c r="D10" s="17">
        <v>0.30973149194403499</v>
      </c>
      <c r="E10" s="17">
        <v>0.244703146396968</v>
      </c>
      <c r="F10" s="17">
        <v>0.154042885344784</v>
      </c>
      <c r="G10" s="17">
        <v>0.30184112453400702</v>
      </c>
      <c r="H10" s="17">
        <v>0.32799647341231097</v>
      </c>
      <c r="I10" s="17">
        <v>0.35375391629484698</v>
      </c>
      <c r="J10" s="17">
        <v>0.30583157292667601</v>
      </c>
      <c r="K10" s="17">
        <v>0.24771695961448001</v>
      </c>
      <c r="L10" s="17">
        <v>0.310542228777408</v>
      </c>
      <c r="M10" s="17">
        <v>0.218480549680759</v>
      </c>
      <c r="N10" s="17">
        <v>0.38476765516019801</v>
      </c>
      <c r="O10" s="17">
        <v>0.28061483004217003</v>
      </c>
      <c r="P10" s="17">
        <v>0.64803048213396297</v>
      </c>
      <c r="Q10" s="17"/>
      <c r="R10" s="17">
        <v>0.24542759583444401</v>
      </c>
      <c r="S10" s="17">
        <v>0.24227283954968401</v>
      </c>
      <c r="T10" s="17">
        <v>0.371216471614771</v>
      </c>
      <c r="U10" s="17">
        <v>0.33276613591790699</v>
      </c>
      <c r="V10" s="17"/>
      <c r="W10" s="17">
        <v>0.30641567891867399</v>
      </c>
      <c r="X10" s="17">
        <v>0.20555017163113601</v>
      </c>
      <c r="Y10" s="17">
        <v>0.21188585531264201</v>
      </c>
      <c r="Z10" s="17">
        <v>0.30280498101806802</v>
      </c>
      <c r="AA10" s="17">
        <v>0.30344700888680698</v>
      </c>
      <c r="AB10" s="17">
        <v>0.33790222160478001</v>
      </c>
      <c r="AC10" s="17">
        <v>0.27008369173633501</v>
      </c>
      <c r="AD10" s="17">
        <v>0.264300634791794</v>
      </c>
      <c r="AE10" s="17">
        <v>0.29473831331415401</v>
      </c>
      <c r="AF10" s="17">
        <v>0.379135829527184</v>
      </c>
      <c r="AG10" s="17"/>
      <c r="AH10" s="17">
        <v>0.35431464572561999</v>
      </c>
      <c r="AI10" s="17">
        <v>0.355056286805712</v>
      </c>
      <c r="AJ10" s="17">
        <v>0.28186485898302199</v>
      </c>
      <c r="AK10" s="17">
        <v>0.22656654020855399</v>
      </c>
      <c r="AL10" s="17">
        <v>0.29479363369355499</v>
      </c>
      <c r="AM10" s="17">
        <v>0.34820731071196898</v>
      </c>
      <c r="AN10" s="17">
        <v>0.33034922844858999</v>
      </c>
      <c r="AO10" s="17"/>
      <c r="AP10" s="17">
        <v>0.32006000944871499</v>
      </c>
      <c r="AQ10" s="17">
        <v>0.27322169950483699</v>
      </c>
      <c r="AR10" s="17"/>
      <c r="AS10" s="17">
        <v>0.23974310820033601</v>
      </c>
      <c r="AT10" s="17">
        <v>0.40608621808816497</v>
      </c>
      <c r="AU10" s="17">
        <v>0.32951196993600601</v>
      </c>
      <c r="AV10" s="17"/>
      <c r="AW10" s="17">
        <v>0.34541118922979602</v>
      </c>
      <c r="AX10" s="17">
        <v>0.29553708577364501</v>
      </c>
      <c r="AY10" s="17"/>
      <c r="AZ10" s="17">
        <v>0.294250520725786</v>
      </c>
      <c r="BA10" s="17">
        <v>0.30619340449068899</v>
      </c>
      <c r="BB10" s="17"/>
      <c r="BC10" s="17">
        <v>0.27479222290595001</v>
      </c>
      <c r="BD10" s="17">
        <v>0.33276613591790699</v>
      </c>
      <c r="BE10" s="17"/>
      <c r="BF10" s="17">
        <v>0.32670053317592801</v>
      </c>
      <c r="BG10" s="17">
        <v>0.28969172962158202</v>
      </c>
      <c r="BH10" s="17"/>
      <c r="BI10" s="17">
        <v>0.23890785418552701</v>
      </c>
      <c r="BJ10" s="17">
        <v>0.32873826987878901</v>
      </c>
      <c r="BK10" s="17">
        <v>0.312197444598798</v>
      </c>
      <c r="BL10" s="17">
        <v>0.33606405146962898</v>
      </c>
    </row>
    <row r="11" spans="2:64" ht="45" x14ac:dyDescent="0.25">
      <c r="B11" s="18" t="s">
        <v>681</v>
      </c>
      <c r="C11" s="17">
        <v>0.25545212627535802</v>
      </c>
      <c r="D11" s="17">
        <v>0.28945281403187001</v>
      </c>
      <c r="E11" s="17">
        <v>0.19982493061857101</v>
      </c>
      <c r="F11" s="17">
        <v>0.20431201803038501</v>
      </c>
      <c r="G11" s="17">
        <v>0.22693239583632599</v>
      </c>
      <c r="H11" s="17">
        <v>0.22340174362043499</v>
      </c>
      <c r="I11" s="17">
        <v>0.31258243092940602</v>
      </c>
      <c r="J11" s="17">
        <v>0.26143942441859003</v>
      </c>
      <c r="K11" s="17">
        <v>0.33357990450380398</v>
      </c>
      <c r="L11" s="17">
        <v>0.18720992874915701</v>
      </c>
      <c r="M11" s="17">
        <v>0.29577028407014799</v>
      </c>
      <c r="N11" s="17">
        <v>0.22577816550572899</v>
      </c>
      <c r="O11" s="17">
        <v>0.235306191994783</v>
      </c>
      <c r="P11" s="17">
        <v>0</v>
      </c>
      <c r="Q11" s="17"/>
      <c r="R11" s="17">
        <v>0.20989425364082601</v>
      </c>
      <c r="S11" s="17">
        <v>0.25720326105361402</v>
      </c>
      <c r="T11" s="17">
        <v>0.299007600968347</v>
      </c>
      <c r="U11" s="17">
        <v>0.26729159368223598</v>
      </c>
      <c r="V11" s="17"/>
      <c r="W11" s="17">
        <v>0.20750117876865401</v>
      </c>
      <c r="X11" s="17">
        <v>0.22659499602251201</v>
      </c>
      <c r="Y11" s="17">
        <v>0.30632128830514499</v>
      </c>
      <c r="Z11" s="17">
        <v>0.31651239184284002</v>
      </c>
      <c r="AA11" s="17">
        <v>0.206486667860387</v>
      </c>
      <c r="AB11" s="17">
        <v>0.32543969066596501</v>
      </c>
      <c r="AC11" s="17">
        <v>0.24196364821903801</v>
      </c>
      <c r="AD11" s="17">
        <v>0.235670948273972</v>
      </c>
      <c r="AE11" s="17">
        <v>0.25684737868500401</v>
      </c>
      <c r="AF11" s="17">
        <v>0.30992890026666098</v>
      </c>
      <c r="AG11" s="17"/>
      <c r="AH11" s="17">
        <v>0.248682351629471</v>
      </c>
      <c r="AI11" s="17">
        <v>0.25018893954107002</v>
      </c>
      <c r="AJ11" s="17">
        <v>0.26639863576350797</v>
      </c>
      <c r="AK11" s="17">
        <v>0.209508734839079</v>
      </c>
      <c r="AL11" s="17">
        <v>0.32710991057733302</v>
      </c>
      <c r="AM11" s="17">
        <v>0.25762063041140298</v>
      </c>
      <c r="AN11" s="17">
        <v>0.33241037793766398</v>
      </c>
      <c r="AO11" s="17"/>
      <c r="AP11" s="17">
        <v>0.30734027736056602</v>
      </c>
      <c r="AQ11" s="17">
        <v>0.17126725445966001</v>
      </c>
      <c r="AR11" s="17"/>
      <c r="AS11" s="17">
        <v>0.33639753565800301</v>
      </c>
      <c r="AT11" s="17">
        <v>0.31780550454914103</v>
      </c>
      <c r="AU11" s="17">
        <v>0.28819629551595899</v>
      </c>
      <c r="AV11" s="17"/>
      <c r="AW11" s="17">
        <v>0.338022107400411</v>
      </c>
      <c r="AX11" s="17">
        <v>0.242721738610265</v>
      </c>
      <c r="AY11" s="17"/>
      <c r="AZ11" s="17">
        <v>0.22345681810685999</v>
      </c>
      <c r="BA11" s="17">
        <v>0.27152880638698101</v>
      </c>
      <c r="BB11" s="17"/>
      <c r="BC11" s="17">
        <v>0.244836489714576</v>
      </c>
      <c r="BD11" s="17">
        <v>0.26729159368223598</v>
      </c>
      <c r="BE11" s="17"/>
      <c r="BF11" s="17">
        <v>0.26158946470696398</v>
      </c>
      <c r="BG11" s="17">
        <v>0.25231907180720098</v>
      </c>
      <c r="BH11" s="17"/>
      <c r="BI11" s="17">
        <v>0.14488335322625601</v>
      </c>
      <c r="BJ11" s="17">
        <v>0.235270699284818</v>
      </c>
      <c r="BK11" s="17">
        <v>0.33474324126590599</v>
      </c>
      <c r="BL11" s="17">
        <v>0.28961443649054303</v>
      </c>
    </row>
    <row r="12" spans="2:64" ht="30" x14ac:dyDescent="0.25">
      <c r="B12" s="18" t="s">
        <v>682</v>
      </c>
      <c r="C12" s="17">
        <v>0.24849046591531801</v>
      </c>
      <c r="D12" s="17">
        <v>0.25917176376899498</v>
      </c>
      <c r="E12" s="17">
        <v>0.23312356486632099</v>
      </c>
      <c r="F12" s="17">
        <v>0.38992597241911497</v>
      </c>
      <c r="G12" s="17">
        <v>0.204850200439121</v>
      </c>
      <c r="H12" s="17">
        <v>0.20165527872472</v>
      </c>
      <c r="I12" s="17">
        <v>0.234759436596468</v>
      </c>
      <c r="J12" s="17">
        <v>0.105403774923587</v>
      </c>
      <c r="K12" s="17">
        <v>0.28272082395756198</v>
      </c>
      <c r="L12" s="17">
        <v>0.21304733175927601</v>
      </c>
      <c r="M12" s="17">
        <v>0.25135960542247299</v>
      </c>
      <c r="N12" s="17">
        <v>0.26240339181341199</v>
      </c>
      <c r="O12" s="17">
        <v>0.30413716484347902</v>
      </c>
      <c r="P12" s="17">
        <v>0</v>
      </c>
      <c r="Q12" s="17"/>
      <c r="R12" s="17">
        <v>0.17639069371211999</v>
      </c>
      <c r="S12" s="17">
        <v>0.254611770778357</v>
      </c>
      <c r="T12" s="17">
        <v>0.21996773151181301</v>
      </c>
      <c r="U12" s="17">
        <v>0.29231190709619498</v>
      </c>
      <c r="V12" s="17"/>
      <c r="W12" s="17">
        <v>0.23194598542804301</v>
      </c>
      <c r="X12" s="17">
        <v>0.20422817298388901</v>
      </c>
      <c r="Y12" s="17">
        <v>0.210785582414312</v>
      </c>
      <c r="Z12" s="17">
        <v>0.26230995639558902</v>
      </c>
      <c r="AA12" s="17">
        <v>0.27513881371182403</v>
      </c>
      <c r="AB12" s="17">
        <v>0.23301124566305101</v>
      </c>
      <c r="AC12" s="17">
        <v>0.31423392206870698</v>
      </c>
      <c r="AD12" s="17">
        <v>0.29037021039267702</v>
      </c>
      <c r="AE12" s="17">
        <v>0.30563057469763</v>
      </c>
      <c r="AF12" s="17">
        <v>0.26176270165059501</v>
      </c>
      <c r="AG12" s="17"/>
      <c r="AH12" s="17">
        <v>0.214488237610167</v>
      </c>
      <c r="AI12" s="17">
        <v>0.328083485315595</v>
      </c>
      <c r="AJ12" s="17">
        <v>0.26725054070231002</v>
      </c>
      <c r="AK12" s="17">
        <v>0.24194538680745201</v>
      </c>
      <c r="AL12" s="17">
        <v>0.24936379179502399</v>
      </c>
      <c r="AM12" s="17">
        <v>0.31592335504267899</v>
      </c>
      <c r="AN12" s="17">
        <v>0.21613704727091801</v>
      </c>
      <c r="AO12" s="17"/>
      <c r="AP12" s="17">
        <v>0.28931717087821501</v>
      </c>
      <c r="AQ12" s="17">
        <v>0.18225201162322199</v>
      </c>
      <c r="AR12" s="17"/>
      <c r="AS12" s="17">
        <v>0.31980809740998201</v>
      </c>
      <c r="AT12" s="17">
        <v>0.30621035121158002</v>
      </c>
      <c r="AU12" s="17">
        <v>0.266071027777258</v>
      </c>
      <c r="AV12" s="17"/>
      <c r="AW12" s="17">
        <v>0.32774250760789603</v>
      </c>
      <c r="AX12" s="17">
        <v>0.23627162802472099</v>
      </c>
      <c r="AY12" s="17"/>
      <c r="AZ12" s="17">
        <v>0.207216458214246</v>
      </c>
      <c r="BA12" s="17">
        <v>0.26922941348976498</v>
      </c>
      <c r="BB12" s="17"/>
      <c r="BC12" s="17">
        <v>0.209198791960823</v>
      </c>
      <c r="BD12" s="17">
        <v>0.29231190709619498</v>
      </c>
      <c r="BE12" s="17"/>
      <c r="BF12" s="17">
        <v>0.312343910334408</v>
      </c>
      <c r="BG12" s="17">
        <v>0.21589387350415001</v>
      </c>
      <c r="BH12" s="17"/>
      <c r="BI12" s="17">
        <v>0.17694442299239499</v>
      </c>
      <c r="BJ12" s="17">
        <v>0.22084753521453601</v>
      </c>
      <c r="BK12" s="17">
        <v>0.26871425373110303</v>
      </c>
      <c r="BL12" s="17">
        <v>0.37534691843851797</v>
      </c>
    </row>
    <row r="13" spans="2:64" ht="30" x14ac:dyDescent="0.25">
      <c r="B13" s="18" t="s">
        <v>683</v>
      </c>
      <c r="C13" s="17">
        <v>0.214857903055024</v>
      </c>
      <c r="D13" s="17">
        <v>0.27780563645742901</v>
      </c>
      <c r="E13" s="17">
        <v>0.16861577043543599</v>
      </c>
      <c r="F13" s="17">
        <v>0.163177474865043</v>
      </c>
      <c r="G13" s="17">
        <v>0.22953134457376201</v>
      </c>
      <c r="H13" s="17">
        <v>0.22955197079994699</v>
      </c>
      <c r="I13" s="17">
        <v>0.23224038503885899</v>
      </c>
      <c r="J13" s="17">
        <v>0.17151225853955401</v>
      </c>
      <c r="K13" s="17">
        <v>6.76517989268626E-2</v>
      </c>
      <c r="L13" s="17">
        <v>0.24362758918222699</v>
      </c>
      <c r="M13" s="17">
        <v>0.21441751104589599</v>
      </c>
      <c r="N13" s="17">
        <v>0.23263047022580999</v>
      </c>
      <c r="O13" s="17">
        <v>0.114237830261393</v>
      </c>
      <c r="P13" s="17">
        <v>0.296060964267926</v>
      </c>
      <c r="Q13" s="17"/>
      <c r="R13" s="17">
        <v>0.18410916398428201</v>
      </c>
      <c r="S13" s="17">
        <v>0.234385426553788</v>
      </c>
      <c r="T13" s="17">
        <v>0.206359703981364</v>
      </c>
      <c r="U13" s="17">
        <v>0.22717841481589501</v>
      </c>
      <c r="V13" s="17"/>
      <c r="W13" s="17">
        <v>0.18001157407912199</v>
      </c>
      <c r="X13" s="17">
        <v>0.200170465789443</v>
      </c>
      <c r="Y13" s="17">
        <v>0.30804038880597501</v>
      </c>
      <c r="Z13" s="17">
        <v>0.13191018881649999</v>
      </c>
      <c r="AA13" s="17">
        <v>0.233071257238645</v>
      </c>
      <c r="AB13" s="17">
        <v>0.174321240928317</v>
      </c>
      <c r="AC13" s="17">
        <v>0.26475195912852001</v>
      </c>
      <c r="AD13" s="17">
        <v>0.26803810617721302</v>
      </c>
      <c r="AE13" s="17">
        <v>0.28680206285973198</v>
      </c>
      <c r="AF13" s="17">
        <v>0.247965010421106</v>
      </c>
      <c r="AG13" s="17"/>
      <c r="AH13" s="17">
        <v>0.16552338648564199</v>
      </c>
      <c r="AI13" s="17">
        <v>0.21005827058204499</v>
      </c>
      <c r="AJ13" s="17">
        <v>0.26211978107815298</v>
      </c>
      <c r="AK13" s="17">
        <v>0.211272734284426</v>
      </c>
      <c r="AL13" s="17">
        <v>0.225687133317995</v>
      </c>
      <c r="AM13" s="17">
        <v>0.231220124012988</v>
      </c>
      <c r="AN13" s="17">
        <v>0.25332497056685599</v>
      </c>
      <c r="AO13" s="17"/>
      <c r="AP13" s="17">
        <v>0.23986130948583201</v>
      </c>
      <c r="AQ13" s="17">
        <v>0.17429163655081101</v>
      </c>
      <c r="AR13" s="17"/>
      <c r="AS13" s="17">
        <v>0.18966617494455401</v>
      </c>
      <c r="AT13" s="17">
        <v>0.30800857387532099</v>
      </c>
      <c r="AU13" s="17">
        <v>0.245256221102674</v>
      </c>
      <c r="AV13" s="17"/>
      <c r="AW13" s="17">
        <v>0.22034952367876601</v>
      </c>
      <c r="AX13" s="17">
        <v>0.21401122174909001</v>
      </c>
      <c r="AY13" s="17"/>
      <c r="AZ13" s="17">
        <v>0.17854489477413399</v>
      </c>
      <c r="BA13" s="17">
        <v>0.23310409762043</v>
      </c>
      <c r="BB13" s="17"/>
      <c r="BC13" s="17">
        <v>0.20381094708973399</v>
      </c>
      <c r="BD13" s="17">
        <v>0.22717841481589501</v>
      </c>
      <c r="BE13" s="17"/>
      <c r="BF13" s="17">
        <v>0.26988973775025998</v>
      </c>
      <c r="BG13" s="17">
        <v>0.186764660763727</v>
      </c>
      <c r="BH13" s="17"/>
      <c r="BI13" s="17">
        <v>0.14887298418672101</v>
      </c>
      <c r="BJ13" s="17">
        <v>0.216157296629262</v>
      </c>
      <c r="BK13" s="17">
        <v>0.26626079306303502</v>
      </c>
      <c r="BL13" s="17">
        <v>0.20158804559908999</v>
      </c>
    </row>
    <row r="14" spans="2:64" x14ac:dyDescent="0.25">
      <c r="B14" s="18" t="s">
        <v>121</v>
      </c>
      <c r="C14" s="19">
        <v>0.12502018881767901</v>
      </c>
      <c r="D14" s="19">
        <v>0.100471140749336</v>
      </c>
      <c r="E14" s="19">
        <v>0.22613755167630201</v>
      </c>
      <c r="F14" s="19">
        <v>0.13094295555830701</v>
      </c>
      <c r="G14" s="19">
        <v>9.8803661515085905E-2</v>
      </c>
      <c r="H14" s="19">
        <v>9.4777447390134106E-2</v>
      </c>
      <c r="I14" s="19">
        <v>7.47847029496089E-2</v>
      </c>
      <c r="J14" s="19">
        <v>0.17249241071754901</v>
      </c>
      <c r="K14" s="19">
        <v>0.13697680264337</v>
      </c>
      <c r="L14" s="19">
        <v>0.18948568272685201</v>
      </c>
      <c r="M14" s="19">
        <v>0.12875431400151899</v>
      </c>
      <c r="N14" s="19">
        <v>9.0766253031596897E-2</v>
      </c>
      <c r="O14" s="19">
        <v>0.17192886910476601</v>
      </c>
      <c r="P14" s="19">
        <v>0</v>
      </c>
      <c r="Q14" s="19"/>
      <c r="R14" s="19">
        <v>0.241457733092729</v>
      </c>
      <c r="S14" s="19">
        <v>0.123308791595911</v>
      </c>
      <c r="T14" s="19">
        <v>3.5660347196947398E-2</v>
      </c>
      <c r="U14" s="19">
        <v>8.7988165230626303E-2</v>
      </c>
      <c r="V14" s="19"/>
      <c r="W14" s="19">
        <v>0.17788153296463699</v>
      </c>
      <c r="X14" s="19">
        <v>0.17278672264543901</v>
      </c>
      <c r="Y14" s="19">
        <v>0.114287490090417</v>
      </c>
      <c r="Z14" s="19">
        <v>0.13604157840230399</v>
      </c>
      <c r="AA14" s="19">
        <v>4.5790699345534702E-2</v>
      </c>
      <c r="AB14" s="19">
        <v>0.119906006312506</v>
      </c>
      <c r="AC14" s="19">
        <v>8.8405254345777506E-2</v>
      </c>
      <c r="AD14" s="19">
        <v>0.113645868338869</v>
      </c>
      <c r="AE14" s="19">
        <v>5.6157036572802799E-2</v>
      </c>
      <c r="AF14" s="19">
        <v>7.6298743131370902E-2</v>
      </c>
      <c r="AG14" s="19"/>
      <c r="AH14" s="19">
        <v>0.15340844228235301</v>
      </c>
      <c r="AI14" s="19">
        <v>8.3716308427189495E-2</v>
      </c>
      <c r="AJ14" s="19">
        <v>0.103929079791949</v>
      </c>
      <c r="AK14" s="19">
        <v>0.17655133889034799</v>
      </c>
      <c r="AL14" s="19">
        <v>0.101908410566051</v>
      </c>
      <c r="AM14" s="19">
        <v>4.69422661005542E-2</v>
      </c>
      <c r="AN14" s="19">
        <v>8.8036586705924097E-2</v>
      </c>
      <c r="AO14" s="19"/>
      <c r="AP14" s="19">
        <v>4.4042974020469597E-2</v>
      </c>
      <c r="AQ14" s="19">
        <v>0.25640001841501497</v>
      </c>
      <c r="AR14" s="19"/>
      <c r="AS14" s="19">
        <v>4.6785746758940101E-2</v>
      </c>
      <c r="AT14" s="19">
        <v>2.1819954155032201E-2</v>
      </c>
      <c r="AU14" s="19">
        <v>4.8376297810291298E-2</v>
      </c>
      <c r="AV14" s="19"/>
      <c r="AW14" s="19">
        <v>2.72394784206581E-2</v>
      </c>
      <c r="AX14" s="19">
        <v>0.14009572029487699</v>
      </c>
      <c r="AY14" s="19"/>
      <c r="AZ14" s="19">
        <v>0.17189694658363899</v>
      </c>
      <c r="BA14" s="19">
        <v>0.101466027835559</v>
      </c>
      <c r="BB14" s="19"/>
      <c r="BC14" s="19">
        <v>0.15822425873066501</v>
      </c>
      <c r="BD14" s="19">
        <v>8.7988165230626303E-2</v>
      </c>
      <c r="BE14" s="19"/>
      <c r="BF14" s="19">
        <v>6.4807132311242105E-2</v>
      </c>
      <c r="BG14" s="19">
        <v>0.15575839689129301</v>
      </c>
      <c r="BH14" s="19"/>
      <c r="BI14" s="19">
        <v>0.35165465970983001</v>
      </c>
      <c r="BJ14" s="19">
        <v>7.6359474126498197E-2</v>
      </c>
      <c r="BK14" s="19">
        <v>5.2204994407985199E-2</v>
      </c>
      <c r="BL14" s="19">
        <v>2.97727441489338E-2</v>
      </c>
    </row>
    <row r="15" spans="2:64" x14ac:dyDescent="0.25">
      <c r="B15" s="16"/>
    </row>
    <row r="16" spans="2:64" x14ac:dyDescent="0.25">
      <c r="B16" t="s">
        <v>83</v>
      </c>
    </row>
    <row r="17" spans="2:2" x14ac:dyDescent="0.25">
      <c r="B17" t="s">
        <v>84</v>
      </c>
    </row>
    <row r="19" spans="2:2" x14ac:dyDescent="0.2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G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20.7109375" customWidth="1"/>
  </cols>
  <sheetData>
    <row r="2" spans="2:7" ht="39.950000000000003" customHeight="1" x14ac:dyDescent="0.25">
      <c r="D2" s="30" t="s">
        <v>694</v>
      </c>
      <c r="E2" s="26"/>
      <c r="F2" s="26"/>
      <c r="G2" s="26"/>
    </row>
    <row r="6" spans="2:7" ht="50.1" customHeight="1" x14ac:dyDescent="0.25">
      <c r="B6" s="23" t="s">
        <v>15</v>
      </c>
      <c r="C6" s="23" t="s">
        <v>685</v>
      </c>
      <c r="D6" s="23" t="s">
        <v>686</v>
      </c>
      <c r="E6" s="23" t="s">
        <v>687</v>
      </c>
      <c r="F6" s="23" t="s">
        <v>688</v>
      </c>
    </row>
    <row r="7" spans="2:7" x14ac:dyDescent="0.25">
      <c r="B7" s="18" t="s">
        <v>689</v>
      </c>
      <c r="C7" s="17">
        <v>0.45242141854801898</v>
      </c>
      <c r="D7" s="17">
        <v>0.25089858380279401</v>
      </c>
      <c r="E7" s="17">
        <v>0.18830748868577399</v>
      </c>
      <c r="F7" s="17">
        <v>0.10356635876486101</v>
      </c>
    </row>
    <row r="8" spans="2:7" x14ac:dyDescent="0.25">
      <c r="B8" s="18" t="s">
        <v>690</v>
      </c>
      <c r="C8" s="17">
        <v>0.29896155513538097</v>
      </c>
      <c r="D8" s="17">
        <v>0.38540664686763998</v>
      </c>
      <c r="E8" s="17">
        <v>0.36364232820957698</v>
      </c>
      <c r="F8" s="17">
        <v>0.25984915119616903</v>
      </c>
    </row>
    <row r="9" spans="2:7" x14ac:dyDescent="0.25">
      <c r="B9" s="18" t="s">
        <v>691</v>
      </c>
      <c r="C9" s="17">
        <v>0.158280289699781</v>
      </c>
      <c r="D9" s="17">
        <v>0.21507261101431099</v>
      </c>
      <c r="E9" s="17">
        <v>0.246169470004206</v>
      </c>
      <c r="F9" s="17">
        <v>0.24311980572667199</v>
      </c>
    </row>
    <row r="10" spans="2:7" x14ac:dyDescent="0.25">
      <c r="B10" s="18" t="s">
        <v>692</v>
      </c>
      <c r="C10" s="17">
        <v>2.46995761662114E-2</v>
      </c>
      <c r="D10" s="17">
        <v>5.0615433086071401E-2</v>
      </c>
      <c r="E10" s="17">
        <v>8.8357660564579096E-2</v>
      </c>
      <c r="F10" s="17">
        <v>0.19894088570447799</v>
      </c>
    </row>
    <row r="11" spans="2:7" x14ac:dyDescent="0.25">
      <c r="B11" s="18" t="s">
        <v>693</v>
      </c>
      <c r="C11" s="17">
        <v>1.2402508917243199E-2</v>
      </c>
      <c r="D11" s="17">
        <v>3.5951007502898799E-2</v>
      </c>
      <c r="E11" s="17">
        <v>5.2566879470288798E-2</v>
      </c>
      <c r="F11" s="17">
        <v>0.139656595466259</v>
      </c>
    </row>
    <row r="12" spans="2:7" x14ac:dyDescent="0.25">
      <c r="B12" s="18" t="s">
        <v>80</v>
      </c>
      <c r="C12" s="17">
        <v>5.3234651533364298E-2</v>
      </c>
      <c r="D12" s="17">
        <v>6.2055717726285202E-2</v>
      </c>
      <c r="E12" s="17">
        <v>6.0956173065575603E-2</v>
      </c>
      <c r="F12" s="17">
        <v>5.4867203141561398E-2</v>
      </c>
    </row>
    <row r="13" spans="2:7" x14ac:dyDescent="0.25">
      <c r="B13" s="16"/>
      <c r="C13" s="16"/>
      <c r="D13" s="16"/>
      <c r="E13" s="16"/>
      <c r="F13" s="16"/>
    </row>
    <row r="14" spans="2:7" x14ac:dyDescent="0.25">
      <c r="B14" t="s">
        <v>83</v>
      </c>
    </row>
    <row r="15" spans="2:7" x14ac:dyDescent="0.25">
      <c r="B15" t="s">
        <v>84</v>
      </c>
    </row>
    <row r="19" spans="2:2" x14ac:dyDescent="0.2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BL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695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689</v>
      </c>
      <c r="C9" s="17">
        <v>0.45242141854801898</v>
      </c>
      <c r="D9" s="17">
        <v>0.50085724721222902</v>
      </c>
      <c r="E9" s="17">
        <v>0.45493202518774301</v>
      </c>
      <c r="F9" s="17">
        <v>0.52963477036983098</v>
      </c>
      <c r="G9" s="17">
        <v>0.52058598486694496</v>
      </c>
      <c r="H9" s="17">
        <v>0.39997147329354599</v>
      </c>
      <c r="I9" s="17">
        <v>0.42927719960212102</v>
      </c>
      <c r="J9" s="17">
        <v>0.40126431375274202</v>
      </c>
      <c r="K9" s="17">
        <v>0.34702420785552202</v>
      </c>
      <c r="L9" s="17">
        <v>0.40828811973638302</v>
      </c>
      <c r="M9" s="17">
        <v>0.45401016617107898</v>
      </c>
      <c r="N9" s="17">
        <v>0.456793119727752</v>
      </c>
      <c r="O9" s="17">
        <v>0.441157054131673</v>
      </c>
      <c r="P9" s="17">
        <v>0.296060964267926</v>
      </c>
      <c r="Q9" s="17"/>
      <c r="R9" s="17">
        <v>0.393517305035047</v>
      </c>
      <c r="S9" s="17">
        <v>0.30618244205624701</v>
      </c>
      <c r="T9" s="17">
        <v>0.47483539042402001</v>
      </c>
      <c r="U9" s="17">
        <v>0.52409331443640705</v>
      </c>
      <c r="V9" s="17"/>
      <c r="W9" s="17">
        <v>0.35233569828242201</v>
      </c>
      <c r="X9" s="17">
        <v>0.48176081537794502</v>
      </c>
      <c r="Y9" s="17">
        <v>0.39599321345907101</v>
      </c>
      <c r="Z9" s="17">
        <v>0.41405351118153</v>
      </c>
      <c r="AA9" s="17">
        <v>0.43386103300830903</v>
      </c>
      <c r="AB9" s="17">
        <v>0.47071469505917302</v>
      </c>
      <c r="AC9" s="17">
        <v>0.56927918429670399</v>
      </c>
      <c r="AD9" s="17">
        <v>0.48686367994301</v>
      </c>
      <c r="AE9" s="17">
        <v>0.52996869874758201</v>
      </c>
      <c r="AF9" s="17">
        <v>0.52071257998388698</v>
      </c>
      <c r="AG9" s="17"/>
      <c r="AH9" s="17">
        <v>0.41300695979114299</v>
      </c>
      <c r="AI9" s="17">
        <v>0.37076701609365498</v>
      </c>
      <c r="AJ9" s="17">
        <v>0.475262236451716</v>
      </c>
      <c r="AK9" s="17">
        <v>0.434987556888496</v>
      </c>
      <c r="AL9" s="17">
        <v>0.44885093598870102</v>
      </c>
      <c r="AM9" s="17">
        <v>0.53703727091481201</v>
      </c>
      <c r="AN9" s="17">
        <v>0.499080853999259</v>
      </c>
      <c r="AO9" s="17"/>
      <c r="AP9" s="17">
        <v>0.49241105547361802</v>
      </c>
      <c r="AQ9" s="17">
        <v>0.38754104821049201</v>
      </c>
      <c r="AR9" s="17"/>
      <c r="AS9" s="17">
        <v>0.50528633453864302</v>
      </c>
      <c r="AT9" s="17">
        <v>0.59686009876258295</v>
      </c>
      <c r="AU9" s="17">
        <v>0.43824497224822501</v>
      </c>
      <c r="AV9" s="17"/>
      <c r="AW9" s="17">
        <v>0.54150780110410701</v>
      </c>
      <c r="AX9" s="17">
        <v>0.43868635200001799</v>
      </c>
      <c r="AY9" s="17"/>
      <c r="AZ9" s="17">
        <v>0.42467483011805301</v>
      </c>
      <c r="BA9" s="17">
        <v>0.46636324476917201</v>
      </c>
      <c r="BB9" s="17"/>
      <c r="BC9" s="17">
        <v>0.38815815633984102</v>
      </c>
      <c r="BD9" s="17">
        <v>0.52409331443640705</v>
      </c>
      <c r="BE9" s="17"/>
      <c r="BF9" s="17">
        <v>0.52033827009400602</v>
      </c>
      <c r="BG9" s="17">
        <v>0.41775049440547801</v>
      </c>
      <c r="BH9" s="17"/>
      <c r="BI9" s="17">
        <v>0.301963835085646</v>
      </c>
      <c r="BJ9" s="17">
        <v>0.459093203880239</v>
      </c>
      <c r="BK9" s="17">
        <v>0.50230836069597196</v>
      </c>
      <c r="BL9" s="17">
        <v>0.57319980363968204</v>
      </c>
    </row>
    <row r="10" spans="2:64" x14ac:dyDescent="0.25">
      <c r="B10" s="18" t="s">
        <v>690</v>
      </c>
      <c r="C10" s="17">
        <v>0.29896155513538097</v>
      </c>
      <c r="D10" s="17">
        <v>0.32956310739014899</v>
      </c>
      <c r="E10" s="17">
        <v>0.27640615840792199</v>
      </c>
      <c r="F10" s="17">
        <v>0.182244285634549</v>
      </c>
      <c r="G10" s="17">
        <v>0.16894992391677699</v>
      </c>
      <c r="H10" s="17">
        <v>0.33991135433993502</v>
      </c>
      <c r="I10" s="17">
        <v>0.40783411210502102</v>
      </c>
      <c r="J10" s="17">
        <v>0.244902025691833</v>
      </c>
      <c r="K10" s="17">
        <v>0.38835394303631099</v>
      </c>
      <c r="L10" s="17">
        <v>0.30169428964435702</v>
      </c>
      <c r="M10" s="17">
        <v>0.223334950669797</v>
      </c>
      <c r="N10" s="17">
        <v>0.32905967163539901</v>
      </c>
      <c r="O10" s="17">
        <v>0.240894256676117</v>
      </c>
      <c r="P10" s="17">
        <v>0.35196951786603697</v>
      </c>
      <c r="Q10" s="17"/>
      <c r="R10" s="17">
        <v>0.228102507620661</v>
      </c>
      <c r="S10" s="17">
        <v>0.33643618598137098</v>
      </c>
      <c r="T10" s="17">
        <v>0.33300723578547298</v>
      </c>
      <c r="U10" s="17">
        <v>0.315358079223305</v>
      </c>
      <c r="V10" s="17"/>
      <c r="W10" s="17">
        <v>0.28176479642031899</v>
      </c>
      <c r="X10" s="17">
        <v>0.29210695377832702</v>
      </c>
      <c r="Y10" s="17">
        <v>0.23978070942854099</v>
      </c>
      <c r="Z10" s="17">
        <v>0.29917605880722398</v>
      </c>
      <c r="AA10" s="17">
        <v>0.22250300727139</v>
      </c>
      <c r="AB10" s="17">
        <v>0.33919303102307202</v>
      </c>
      <c r="AC10" s="17">
        <v>0.223207261405718</v>
      </c>
      <c r="AD10" s="17">
        <v>0.36146334972773603</v>
      </c>
      <c r="AE10" s="17">
        <v>0.385819368817787</v>
      </c>
      <c r="AF10" s="17">
        <v>0.329485036646675</v>
      </c>
      <c r="AG10" s="17"/>
      <c r="AH10" s="17">
        <v>0.22989101284182401</v>
      </c>
      <c r="AI10" s="17">
        <v>0.40770736264778701</v>
      </c>
      <c r="AJ10" s="17">
        <v>0.24951733679906499</v>
      </c>
      <c r="AK10" s="17">
        <v>0.27594744825405598</v>
      </c>
      <c r="AL10" s="17">
        <v>0.37327262534014199</v>
      </c>
      <c r="AM10" s="17">
        <v>0.34142672431773402</v>
      </c>
      <c r="AN10" s="17">
        <v>0.27322753816276601</v>
      </c>
      <c r="AO10" s="17"/>
      <c r="AP10" s="17">
        <v>0.33726095609996998</v>
      </c>
      <c r="AQ10" s="17">
        <v>0.23682347363914</v>
      </c>
      <c r="AR10" s="17"/>
      <c r="AS10" s="17">
        <v>0.34596434818682997</v>
      </c>
      <c r="AT10" s="17">
        <v>0.329001995316342</v>
      </c>
      <c r="AU10" s="17">
        <v>0.34788521432595698</v>
      </c>
      <c r="AV10" s="17"/>
      <c r="AW10" s="17">
        <v>0.370813023876989</v>
      </c>
      <c r="AX10" s="17">
        <v>0.28788371499391702</v>
      </c>
      <c r="AY10" s="17"/>
      <c r="AZ10" s="17">
        <v>0.28506617522467997</v>
      </c>
      <c r="BA10" s="17">
        <v>0.30594356564383901</v>
      </c>
      <c r="BB10" s="17"/>
      <c r="BC10" s="17">
        <v>0.28425991910769999</v>
      </c>
      <c r="BD10" s="17">
        <v>0.315358079223305</v>
      </c>
      <c r="BE10" s="17"/>
      <c r="BF10" s="17">
        <v>0.356570748250085</v>
      </c>
      <c r="BG10" s="17">
        <v>0.26955259522444502</v>
      </c>
      <c r="BH10" s="17"/>
      <c r="BI10" s="17">
        <v>0.217524522204633</v>
      </c>
      <c r="BJ10" s="17">
        <v>0.28391604661818198</v>
      </c>
      <c r="BK10" s="17">
        <v>0.35430532622151401</v>
      </c>
      <c r="BL10" s="17">
        <v>0.32638818673958298</v>
      </c>
    </row>
    <row r="11" spans="2:64" x14ac:dyDescent="0.25">
      <c r="B11" s="18" t="s">
        <v>691</v>
      </c>
      <c r="C11" s="17">
        <v>0.158280289699781</v>
      </c>
      <c r="D11" s="17">
        <v>0.11334819714946801</v>
      </c>
      <c r="E11" s="17">
        <v>0.16770461406274201</v>
      </c>
      <c r="F11" s="17">
        <v>9.9740633642212695E-2</v>
      </c>
      <c r="G11" s="17">
        <v>0.236774221982712</v>
      </c>
      <c r="H11" s="17">
        <v>0.138127909132058</v>
      </c>
      <c r="I11" s="17">
        <v>0.132864632942848</v>
      </c>
      <c r="J11" s="17">
        <v>0.189967408654793</v>
      </c>
      <c r="K11" s="17">
        <v>0.200516054397086</v>
      </c>
      <c r="L11" s="17">
        <v>0.18492223605552299</v>
      </c>
      <c r="M11" s="17">
        <v>0.22567854771738499</v>
      </c>
      <c r="N11" s="17">
        <v>0.124530715775825</v>
      </c>
      <c r="O11" s="17">
        <v>0.20824041634058399</v>
      </c>
      <c r="P11" s="17">
        <v>0</v>
      </c>
      <c r="Q11" s="17"/>
      <c r="R11" s="17">
        <v>0.194288700644972</v>
      </c>
      <c r="S11" s="17">
        <v>0.25538388334082901</v>
      </c>
      <c r="T11" s="17">
        <v>0.12690175040106</v>
      </c>
      <c r="U11" s="17">
        <v>0.116757199649013</v>
      </c>
      <c r="V11" s="17"/>
      <c r="W11" s="17">
        <v>0.19598426483516601</v>
      </c>
      <c r="X11" s="17">
        <v>0.13669076519547099</v>
      </c>
      <c r="Y11" s="17">
        <v>0.190878084997465</v>
      </c>
      <c r="Z11" s="17">
        <v>0.22660727352254001</v>
      </c>
      <c r="AA11" s="17">
        <v>0.22001382680312501</v>
      </c>
      <c r="AB11" s="17">
        <v>0.110640582858028</v>
      </c>
      <c r="AC11" s="17">
        <v>0.17082721535509299</v>
      </c>
      <c r="AD11" s="17">
        <v>9.2757374541043505E-2</v>
      </c>
      <c r="AE11" s="17">
        <v>7.3140855349613898E-2</v>
      </c>
      <c r="AF11" s="17">
        <v>0.113471354827446</v>
      </c>
      <c r="AG11" s="17"/>
      <c r="AH11" s="17">
        <v>0.23375223559035299</v>
      </c>
      <c r="AI11" s="17">
        <v>0.15870132112361601</v>
      </c>
      <c r="AJ11" s="17">
        <v>0.218345050035475</v>
      </c>
      <c r="AK11" s="17">
        <v>0.20894669015179501</v>
      </c>
      <c r="AL11" s="17">
        <v>8.0448574537867398E-2</v>
      </c>
      <c r="AM11" s="17">
        <v>8.9963033539969095E-2</v>
      </c>
      <c r="AN11" s="17">
        <v>0.113494697332348</v>
      </c>
      <c r="AO11" s="17"/>
      <c r="AP11" s="17">
        <v>0.121807889665458</v>
      </c>
      <c r="AQ11" s="17">
        <v>0.21745419082141099</v>
      </c>
      <c r="AR11" s="17"/>
      <c r="AS11" s="17">
        <v>9.5253631186062601E-2</v>
      </c>
      <c r="AT11" s="17">
        <v>6.7812703395960697E-2</v>
      </c>
      <c r="AU11" s="17">
        <v>0.15317062585570801</v>
      </c>
      <c r="AV11" s="17"/>
      <c r="AW11" s="17">
        <v>7.0160505617880897E-2</v>
      </c>
      <c r="AX11" s="17">
        <v>0.171866329045338</v>
      </c>
      <c r="AY11" s="17"/>
      <c r="AZ11" s="17">
        <v>0.19134358234288801</v>
      </c>
      <c r="BA11" s="17">
        <v>0.141666979508771</v>
      </c>
      <c r="BB11" s="17"/>
      <c r="BC11" s="17">
        <v>0.19551119018805199</v>
      </c>
      <c r="BD11" s="17">
        <v>0.116757199649013</v>
      </c>
      <c r="BE11" s="17"/>
      <c r="BF11" s="17">
        <v>7.9221807313133802E-2</v>
      </c>
      <c r="BG11" s="17">
        <v>0.198638913270485</v>
      </c>
      <c r="BH11" s="17"/>
      <c r="BI11" s="17">
        <v>0.25197096024542898</v>
      </c>
      <c r="BJ11" s="17">
        <v>0.16896615505877099</v>
      </c>
      <c r="BK11" s="17">
        <v>0.117031293194854</v>
      </c>
      <c r="BL11" s="17">
        <v>8.1369411666110406E-2</v>
      </c>
    </row>
    <row r="12" spans="2:64" x14ac:dyDescent="0.25">
      <c r="B12" s="18" t="s">
        <v>692</v>
      </c>
      <c r="C12" s="17">
        <v>2.46995761662114E-2</v>
      </c>
      <c r="D12" s="17">
        <v>2.67570620755316E-2</v>
      </c>
      <c r="E12" s="17">
        <v>0</v>
      </c>
      <c r="F12" s="17">
        <v>6.2404643832189702E-2</v>
      </c>
      <c r="G12" s="17">
        <v>3.68449346167831E-2</v>
      </c>
      <c r="H12" s="17">
        <v>3.6657991863784101E-2</v>
      </c>
      <c r="I12" s="17">
        <v>0</v>
      </c>
      <c r="J12" s="17">
        <v>4.5594980989491801E-2</v>
      </c>
      <c r="K12" s="17">
        <v>0</v>
      </c>
      <c r="L12" s="17">
        <v>0</v>
      </c>
      <c r="M12" s="17">
        <v>3.5181693918705098E-2</v>
      </c>
      <c r="N12" s="17">
        <v>1.4958148148382901E-2</v>
      </c>
      <c r="O12" s="17">
        <v>4.4250130775820497E-2</v>
      </c>
      <c r="P12" s="17">
        <v>0</v>
      </c>
      <c r="Q12" s="17"/>
      <c r="R12" s="17">
        <v>3.8585657055860298E-2</v>
      </c>
      <c r="S12" s="17">
        <v>2.4123164441620399E-2</v>
      </c>
      <c r="T12" s="17">
        <v>2.7907353238269299E-2</v>
      </c>
      <c r="U12" s="17">
        <v>1.66813008632807E-2</v>
      </c>
      <c r="V12" s="17"/>
      <c r="W12" s="17">
        <v>3.3825889064057202E-2</v>
      </c>
      <c r="X12" s="17">
        <v>3.4741767688230903E-2</v>
      </c>
      <c r="Y12" s="17">
        <v>2.3813773489921201E-2</v>
      </c>
      <c r="Z12" s="17">
        <v>0</v>
      </c>
      <c r="AA12" s="17">
        <v>2.7530937767408201E-2</v>
      </c>
      <c r="AB12" s="17">
        <v>5.0229856343845497E-2</v>
      </c>
      <c r="AC12" s="17">
        <v>0</v>
      </c>
      <c r="AD12" s="17">
        <v>1.08325182069198E-2</v>
      </c>
      <c r="AE12" s="17">
        <v>1.10710770850174E-2</v>
      </c>
      <c r="AF12" s="17">
        <v>1.91652102122516E-2</v>
      </c>
      <c r="AG12" s="17"/>
      <c r="AH12" s="17">
        <v>4.0806010087650398E-2</v>
      </c>
      <c r="AI12" s="17">
        <v>0</v>
      </c>
      <c r="AJ12" s="17">
        <v>2.2214705380527298E-2</v>
      </c>
      <c r="AK12" s="17">
        <v>1.8808689913764901E-2</v>
      </c>
      <c r="AL12" s="17">
        <v>2.2568404868453299E-2</v>
      </c>
      <c r="AM12" s="17">
        <v>7.6722901428704898E-3</v>
      </c>
      <c r="AN12" s="17">
        <v>4.75361116191396E-2</v>
      </c>
      <c r="AO12" s="17"/>
      <c r="AP12" s="17">
        <v>1.89280734558918E-2</v>
      </c>
      <c r="AQ12" s="17">
        <v>3.4063432956065599E-2</v>
      </c>
      <c r="AR12" s="17"/>
      <c r="AS12" s="17">
        <v>2.1103127739280102E-2</v>
      </c>
      <c r="AT12" s="17">
        <v>0</v>
      </c>
      <c r="AU12" s="17">
        <v>2.84091838301333E-2</v>
      </c>
      <c r="AV12" s="17"/>
      <c r="AW12" s="17">
        <v>5.4733242753544501E-3</v>
      </c>
      <c r="AX12" s="17">
        <v>2.766382099929E-2</v>
      </c>
      <c r="AY12" s="17"/>
      <c r="AZ12" s="17">
        <v>8.0844184034678905E-3</v>
      </c>
      <c r="BA12" s="17">
        <v>3.3048193249348698E-2</v>
      </c>
      <c r="BB12" s="17"/>
      <c r="BC12" s="17">
        <v>3.1889012441931298E-2</v>
      </c>
      <c r="BD12" s="17">
        <v>1.66813008632807E-2</v>
      </c>
      <c r="BE12" s="17"/>
      <c r="BF12" s="17">
        <v>1.93489820313083E-2</v>
      </c>
      <c r="BG12" s="17">
        <v>2.74310049522343E-2</v>
      </c>
      <c r="BH12" s="17"/>
      <c r="BI12" s="17">
        <v>3.9223474066881397E-2</v>
      </c>
      <c r="BJ12" s="17">
        <v>3.3728851474501102E-2</v>
      </c>
      <c r="BK12" s="17">
        <v>1.14813076016592E-2</v>
      </c>
      <c r="BL12" s="17">
        <v>1.2746530162181901E-2</v>
      </c>
    </row>
    <row r="13" spans="2:64" x14ac:dyDescent="0.25">
      <c r="B13" s="18" t="s">
        <v>693</v>
      </c>
      <c r="C13" s="17">
        <v>1.2402508917243199E-2</v>
      </c>
      <c r="D13" s="17">
        <v>1.1003916749892199E-2</v>
      </c>
      <c r="E13" s="17">
        <v>2.98806992655649E-2</v>
      </c>
      <c r="F13" s="17">
        <v>0</v>
      </c>
      <c r="G13" s="17">
        <v>3.68449346167831E-2</v>
      </c>
      <c r="H13" s="17">
        <v>0</v>
      </c>
      <c r="I13" s="17">
        <v>0</v>
      </c>
      <c r="J13" s="17">
        <v>0</v>
      </c>
      <c r="K13" s="17">
        <v>0</v>
      </c>
      <c r="L13" s="17">
        <v>2.0095216976777401E-2</v>
      </c>
      <c r="M13" s="17">
        <v>8.5687463143761904E-3</v>
      </c>
      <c r="N13" s="17">
        <v>1.77902942202132E-2</v>
      </c>
      <c r="O13" s="17">
        <v>2.30421194758351E-2</v>
      </c>
      <c r="P13" s="17">
        <v>0</v>
      </c>
      <c r="Q13" s="17"/>
      <c r="R13" s="17">
        <v>2.50277101121286E-2</v>
      </c>
      <c r="S13" s="17">
        <v>0</v>
      </c>
      <c r="T13" s="17">
        <v>1.26477255856072E-2</v>
      </c>
      <c r="U13" s="17">
        <v>9.6099041469084705E-3</v>
      </c>
      <c r="V13" s="17"/>
      <c r="W13" s="17">
        <v>1.21335243907922E-2</v>
      </c>
      <c r="X13" s="17">
        <v>1.85923099999349E-2</v>
      </c>
      <c r="Y13" s="17">
        <v>4.6495655053950397E-2</v>
      </c>
      <c r="Z13" s="17">
        <v>1.0479823694402301E-2</v>
      </c>
      <c r="AA13" s="17">
        <v>2.58087448713844E-2</v>
      </c>
      <c r="AB13" s="17">
        <v>1.33749412041861E-2</v>
      </c>
      <c r="AC13" s="17">
        <v>0</v>
      </c>
      <c r="AD13" s="17">
        <v>0</v>
      </c>
      <c r="AE13" s="17">
        <v>0</v>
      </c>
      <c r="AF13" s="17">
        <v>3.9307742464401302E-3</v>
      </c>
      <c r="AG13" s="17"/>
      <c r="AH13" s="17">
        <v>1.7501572570183199E-2</v>
      </c>
      <c r="AI13" s="17">
        <v>0</v>
      </c>
      <c r="AJ13" s="17">
        <v>1.1163268004909299E-2</v>
      </c>
      <c r="AK13" s="17">
        <v>3.75849518301073E-3</v>
      </c>
      <c r="AL13" s="17">
        <v>1.6650445276829001E-2</v>
      </c>
      <c r="AM13" s="17">
        <v>4.9768322511301701E-3</v>
      </c>
      <c r="AN13" s="17">
        <v>2.2558883812248999E-2</v>
      </c>
      <c r="AO13" s="17"/>
      <c r="AP13" s="17">
        <v>8.8306216564881593E-3</v>
      </c>
      <c r="AQ13" s="17">
        <v>1.81976445098182E-2</v>
      </c>
      <c r="AR13" s="17"/>
      <c r="AS13" s="17">
        <v>4.8386776260412601E-3</v>
      </c>
      <c r="AT13" s="17">
        <v>0</v>
      </c>
      <c r="AU13" s="17">
        <v>1.6480248128623601E-2</v>
      </c>
      <c r="AV13" s="17"/>
      <c r="AW13" s="17">
        <v>0</v>
      </c>
      <c r="AX13" s="17">
        <v>1.4314689886464499E-2</v>
      </c>
      <c r="AY13" s="17"/>
      <c r="AZ13" s="17">
        <v>1.32695635114708E-2</v>
      </c>
      <c r="BA13" s="17">
        <v>1.19668400598814E-2</v>
      </c>
      <c r="BB13" s="17"/>
      <c r="BC13" s="17">
        <v>1.4906445646910699E-2</v>
      </c>
      <c r="BD13" s="17">
        <v>9.6099041469084705E-3</v>
      </c>
      <c r="BE13" s="17"/>
      <c r="BF13" s="17">
        <v>6.1585103126362804E-3</v>
      </c>
      <c r="BG13" s="17">
        <v>1.55900124165755E-2</v>
      </c>
      <c r="BH13" s="17"/>
      <c r="BI13" s="17">
        <v>3.79103240208725E-2</v>
      </c>
      <c r="BJ13" s="17">
        <v>6.7029175876738498E-3</v>
      </c>
      <c r="BK13" s="17">
        <v>2.4333180082317801E-3</v>
      </c>
      <c r="BL13" s="17">
        <v>6.2960677924425402E-3</v>
      </c>
    </row>
    <row r="14" spans="2:64" x14ac:dyDescent="0.25">
      <c r="B14" s="18" t="s">
        <v>80</v>
      </c>
      <c r="C14" s="19">
        <v>5.3234651533364298E-2</v>
      </c>
      <c r="D14" s="19">
        <v>1.84704694227295E-2</v>
      </c>
      <c r="E14" s="19">
        <v>7.1076503076027905E-2</v>
      </c>
      <c r="F14" s="19">
        <v>0.125975666521218</v>
      </c>
      <c r="G14" s="19">
        <v>0</v>
      </c>
      <c r="H14" s="19">
        <v>8.5331271370678002E-2</v>
      </c>
      <c r="I14" s="19">
        <v>3.0024055350009501E-2</v>
      </c>
      <c r="J14" s="19">
        <v>0.11827127091113999</v>
      </c>
      <c r="K14" s="19">
        <v>6.4105794711080202E-2</v>
      </c>
      <c r="L14" s="19">
        <v>8.5000137586960095E-2</v>
      </c>
      <c r="M14" s="19">
        <v>5.3225895208657698E-2</v>
      </c>
      <c r="N14" s="19">
        <v>5.6868050492427602E-2</v>
      </c>
      <c r="O14" s="19">
        <v>4.2416022599970703E-2</v>
      </c>
      <c r="P14" s="19">
        <v>0.35196951786603697</v>
      </c>
      <c r="Q14" s="19"/>
      <c r="R14" s="19">
        <v>0.12047811953133</v>
      </c>
      <c r="S14" s="19">
        <v>7.78743241799328E-2</v>
      </c>
      <c r="T14" s="19">
        <v>2.4700544565569599E-2</v>
      </c>
      <c r="U14" s="19">
        <v>1.7500201681086701E-2</v>
      </c>
      <c r="V14" s="19"/>
      <c r="W14" s="19">
        <v>0.123955827007243</v>
      </c>
      <c r="X14" s="19">
        <v>3.61073879600919E-2</v>
      </c>
      <c r="Y14" s="19">
        <v>0.103038563571052</v>
      </c>
      <c r="Z14" s="19">
        <v>4.9683332794303502E-2</v>
      </c>
      <c r="AA14" s="19">
        <v>7.0282450278383493E-2</v>
      </c>
      <c r="AB14" s="19">
        <v>1.58468935116957E-2</v>
      </c>
      <c r="AC14" s="19">
        <v>3.6686338942484402E-2</v>
      </c>
      <c r="AD14" s="19">
        <v>4.8083077581290698E-2</v>
      </c>
      <c r="AE14" s="19">
        <v>0</v>
      </c>
      <c r="AF14" s="19">
        <v>1.32350440833002E-2</v>
      </c>
      <c r="AG14" s="19"/>
      <c r="AH14" s="19">
        <v>6.5042209118846506E-2</v>
      </c>
      <c r="AI14" s="19">
        <v>6.2824300134942598E-2</v>
      </c>
      <c r="AJ14" s="19">
        <v>2.3497403328307801E-2</v>
      </c>
      <c r="AK14" s="19">
        <v>5.7551119608877502E-2</v>
      </c>
      <c r="AL14" s="19">
        <v>5.8209013988008103E-2</v>
      </c>
      <c r="AM14" s="19">
        <v>1.89238488334845E-2</v>
      </c>
      <c r="AN14" s="19">
        <v>4.4101915074239398E-2</v>
      </c>
      <c r="AO14" s="19"/>
      <c r="AP14" s="19">
        <v>2.0761403648574098E-2</v>
      </c>
      <c r="AQ14" s="19">
        <v>0.105920209863073</v>
      </c>
      <c r="AR14" s="19"/>
      <c r="AS14" s="19">
        <v>2.7553880723143201E-2</v>
      </c>
      <c r="AT14" s="19">
        <v>6.3252025251144999E-3</v>
      </c>
      <c r="AU14" s="19">
        <v>1.5809755611353098E-2</v>
      </c>
      <c r="AV14" s="19"/>
      <c r="AW14" s="19">
        <v>1.20453451256684E-2</v>
      </c>
      <c r="AX14" s="19">
        <v>5.9585093074971798E-2</v>
      </c>
      <c r="AY14" s="19"/>
      <c r="AZ14" s="19">
        <v>7.7561430399439205E-2</v>
      </c>
      <c r="BA14" s="19">
        <v>4.1011176768988501E-2</v>
      </c>
      <c r="BB14" s="19"/>
      <c r="BC14" s="19">
        <v>8.5275276275565207E-2</v>
      </c>
      <c r="BD14" s="19">
        <v>1.7500201681086701E-2</v>
      </c>
      <c r="BE14" s="19"/>
      <c r="BF14" s="19">
        <v>1.8361681998830599E-2</v>
      </c>
      <c r="BG14" s="19">
        <v>7.1036979730782504E-2</v>
      </c>
      <c r="BH14" s="19"/>
      <c r="BI14" s="19">
        <v>0.15140688437653799</v>
      </c>
      <c r="BJ14" s="19">
        <v>4.7592825380632003E-2</v>
      </c>
      <c r="BK14" s="19">
        <v>1.24403942777694E-2</v>
      </c>
      <c r="BL14" s="19">
        <v>0</v>
      </c>
    </row>
    <row r="15" spans="2:64" x14ac:dyDescent="0.25">
      <c r="B15" s="16"/>
    </row>
    <row r="16" spans="2:64" x14ac:dyDescent="0.25">
      <c r="B16" t="s">
        <v>83</v>
      </c>
    </row>
    <row r="17" spans="2:2" x14ac:dyDescent="0.25">
      <c r="B17" t="s">
        <v>84</v>
      </c>
    </row>
    <row r="19" spans="2:2" x14ac:dyDescent="0.2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BL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696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689</v>
      </c>
      <c r="C9" s="17">
        <v>0.25089858380279401</v>
      </c>
      <c r="D9" s="17">
        <v>0.27203544427941601</v>
      </c>
      <c r="E9" s="17">
        <v>0.19192776105585799</v>
      </c>
      <c r="F9" s="17">
        <v>0.20431201803038501</v>
      </c>
      <c r="G9" s="17">
        <v>0.16402901084358501</v>
      </c>
      <c r="H9" s="17">
        <v>0.24423475908660899</v>
      </c>
      <c r="I9" s="17">
        <v>0.26116158557876401</v>
      </c>
      <c r="J9" s="17">
        <v>0.26376445187719</v>
      </c>
      <c r="K9" s="17">
        <v>0.27426737648591198</v>
      </c>
      <c r="L9" s="17">
        <v>0.20903885200424399</v>
      </c>
      <c r="M9" s="17">
        <v>0.22667542144757</v>
      </c>
      <c r="N9" s="17">
        <v>0.28636113749238401</v>
      </c>
      <c r="O9" s="17">
        <v>0.26461288746335399</v>
      </c>
      <c r="P9" s="17">
        <v>0.296060964267926</v>
      </c>
      <c r="Q9" s="17"/>
      <c r="R9" s="17">
        <v>0.149933048029079</v>
      </c>
      <c r="S9" s="17">
        <v>0.20107153920995699</v>
      </c>
      <c r="T9" s="17">
        <v>0.31729721251469001</v>
      </c>
      <c r="U9" s="17">
        <v>0.30231678363836101</v>
      </c>
      <c r="V9" s="17"/>
      <c r="W9" s="17">
        <v>0.20205501178412</v>
      </c>
      <c r="X9" s="17">
        <v>0.16507187163530099</v>
      </c>
      <c r="Y9" s="17">
        <v>0.192544195038238</v>
      </c>
      <c r="Z9" s="17">
        <v>0.27662950919593798</v>
      </c>
      <c r="AA9" s="17">
        <v>0.21392287873561799</v>
      </c>
      <c r="AB9" s="17">
        <v>0.30571948729958098</v>
      </c>
      <c r="AC9" s="17">
        <v>0.35717067040391698</v>
      </c>
      <c r="AD9" s="17">
        <v>0.28741949243631898</v>
      </c>
      <c r="AE9" s="17">
        <v>0.40094091575922802</v>
      </c>
      <c r="AF9" s="17">
        <v>0.288402601159506</v>
      </c>
      <c r="AG9" s="17"/>
      <c r="AH9" s="17">
        <v>0.222684814955042</v>
      </c>
      <c r="AI9" s="17">
        <v>0.299639405855186</v>
      </c>
      <c r="AJ9" s="17">
        <v>0.23764205465087401</v>
      </c>
      <c r="AK9" s="17">
        <v>0.206754224656887</v>
      </c>
      <c r="AL9" s="17">
        <v>0.24781224676137201</v>
      </c>
      <c r="AM9" s="17">
        <v>0.37653460491274499</v>
      </c>
      <c r="AN9" s="17">
        <v>0.26340873349298299</v>
      </c>
      <c r="AO9" s="17"/>
      <c r="AP9" s="17">
        <v>0.33125661464970801</v>
      </c>
      <c r="AQ9" s="17">
        <v>0.12052333656955901</v>
      </c>
      <c r="AR9" s="17"/>
      <c r="AS9" s="17">
        <v>0.31166434269856502</v>
      </c>
      <c r="AT9" s="17">
        <v>0.447396102679815</v>
      </c>
      <c r="AU9" s="17">
        <v>0.302738171903283</v>
      </c>
      <c r="AV9" s="17"/>
      <c r="AW9" s="17">
        <v>0.420205566269653</v>
      </c>
      <c r="AX9" s="17">
        <v>0.22479535001440301</v>
      </c>
      <c r="AY9" s="17"/>
      <c r="AZ9" s="17">
        <v>0.23417843447424899</v>
      </c>
      <c r="BA9" s="17">
        <v>0.25929995599017702</v>
      </c>
      <c r="BB9" s="17"/>
      <c r="BC9" s="17">
        <v>0.20479541857536299</v>
      </c>
      <c r="BD9" s="17">
        <v>0.30231678363836101</v>
      </c>
      <c r="BE9" s="17"/>
      <c r="BF9" s="17">
        <v>0.38505698293338297</v>
      </c>
      <c r="BG9" s="17">
        <v>0.18241196268502899</v>
      </c>
      <c r="BH9" s="17"/>
      <c r="BI9" s="17">
        <v>0.12856132370815801</v>
      </c>
      <c r="BJ9" s="17">
        <v>0.195075372918772</v>
      </c>
      <c r="BK9" s="17">
        <v>0.29497945879764398</v>
      </c>
      <c r="BL9" s="17">
        <v>0.46849538543646702</v>
      </c>
    </row>
    <row r="10" spans="2:64" x14ac:dyDescent="0.25">
      <c r="B10" s="18" t="s">
        <v>690</v>
      </c>
      <c r="C10" s="17">
        <v>0.38540664686763998</v>
      </c>
      <c r="D10" s="17">
        <v>0.41013231724397903</v>
      </c>
      <c r="E10" s="17">
        <v>0.38909576983928901</v>
      </c>
      <c r="F10" s="17">
        <v>0.43302923982014702</v>
      </c>
      <c r="G10" s="17">
        <v>0.249724223782089</v>
      </c>
      <c r="H10" s="17">
        <v>0.42070509089202701</v>
      </c>
      <c r="I10" s="17">
        <v>0.42858491674092403</v>
      </c>
      <c r="J10" s="17">
        <v>0.31262205953576799</v>
      </c>
      <c r="K10" s="17">
        <v>0.33525310929344798</v>
      </c>
      <c r="L10" s="17">
        <v>0.36550415664080299</v>
      </c>
      <c r="M10" s="17">
        <v>0.47409847739748301</v>
      </c>
      <c r="N10" s="17">
        <v>0.39562163079283202</v>
      </c>
      <c r="O10" s="17">
        <v>0.295692680072073</v>
      </c>
      <c r="P10" s="17">
        <v>0.35196951786603697</v>
      </c>
      <c r="Q10" s="17"/>
      <c r="R10" s="17">
        <v>0.35256635673995201</v>
      </c>
      <c r="S10" s="17">
        <v>0.41296327132715499</v>
      </c>
      <c r="T10" s="17">
        <v>0.34799047813748102</v>
      </c>
      <c r="U10" s="17">
        <v>0.40403711158729999</v>
      </c>
      <c r="V10" s="17"/>
      <c r="W10" s="17">
        <v>0.326668326121209</v>
      </c>
      <c r="X10" s="17">
        <v>0.44356882930853098</v>
      </c>
      <c r="Y10" s="17">
        <v>0.44650649091264999</v>
      </c>
      <c r="Z10" s="17">
        <v>0.36727584337614</v>
      </c>
      <c r="AA10" s="17">
        <v>0.36326280402211097</v>
      </c>
      <c r="AB10" s="17">
        <v>0.37714070670139399</v>
      </c>
      <c r="AC10" s="17">
        <v>0.34622128881613501</v>
      </c>
      <c r="AD10" s="17">
        <v>0.35098115462003399</v>
      </c>
      <c r="AE10" s="17">
        <v>0.43616496242973202</v>
      </c>
      <c r="AF10" s="17">
        <v>0.43040583367384999</v>
      </c>
      <c r="AG10" s="17"/>
      <c r="AH10" s="17">
        <v>0.41835051310799098</v>
      </c>
      <c r="AI10" s="17">
        <v>0.27920880243373197</v>
      </c>
      <c r="AJ10" s="17">
        <v>0.41103753954461503</v>
      </c>
      <c r="AK10" s="17">
        <v>0.39559565137601899</v>
      </c>
      <c r="AL10" s="17">
        <v>0.39949158342354402</v>
      </c>
      <c r="AM10" s="17">
        <v>0.36759378113958602</v>
      </c>
      <c r="AN10" s="17">
        <v>0.447808252584531</v>
      </c>
      <c r="AO10" s="17"/>
      <c r="AP10" s="17">
        <v>0.42323668462716002</v>
      </c>
      <c r="AQ10" s="17">
        <v>0.32403007412488699</v>
      </c>
      <c r="AR10" s="17"/>
      <c r="AS10" s="17">
        <v>0.420598868143781</v>
      </c>
      <c r="AT10" s="17">
        <v>0.46679598627460001</v>
      </c>
      <c r="AU10" s="17">
        <v>0.419903898765081</v>
      </c>
      <c r="AV10" s="17"/>
      <c r="AW10" s="17">
        <v>0.44792388384863602</v>
      </c>
      <c r="AX10" s="17">
        <v>0.37576793008855702</v>
      </c>
      <c r="AY10" s="17"/>
      <c r="AZ10" s="17">
        <v>0.37372954376551298</v>
      </c>
      <c r="BA10" s="17">
        <v>0.39127403999336602</v>
      </c>
      <c r="BB10" s="17"/>
      <c r="BC10" s="17">
        <v>0.36870198983995101</v>
      </c>
      <c r="BD10" s="17">
        <v>0.40403711158729999</v>
      </c>
      <c r="BE10" s="17"/>
      <c r="BF10" s="17">
        <v>0.36045616077507397</v>
      </c>
      <c r="BG10" s="17">
        <v>0.398143639100696</v>
      </c>
      <c r="BH10" s="17"/>
      <c r="BI10" s="17">
        <v>0.21453930850218</v>
      </c>
      <c r="BJ10" s="17">
        <v>0.45468720620636599</v>
      </c>
      <c r="BK10" s="17">
        <v>0.44412490900350499</v>
      </c>
      <c r="BL10" s="17">
        <v>0.37229714668436498</v>
      </c>
    </row>
    <row r="11" spans="2:64" x14ac:dyDescent="0.25">
      <c r="B11" s="18" t="s">
        <v>691</v>
      </c>
      <c r="C11" s="17">
        <v>0.21507261101431099</v>
      </c>
      <c r="D11" s="17">
        <v>0.19431386995931299</v>
      </c>
      <c r="E11" s="17">
        <v>0.29379611977014503</v>
      </c>
      <c r="F11" s="17">
        <v>0.17427843179606001</v>
      </c>
      <c r="G11" s="17">
        <v>0.398481268490539</v>
      </c>
      <c r="H11" s="17">
        <v>0.17300207231857301</v>
      </c>
      <c r="I11" s="17">
        <v>0.23546879473070301</v>
      </c>
      <c r="J11" s="17">
        <v>0.241150043771971</v>
      </c>
      <c r="K11" s="17">
        <v>0.190955945093156</v>
      </c>
      <c r="L11" s="17">
        <v>0.25247552831527698</v>
      </c>
      <c r="M11" s="17">
        <v>0.159262852207812</v>
      </c>
      <c r="N11" s="17">
        <v>0.165175428848923</v>
      </c>
      <c r="O11" s="17">
        <v>0.275618406746024</v>
      </c>
      <c r="P11" s="17">
        <v>0</v>
      </c>
      <c r="Q11" s="17"/>
      <c r="R11" s="17">
        <v>0.249390596993984</v>
      </c>
      <c r="S11" s="17">
        <v>0.21285838446413</v>
      </c>
      <c r="T11" s="17">
        <v>0.24346907601860601</v>
      </c>
      <c r="U11" s="17">
        <v>0.19001506259923401</v>
      </c>
      <c r="V11" s="17"/>
      <c r="W11" s="17">
        <v>0.25952646275735303</v>
      </c>
      <c r="X11" s="17">
        <v>0.17827090505952201</v>
      </c>
      <c r="Y11" s="17">
        <v>0.21408668295080199</v>
      </c>
      <c r="Z11" s="17">
        <v>0.28101728852637498</v>
      </c>
      <c r="AA11" s="17">
        <v>0.25546689027943298</v>
      </c>
      <c r="AB11" s="17">
        <v>0.22618433134890201</v>
      </c>
      <c r="AC11" s="17">
        <v>0.16918199931205599</v>
      </c>
      <c r="AD11" s="17">
        <v>0.20503103714667201</v>
      </c>
      <c r="AE11" s="17">
        <v>9.8740910993518394E-2</v>
      </c>
      <c r="AF11" s="17">
        <v>0.176707270654477</v>
      </c>
      <c r="AG11" s="17"/>
      <c r="AH11" s="17">
        <v>0.19514338786166899</v>
      </c>
      <c r="AI11" s="17">
        <v>0.236793676823049</v>
      </c>
      <c r="AJ11" s="17">
        <v>0.241084160841675</v>
      </c>
      <c r="AK11" s="17">
        <v>0.27325739342675898</v>
      </c>
      <c r="AL11" s="17">
        <v>0.198448367768218</v>
      </c>
      <c r="AM11" s="17">
        <v>0.174097532374411</v>
      </c>
      <c r="AN11" s="17">
        <v>0.12397021880490799</v>
      </c>
      <c r="AO11" s="17"/>
      <c r="AP11" s="17">
        <v>0.174687181639085</v>
      </c>
      <c r="AQ11" s="17">
        <v>0.28059512673456299</v>
      </c>
      <c r="AR11" s="17"/>
      <c r="AS11" s="17">
        <v>0.18742459452662</v>
      </c>
      <c r="AT11" s="17">
        <v>7.4682671470919795E-2</v>
      </c>
      <c r="AU11" s="17">
        <v>0.19305148168607</v>
      </c>
      <c r="AV11" s="17"/>
      <c r="AW11" s="17">
        <v>9.3802586749184999E-2</v>
      </c>
      <c r="AX11" s="17">
        <v>0.23376965320828</v>
      </c>
      <c r="AY11" s="17"/>
      <c r="AZ11" s="17">
        <v>0.21082656559382701</v>
      </c>
      <c r="BA11" s="17">
        <v>0.21720612114039101</v>
      </c>
      <c r="BB11" s="17"/>
      <c r="BC11" s="17">
        <v>0.237539992184188</v>
      </c>
      <c r="BD11" s="17">
        <v>0.19001506259923401</v>
      </c>
      <c r="BE11" s="17"/>
      <c r="BF11" s="17">
        <v>0.17037281666746401</v>
      </c>
      <c r="BG11" s="17">
        <v>0.23789144233097401</v>
      </c>
      <c r="BH11" s="17"/>
      <c r="BI11" s="17">
        <v>0.32836478466866797</v>
      </c>
      <c r="BJ11" s="17">
        <v>0.214523760849092</v>
      </c>
      <c r="BK11" s="17">
        <v>0.180297271632821</v>
      </c>
      <c r="BL11" s="17">
        <v>0.11670906132277201</v>
      </c>
    </row>
    <row r="12" spans="2:64" x14ac:dyDescent="0.25">
      <c r="B12" s="18" t="s">
        <v>692</v>
      </c>
      <c r="C12" s="17">
        <v>5.0615433086071401E-2</v>
      </c>
      <c r="D12" s="17">
        <v>6.1628576085736603E-2</v>
      </c>
      <c r="E12" s="17">
        <v>2.98806992655649E-2</v>
      </c>
      <c r="F12" s="17">
        <v>0</v>
      </c>
      <c r="G12" s="17">
        <v>9.3882748441893302E-2</v>
      </c>
      <c r="H12" s="17">
        <v>5.8618728391791899E-2</v>
      </c>
      <c r="I12" s="17">
        <v>4.4760647599599399E-2</v>
      </c>
      <c r="J12" s="17">
        <v>4.8144130427947698E-2</v>
      </c>
      <c r="K12" s="17">
        <v>1.8777688919824301E-2</v>
      </c>
      <c r="L12" s="17">
        <v>3.1009678604320998E-2</v>
      </c>
      <c r="M12" s="17">
        <v>4.8915471188532803E-2</v>
      </c>
      <c r="N12" s="17">
        <v>5.2581578978835697E-2</v>
      </c>
      <c r="O12" s="17">
        <v>6.4054704428989806E-2</v>
      </c>
      <c r="P12" s="17">
        <v>0</v>
      </c>
      <c r="Q12" s="17"/>
      <c r="R12" s="17">
        <v>4.4124245686090302E-2</v>
      </c>
      <c r="S12" s="17">
        <v>3.5292133636856203E-2</v>
      </c>
      <c r="T12" s="17">
        <v>3.2925261581817099E-2</v>
      </c>
      <c r="U12" s="17">
        <v>6.3671258879020406E-2</v>
      </c>
      <c r="V12" s="17"/>
      <c r="W12" s="17">
        <v>3.5910429740580098E-2</v>
      </c>
      <c r="X12" s="17">
        <v>9.1079593690047395E-2</v>
      </c>
      <c r="Y12" s="17">
        <v>0</v>
      </c>
      <c r="Z12" s="17">
        <v>0</v>
      </c>
      <c r="AA12" s="17">
        <v>2.10498321705615E-2</v>
      </c>
      <c r="AB12" s="17">
        <v>5.1778590477724797E-2</v>
      </c>
      <c r="AC12" s="17">
        <v>2.8399915089444599E-2</v>
      </c>
      <c r="AD12" s="17">
        <v>8.7195016709418996E-2</v>
      </c>
      <c r="AE12" s="17">
        <v>5.30821337325037E-2</v>
      </c>
      <c r="AF12" s="17">
        <v>6.5240521152460096E-2</v>
      </c>
      <c r="AG12" s="17"/>
      <c r="AH12" s="17">
        <v>3.57975959913081E-2</v>
      </c>
      <c r="AI12" s="17">
        <v>2.20794782844702E-2</v>
      </c>
      <c r="AJ12" s="17">
        <v>7.6692924130627296E-2</v>
      </c>
      <c r="AK12" s="17">
        <v>4.17221920589304E-2</v>
      </c>
      <c r="AL12" s="17">
        <v>5.4904769650154103E-2</v>
      </c>
      <c r="AM12" s="17">
        <v>4.2222296268022499E-2</v>
      </c>
      <c r="AN12" s="17">
        <v>5.1318652649776503E-2</v>
      </c>
      <c r="AO12" s="17"/>
      <c r="AP12" s="17">
        <v>3.54258258326548E-2</v>
      </c>
      <c r="AQ12" s="17">
        <v>7.5259501390987693E-2</v>
      </c>
      <c r="AR12" s="17"/>
      <c r="AS12" s="17">
        <v>4.2542779951118097E-2</v>
      </c>
      <c r="AT12" s="17">
        <v>1.1125239574664599E-2</v>
      </c>
      <c r="AU12" s="17">
        <v>3.9487257934607403E-2</v>
      </c>
      <c r="AV12" s="17"/>
      <c r="AW12" s="17">
        <v>2.52988907922078E-2</v>
      </c>
      <c r="AX12" s="17">
        <v>5.4518660304356703E-2</v>
      </c>
      <c r="AY12" s="17"/>
      <c r="AZ12" s="17">
        <v>4.2262678762481201E-2</v>
      </c>
      <c r="BA12" s="17">
        <v>5.4812440928725802E-2</v>
      </c>
      <c r="BB12" s="17"/>
      <c r="BC12" s="17">
        <v>3.8909171574821003E-2</v>
      </c>
      <c r="BD12" s="17">
        <v>6.3671258879020406E-2</v>
      </c>
      <c r="BE12" s="17"/>
      <c r="BF12" s="17">
        <v>2.7473138435911301E-2</v>
      </c>
      <c r="BG12" s="17">
        <v>6.2429360322624201E-2</v>
      </c>
      <c r="BH12" s="17"/>
      <c r="BI12" s="17">
        <v>6.9836362404553196E-2</v>
      </c>
      <c r="BJ12" s="17">
        <v>5.5196566560872802E-2</v>
      </c>
      <c r="BK12" s="17">
        <v>4.2893483608365597E-2</v>
      </c>
      <c r="BL12" s="17">
        <v>2.8470561245890699E-2</v>
      </c>
    </row>
    <row r="13" spans="2:64" x14ac:dyDescent="0.25">
      <c r="B13" s="18" t="s">
        <v>693</v>
      </c>
      <c r="C13" s="17">
        <v>3.5951007502898799E-2</v>
      </c>
      <c r="D13" s="17">
        <v>3.46944053423974E-2</v>
      </c>
      <c r="E13" s="17">
        <v>2.98806992655649E-2</v>
      </c>
      <c r="F13" s="17">
        <v>9.3606965748284504E-2</v>
      </c>
      <c r="G13" s="17">
        <v>6.2903384992742006E-2</v>
      </c>
      <c r="H13" s="17">
        <v>1.5981811147603098E-2</v>
      </c>
      <c r="I13" s="17">
        <v>0</v>
      </c>
      <c r="J13" s="17">
        <v>1.6048043475982599E-2</v>
      </c>
      <c r="K13" s="17">
        <v>0.11664008549658</v>
      </c>
      <c r="L13" s="17">
        <v>4.6057185220850498E-2</v>
      </c>
      <c r="M13" s="17">
        <v>1.7137492628752402E-2</v>
      </c>
      <c r="N13" s="17">
        <v>3.2748442368596101E-2</v>
      </c>
      <c r="O13" s="17">
        <v>3.4563179213752702E-2</v>
      </c>
      <c r="P13" s="17">
        <v>0</v>
      </c>
      <c r="Q13" s="17"/>
      <c r="R13" s="17">
        <v>6.6812157977304804E-2</v>
      </c>
      <c r="S13" s="17">
        <v>5.07592825343961E-2</v>
      </c>
      <c r="T13" s="17">
        <v>2.73741985563986E-2</v>
      </c>
      <c r="U13" s="17">
        <v>1.7224223415067401E-2</v>
      </c>
      <c r="V13" s="17"/>
      <c r="W13" s="17">
        <v>4.9490426536722601E-2</v>
      </c>
      <c r="X13" s="17">
        <v>5.2868604083323799E-2</v>
      </c>
      <c r="Y13" s="17">
        <v>4.3824067527258398E-2</v>
      </c>
      <c r="Z13" s="17">
        <v>2.5394026107243801E-2</v>
      </c>
      <c r="AA13" s="17">
        <v>6.1943774872446601E-2</v>
      </c>
      <c r="AB13" s="17">
        <v>0</v>
      </c>
      <c r="AC13" s="17">
        <v>6.2339787435962697E-2</v>
      </c>
      <c r="AD13" s="17">
        <v>2.12902215062655E-2</v>
      </c>
      <c r="AE13" s="17">
        <v>1.10710770850174E-2</v>
      </c>
      <c r="AF13" s="17">
        <v>2.41537917007861E-2</v>
      </c>
      <c r="AG13" s="17"/>
      <c r="AH13" s="17">
        <v>3.7057527526514797E-2</v>
      </c>
      <c r="AI13" s="17">
        <v>9.9454336468620105E-2</v>
      </c>
      <c r="AJ13" s="17">
        <v>1.0045917503900799E-2</v>
      </c>
      <c r="AK13" s="17">
        <v>3.9003449966675798E-2</v>
      </c>
      <c r="AL13" s="17">
        <v>3.4489060497804799E-2</v>
      </c>
      <c r="AM13" s="17">
        <v>2.0627936471751099E-2</v>
      </c>
      <c r="AN13" s="17">
        <v>4.31004991334678E-2</v>
      </c>
      <c r="AO13" s="17"/>
      <c r="AP13" s="17">
        <v>1.48578465340136E-2</v>
      </c>
      <c r="AQ13" s="17">
        <v>7.0173176056129799E-2</v>
      </c>
      <c r="AR13" s="17"/>
      <c r="AS13" s="17">
        <v>1.0215533956772899E-2</v>
      </c>
      <c r="AT13" s="17">
        <v>0</v>
      </c>
      <c r="AU13" s="17">
        <v>2.6391941113439701E-2</v>
      </c>
      <c r="AV13" s="17"/>
      <c r="AW13" s="17">
        <v>7.2306414614655102E-3</v>
      </c>
      <c r="AX13" s="17">
        <v>4.0379025877241098E-2</v>
      </c>
      <c r="AY13" s="17"/>
      <c r="AZ13" s="17">
        <v>4.6101834528083203E-2</v>
      </c>
      <c r="BA13" s="17">
        <v>3.0850522203839301E-2</v>
      </c>
      <c r="BB13" s="17"/>
      <c r="BC13" s="17">
        <v>5.2742027486887201E-2</v>
      </c>
      <c r="BD13" s="17">
        <v>1.7224223415067401E-2</v>
      </c>
      <c r="BE13" s="17"/>
      <c r="BF13" s="17">
        <v>3.2137904262463803E-2</v>
      </c>
      <c r="BG13" s="17">
        <v>3.7897561416801701E-2</v>
      </c>
      <c r="BH13" s="17"/>
      <c r="BI13" s="17">
        <v>7.1570807311971504E-2</v>
      </c>
      <c r="BJ13" s="17">
        <v>3.0913641653704499E-2</v>
      </c>
      <c r="BK13" s="17">
        <v>2.5264482679894899E-2</v>
      </c>
      <c r="BL13" s="17">
        <v>1.4027845310505599E-2</v>
      </c>
    </row>
    <row r="14" spans="2:64" x14ac:dyDescent="0.25">
      <c r="B14" s="18" t="s">
        <v>80</v>
      </c>
      <c r="C14" s="19">
        <v>6.2055717726285202E-2</v>
      </c>
      <c r="D14" s="19">
        <v>2.71953870891577E-2</v>
      </c>
      <c r="E14" s="19">
        <v>6.5418950803578901E-2</v>
      </c>
      <c r="F14" s="19">
        <v>9.4773344605123599E-2</v>
      </c>
      <c r="G14" s="19">
        <v>3.0979363449151399E-2</v>
      </c>
      <c r="H14" s="19">
        <v>8.7457538163396201E-2</v>
      </c>
      <c r="I14" s="19">
        <v>3.0024055350009501E-2</v>
      </c>
      <c r="J14" s="19">
        <v>0.11827127091113999</v>
      </c>
      <c r="K14" s="19">
        <v>6.4105794711080202E-2</v>
      </c>
      <c r="L14" s="19">
        <v>9.5914599214503696E-2</v>
      </c>
      <c r="M14" s="19">
        <v>7.3910285129848902E-2</v>
      </c>
      <c r="N14" s="19">
        <v>6.7511781518428099E-2</v>
      </c>
      <c r="O14" s="19">
        <v>6.5458142075805803E-2</v>
      </c>
      <c r="P14" s="19">
        <v>0.35196951786603697</v>
      </c>
      <c r="Q14" s="19"/>
      <c r="R14" s="19">
        <v>0.13717359457358999</v>
      </c>
      <c r="S14" s="19">
        <v>8.7055388827505506E-2</v>
      </c>
      <c r="T14" s="19">
        <v>3.0943773191006399E-2</v>
      </c>
      <c r="U14" s="19">
        <v>2.2735559881016498E-2</v>
      </c>
      <c r="V14" s="19"/>
      <c r="W14" s="19">
        <v>0.126349343060015</v>
      </c>
      <c r="X14" s="19">
        <v>6.9140196223274802E-2</v>
      </c>
      <c r="Y14" s="19">
        <v>0.103038563571052</v>
      </c>
      <c r="Z14" s="19">
        <v>4.9683332794303502E-2</v>
      </c>
      <c r="AA14" s="19">
        <v>8.4353819919829501E-2</v>
      </c>
      <c r="AB14" s="19">
        <v>3.9176884172398202E-2</v>
      </c>
      <c r="AC14" s="19">
        <v>3.6686338942484402E-2</v>
      </c>
      <c r="AD14" s="19">
        <v>4.8083077581290698E-2</v>
      </c>
      <c r="AE14" s="19">
        <v>0</v>
      </c>
      <c r="AF14" s="19">
        <v>1.50899816589207E-2</v>
      </c>
      <c r="AG14" s="19"/>
      <c r="AH14" s="19">
        <v>9.0966160557474696E-2</v>
      </c>
      <c r="AI14" s="19">
        <v>6.2824300134942598E-2</v>
      </c>
      <c r="AJ14" s="19">
        <v>2.3497403328307801E-2</v>
      </c>
      <c r="AK14" s="19">
        <v>4.3667088514729398E-2</v>
      </c>
      <c r="AL14" s="19">
        <v>6.4853971898907306E-2</v>
      </c>
      <c r="AM14" s="19">
        <v>1.89238488334845E-2</v>
      </c>
      <c r="AN14" s="19">
        <v>7.0393643334333303E-2</v>
      </c>
      <c r="AO14" s="19"/>
      <c r="AP14" s="19">
        <v>2.0535846717378899E-2</v>
      </c>
      <c r="AQ14" s="19">
        <v>0.129418785123874</v>
      </c>
      <c r="AR14" s="19"/>
      <c r="AS14" s="19">
        <v>2.7553880723143201E-2</v>
      </c>
      <c r="AT14" s="19">
        <v>0</v>
      </c>
      <c r="AU14" s="19">
        <v>1.8427248597519898E-2</v>
      </c>
      <c r="AV14" s="19"/>
      <c r="AW14" s="19">
        <v>5.5384308788526499E-3</v>
      </c>
      <c r="AX14" s="19">
        <v>7.0769380507162305E-2</v>
      </c>
      <c r="AY14" s="19"/>
      <c r="AZ14" s="19">
        <v>9.2900942875845702E-2</v>
      </c>
      <c r="BA14" s="19">
        <v>4.65569197435017E-2</v>
      </c>
      <c r="BB14" s="19"/>
      <c r="BC14" s="19">
        <v>9.7311400338789794E-2</v>
      </c>
      <c r="BD14" s="19">
        <v>2.2735559881016498E-2</v>
      </c>
      <c r="BE14" s="19"/>
      <c r="BF14" s="19">
        <v>2.4502996925703398E-2</v>
      </c>
      <c r="BG14" s="19">
        <v>8.1226034143874706E-2</v>
      </c>
      <c r="BH14" s="19"/>
      <c r="BI14" s="19">
        <v>0.18712741340446901</v>
      </c>
      <c r="BJ14" s="19">
        <v>4.9603451811193397E-2</v>
      </c>
      <c r="BK14" s="19">
        <v>1.24403942777694E-2</v>
      </c>
      <c r="BL14" s="19">
        <v>0</v>
      </c>
    </row>
    <row r="15" spans="2:64" x14ac:dyDescent="0.25">
      <c r="B15" s="16"/>
    </row>
    <row r="16" spans="2:64" x14ac:dyDescent="0.25">
      <c r="B16" t="s">
        <v>83</v>
      </c>
    </row>
    <row r="17" spans="2:2" x14ac:dyDescent="0.25">
      <c r="B17" t="s">
        <v>84</v>
      </c>
    </row>
    <row r="19" spans="2:2" x14ac:dyDescent="0.2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BL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697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689</v>
      </c>
      <c r="C9" s="17">
        <v>0.18830748868577399</v>
      </c>
      <c r="D9" s="17">
        <v>0.218856864112185</v>
      </c>
      <c r="E9" s="17">
        <v>0.184941747865838</v>
      </c>
      <c r="F9" s="17">
        <v>0.10353918699753099</v>
      </c>
      <c r="G9" s="17">
        <v>0.124862111891045</v>
      </c>
      <c r="H9" s="17">
        <v>0.21964848290044101</v>
      </c>
      <c r="I9" s="17">
        <v>0.23710544511859899</v>
      </c>
      <c r="J9" s="17">
        <v>0.17942494012584001</v>
      </c>
      <c r="K9" s="17">
        <v>0.13107687411790001</v>
      </c>
      <c r="L9" s="17">
        <v>0.135828039960396</v>
      </c>
      <c r="M9" s="17">
        <v>0.17344952623891299</v>
      </c>
      <c r="N9" s="17">
        <v>0.13682803817033101</v>
      </c>
      <c r="O9" s="17">
        <v>0.27690954810555402</v>
      </c>
      <c r="P9" s="17">
        <v>0</v>
      </c>
      <c r="Q9" s="17"/>
      <c r="R9" s="17">
        <v>0.11592550294491399</v>
      </c>
      <c r="S9" s="17">
        <v>0.15805929694835</v>
      </c>
      <c r="T9" s="17">
        <v>0.17697410619482701</v>
      </c>
      <c r="U9" s="17">
        <v>0.239241591833732</v>
      </c>
      <c r="V9" s="17"/>
      <c r="W9" s="17">
        <v>0.143174147394659</v>
      </c>
      <c r="X9" s="17">
        <v>0.125730361145411</v>
      </c>
      <c r="Y9" s="17">
        <v>0.23752695812045099</v>
      </c>
      <c r="Z9" s="17">
        <v>0.169292602483019</v>
      </c>
      <c r="AA9" s="17">
        <v>0.176198107575435</v>
      </c>
      <c r="AB9" s="17">
        <v>0.23067592050937399</v>
      </c>
      <c r="AC9" s="17">
        <v>0.178488352338522</v>
      </c>
      <c r="AD9" s="17">
        <v>0.25557203109411097</v>
      </c>
      <c r="AE9" s="17">
        <v>0.261620064248755</v>
      </c>
      <c r="AF9" s="17">
        <v>0.22354267921747401</v>
      </c>
      <c r="AG9" s="17"/>
      <c r="AH9" s="17">
        <v>0.196218226768125</v>
      </c>
      <c r="AI9" s="17">
        <v>0.17278826799234201</v>
      </c>
      <c r="AJ9" s="17">
        <v>0.17129509640317001</v>
      </c>
      <c r="AK9" s="17">
        <v>0.13898183440902601</v>
      </c>
      <c r="AL9" s="17">
        <v>0.239701384163478</v>
      </c>
      <c r="AM9" s="17">
        <v>0.22606092483333101</v>
      </c>
      <c r="AN9" s="17">
        <v>0.24364908485268899</v>
      </c>
      <c r="AO9" s="17"/>
      <c r="AP9" s="17">
        <v>0.25737274595096399</v>
      </c>
      <c r="AQ9" s="17">
        <v>7.6253971491830594E-2</v>
      </c>
      <c r="AR9" s="17"/>
      <c r="AS9" s="17">
        <v>0.24748495289854699</v>
      </c>
      <c r="AT9" s="17">
        <v>0.36700100100146998</v>
      </c>
      <c r="AU9" s="17">
        <v>0.21204210458409301</v>
      </c>
      <c r="AV9" s="17"/>
      <c r="AW9" s="17">
        <v>0.364269323788661</v>
      </c>
      <c r="AX9" s="17">
        <v>0.16117823003027801</v>
      </c>
      <c r="AY9" s="17"/>
      <c r="AZ9" s="17">
        <v>0.145587070535626</v>
      </c>
      <c r="BA9" s="17">
        <v>0.20977321401080401</v>
      </c>
      <c r="BB9" s="17"/>
      <c r="BC9" s="17">
        <v>0.14263837968058099</v>
      </c>
      <c r="BD9" s="17">
        <v>0.239241591833732</v>
      </c>
      <c r="BE9" s="17"/>
      <c r="BF9" s="17">
        <v>0.30546759128093398</v>
      </c>
      <c r="BG9" s="17">
        <v>0.128498340629805</v>
      </c>
      <c r="BH9" s="17"/>
      <c r="BI9" s="17">
        <v>8.4340254855583704E-2</v>
      </c>
      <c r="BJ9" s="17">
        <v>0.15315514513134601</v>
      </c>
      <c r="BK9" s="17">
        <v>0.209815292167294</v>
      </c>
      <c r="BL9" s="17">
        <v>0.38123643259893403</v>
      </c>
    </row>
    <row r="10" spans="2:64" x14ac:dyDescent="0.25">
      <c r="B10" s="18" t="s">
        <v>690</v>
      </c>
      <c r="C10" s="17">
        <v>0.36364232820957698</v>
      </c>
      <c r="D10" s="17">
        <v>0.42017618936378798</v>
      </c>
      <c r="E10" s="17">
        <v>0.32500527995327999</v>
      </c>
      <c r="F10" s="17">
        <v>0.35572272887668999</v>
      </c>
      <c r="G10" s="17">
        <v>0.420996112034623</v>
      </c>
      <c r="H10" s="17">
        <v>0.28257718175996899</v>
      </c>
      <c r="I10" s="17">
        <v>0.41498180793738798</v>
      </c>
      <c r="J10" s="17">
        <v>0.24539138094260701</v>
      </c>
      <c r="K10" s="17">
        <v>0.23217150371126599</v>
      </c>
      <c r="L10" s="17">
        <v>0.30559112338234801</v>
      </c>
      <c r="M10" s="17">
        <v>0.41289991456923603</v>
      </c>
      <c r="N10" s="17">
        <v>0.43439414991102399</v>
      </c>
      <c r="O10" s="17">
        <v>0.26585622448158702</v>
      </c>
      <c r="P10" s="17">
        <v>0.64803048213396297</v>
      </c>
      <c r="Q10" s="17"/>
      <c r="R10" s="17">
        <v>0.22818014226570499</v>
      </c>
      <c r="S10" s="17">
        <v>0.356080921018601</v>
      </c>
      <c r="T10" s="17">
        <v>0.37008754411357098</v>
      </c>
      <c r="U10" s="17">
        <v>0.435932532373769</v>
      </c>
      <c r="V10" s="17"/>
      <c r="W10" s="17">
        <v>0.24948723401613801</v>
      </c>
      <c r="X10" s="17">
        <v>0.31024140498943498</v>
      </c>
      <c r="Y10" s="17">
        <v>0.241870552615818</v>
      </c>
      <c r="Z10" s="17">
        <v>0.33408350746763599</v>
      </c>
      <c r="AA10" s="17">
        <v>0.32168867185714201</v>
      </c>
      <c r="AB10" s="17">
        <v>0.33918203406507802</v>
      </c>
      <c r="AC10" s="17">
        <v>0.54679915832513404</v>
      </c>
      <c r="AD10" s="17">
        <v>0.36617216460506102</v>
      </c>
      <c r="AE10" s="17">
        <v>0.48961911791300899</v>
      </c>
      <c r="AF10" s="17">
        <v>0.481068776838945</v>
      </c>
      <c r="AG10" s="17"/>
      <c r="AH10" s="17">
        <v>0.20544208546103501</v>
      </c>
      <c r="AI10" s="17">
        <v>0.32091282403792298</v>
      </c>
      <c r="AJ10" s="17">
        <v>0.37106400997883898</v>
      </c>
      <c r="AK10" s="17">
        <v>0.37462737124454298</v>
      </c>
      <c r="AL10" s="17">
        <v>0.36697300498458302</v>
      </c>
      <c r="AM10" s="17">
        <v>0.50298219031029701</v>
      </c>
      <c r="AN10" s="17">
        <v>0.363773514959293</v>
      </c>
      <c r="AO10" s="17"/>
      <c r="AP10" s="17">
        <v>0.42954418608098199</v>
      </c>
      <c r="AQ10" s="17">
        <v>0.25672120380469798</v>
      </c>
      <c r="AR10" s="17"/>
      <c r="AS10" s="17">
        <v>0.45360515180484201</v>
      </c>
      <c r="AT10" s="17">
        <v>0.468344736070194</v>
      </c>
      <c r="AU10" s="17">
        <v>0.40618962444497397</v>
      </c>
      <c r="AV10" s="17"/>
      <c r="AW10" s="17">
        <v>0.471002716381272</v>
      </c>
      <c r="AX10" s="17">
        <v>0.34708983125271498</v>
      </c>
      <c r="AY10" s="17"/>
      <c r="AZ10" s="17">
        <v>0.33144239834655098</v>
      </c>
      <c r="BA10" s="17">
        <v>0.37982182456880298</v>
      </c>
      <c r="BB10" s="17"/>
      <c r="BC10" s="17">
        <v>0.29882467147393299</v>
      </c>
      <c r="BD10" s="17">
        <v>0.435932532373769</v>
      </c>
      <c r="BE10" s="17"/>
      <c r="BF10" s="17">
        <v>0.38938861841354799</v>
      </c>
      <c r="BG10" s="17">
        <v>0.35049908534282898</v>
      </c>
      <c r="BH10" s="17"/>
      <c r="BI10" s="17">
        <v>0.21944642578263501</v>
      </c>
      <c r="BJ10" s="17">
        <v>0.36480084313151501</v>
      </c>
      <c r="BK10" s="17">
        <v>0.43646259095673301</v>
      </c>
      <c r="BL10" s="17">
        <v>0.42943634327042401</v>
      </c>
    </row>
    <row r="11" spans="2:64" x14ac:dyDescent="0.25">
      <c r="B11" s="18" t="s">
        <v>691</v>
      </c>
      <c r="C11" s="17">
        <v>0.246169470004206</v>
      </c>
      <c r="D11" s="17">
        <v>0.22198911460731599</v>
      </c>
      <c r="E11" s="17">
        <v>0.304200067942349</v>
      </c>
      <c r="F11" s="17">
        <v>0.195179785335057</v>
      </c>
      <c r="G11" s="17">
        <v>0.28656915839887298</v>
      </c>
      <c r="H11" s="17">
        <v>0.30772016769388</v>
      </c>
      <c r="I11" s="17">
        <v>0.25266106576839698</v>
      </c>
      <c r="J11" s="17">
        <v>0.32803870496177701</v>
      </c>
      <c r="K11" s="17">
        <v>0.32836069549837699</v>
      </c>
      <c r="L11" s="17">
        <v>0.292513534295124</v>
      </c>
      <c r="M11" s="17">
        <v>0.154408451218774</v>
      </c>
      <c r="N11" s="17">
        <v>0.22177716647600901</v>
      </c>
      <c r="O11" s="17">
        <v>0.246988222588855</v>
      </c>
      <c r="P11" s="17">
        <v>0</v>
      </c>
      <c r="Q11" s="17"/>
      <c r="R11" s="17">
        <v>0.32369080056037802</v>
      </c>
      <c r="S11" s="17">
        <v>0.25625028216738099</v>
      </c>
      <c r="T11" s="17">
        <v>0.28624090427575999</v>
      </c>
      <c r="U11" s="17">
        <v>0.19122594784091801</v>
      </c>
      <c r="V11" s="17"/>
      <c r="W11" s="17">
        <v>0.29084480438212501</v>
      </c>
      <c r="X11" s="17">
        <v>0.27999075674150498</v>
      </c>
      <c r="Y11" s="17">
        <v>0.284993336177842</v>
      </c>
      <c r="Z11" s="17">
        <v>0.32184036202315802</v>
      </c>
      <c r="AA11" s="17">
        <v>0.30372826646795198</v>
      </c>
      <c r="AB11" s="17">
        <v>0.302777271947826</v>
      </c>
      <c r="AC11" s="17">
        <v>0.146845173851824</v>
      </c>
      <c r="AD11" s="17">
        <v>0.1739067919823</v>
      </c>
      <c r="AE11" s="17">
        <v>0.185910234448533</v>
      </c>
      <c r="AF11" s="17">
        <v>0.17432351140246499</v>
      </c>
      <c r="AG11" s="17"/>
      <c r="AH11" s="17">
        <v>0.30264659303240599</v>
      </c>
      <c r="AI11" s="17">
        <v>0.26011945954587401</v>
      </c>
      <c r="AJ11" s="17">
        <v>0.28399667186331001</v>
      </c>
      <c r="AK11" s="17">
        <v>0.29855037828179898</v>
      </c>
      <c r="AL11" s="17">
        <v>0.237933210208846</v>
      </c>
      <c r="AM11" s="17">
        <v>0.14135106142447301</v>
      </c>
      <c r="AN11" s="17">
        <v>0.196533066797035</v>
      </c>
      <c r="AO11" s="17"/>
      <c r="AP11" s="17">
        <v>0.196868474852956</v>
      </c>
      <c r="AQ11" s="17">
        <v>0.32615686347249101</v>
      </c>
      <c r="AR11" s="17"/>
      <c r="AS11" s="17">
        <v>0.20342535190767799</v>
      </c>
      <c r="AT11" s="17">
        <v>0.10905078739031</v>
      </c>
      <c r="AU11" s="17">
        <v>0.230232146688295</v>
      </c>
      <c r="AV11" s="17"/>
      <c r="AW11" s="17">
        <v>0.108410698012055</v>
      </c>
      <c r="AX11" s="17">
        <v>0.26740869699483899</v>
      </c>
      <c r="AY11" s="17"/>
      <c r="AZ11" s="17">
        <v>0.25762239998020697</v>
      </c>
      <c r="BA11" s="17">
        <v>0.24041471713246301</v>
      </c>
      <c r="BB11" s="17"/>
      <c r="BC11" s="17">
        <v>0.29543354942689498</v>
      </c>
      <c r="BD11" s="17">
        <v>0.19122594784091801</v>
      </c>
      <c r="BE11" s="17"/>
      <c r="BF11" s="17">
        <v>0.173094853136225</v>
      </c>
      <c r="BG11" s="17">
        <v>0.28347338560841501</v>
      </c>
      <c r="BH11" s="17"/>
      <c r="BI11" s="17">
        <v>0.32879927196592201</v>
      </c>
      <c r="BJ11" s="17">
        <v>0.239294167352996</v>
      </c>
      <c r="BK11" s="17">
        <v>0.244137922175371</v>
      </c>
      <c r="BL11" s="17">
        <v>0.12823077245640899</v>
      </c>
    </row>
    <row r="12" spans="2:64" x14ac:dyDescent="0.25">
      <c r="B12" s="18" t="s">
        <v>692</v>
      </c>
      <c r="C12" s="17">
        <v>8.8357660564579096E-2</v>
      </c>
      <c r="D12" s="17">
        <v>8.4442744163381794E-2</v>
      </c>
      <c r="E12" s="17">
        <v>9.0553254169389405E-2</v>
      </c>
      <c r="F12" s="17">
        <v>0.15717798843731301</v>
      </c>
      <c r="G12" s="17">
        <v>6.7824298065934499E-2</v>
      </c>
      <c r="H12" s="17">
        <v>9.99710898241538E-2</v>
      </c>
      <c r="I12" s="17">
        <v>5.2837042098147102E-2</v>
      </c>
      <c r="J12" s="17">
        <v>6.7230678593160897E-2</v>
      </c>
      <c r="K12" s="17">
        <v>0.114086566550399</v>
      </c>
      <c r="L12" s="17">
        <v>0.111114533804742</v>
      </c>
      <c r="M12" s="17">
        <v>0.108328452320868</v>
      </c>
      <c r="N12" s="17">
        <v>7.9200150411684794E-2</v>
      </c>
      <c r="O12" s="17">
        <v>7.3310985462023803E-2</v>
      </c>
      <c r="P12" s="17">
        <v>0</v>
      </c>
      <c r="Q12" s="17"/>
      <c r="R12" s="17">
        <v>0.116617956128446</v>
      </c>
      <c r="S12" s="17">
        <v>9.99759960627183E-2</v>
      </c>
      <c r="T12" s="17">
        <v>7.1572642803584899E-2</v>
      </c>
      <c r="U12" s="17">
        <v>7.4223744747982601E-2</v>
      </c>
      <c r="V12" s="17"/>
      <c r="W12" s="17">
        <v>0.12699163431045199</v>
      </c>
      <c r="X12" s="17">
        <v>0.12808639841383301</v>
      </c>
      <c r="Y12" s="17">
        <v>8.7722100699277397E-2</v>
      </c>
      <c r="Z12" s="17">
        <v>0.10075557637978701</v>
      </c>
      <c r="AA12" s="17">
        <v>5.4989738793740098E-2</v>
      </c>
      <c r="AB12" s="17">
        <v>5.4351413053040601E-2</v>
      </c>
      <c r="AC12" s="17">
        <v>1.3564564025902099E-2</v>
      </c>
      <c r="AD12" s="17">
        <v>9.7733057434077897E-2</v>
      </c>
      <c r="AE12" s="17">
        <v>4.0365382009043098E-2</v>
      </c>
      <c r="AF12" s="17">
        <v>8.3360734932254502E-2</v>
      </c>
      <c r="AG12" s="17"/>
      <c r="AH12" s="17">
        <v>0.123174570557173</v>
      </c>
      <c r="AI12" s="17">
        <v>0.11063245328297</v>
      </c>
      <c r="AJ12" s="17">
        <v>8.2280885759921193E-2</v>
      </c>
      <c r="AK12" s="17">
        <v>9.1518964990989105E-2</v>
      </c>
      <c r="AL12" s="17">
        <v>7.68873213421645E-2</v>
      </c>
      <c r="AM12" s="17">
        <v>7.4912502546016502E-2</v>
      </c>
      <c r="AN12" s="17">
        <v>8.2176229765650005E-2</v>
      </c>
      <c r="AO12" s="17"/>
      <c r="AP12" s="17">
        <v>6.4457185973529493E-2</v>
      </c>
      <c r="AQ12" s="17">
        <v>0.12713449781356401</v>
      </c>
      <c r="AR12" s="17"/>
      <c r="AS12" s="17">
        <v>4.6684952269605597E-2</v>
      </c>
      <c r="AT12" s="17">
        <v>3.5028889710298203E-2</v>
      </c>
      <c r="AU12" s="17">
        <v>8.7650384531333905E-2</v>
      </c>
      <c r="AV12" s="17"/>
      <c r="AW12" s="17">
        <v>2.45388283819831E-2</v>
      </c>
      <c r="AX12" s="17">
        <v>9.8197053319041896E-2</v>
      </c>
      <c r="AY12" s="17"/>
      <c r="AZ12" s="17">
        <v>9.4967050789081603E-2</v>
      </c>
      <c r="BA12" s="17">
        <v>8.5036640750904294E-2</v>
      </c>
      <c r="BB12" s="17"/>
      <c r="BC12" s="17">
        <v>0.10103057129048899</v>
      </c>
      <c r="BD12" s="17">
        <v>7.4223744747982601E-2</v>
      </c>
      <c r="BE12" s="17"/>
      <c r="BF12" s="17">
        <v>7.1432236961178203E-2</v>
      </c>
      <c r="BG12" s="17">
        <v>9.6997932669014797E-2</v>
      </c>
      <c r="BH12" s="17"/>
      <c r="BI12" s="17">
        <v>0.10383943038032201</v>
      </c>
      <c r="BJ12" s="17">
        <v>0.12201154936539101</v>
      </c>
      <c r="BK12" s="17">
        <v>6.19795477260143E-2</v>
      </c>
      <c r="BL12" s="17">
        <v>5.4100107923965697E-2</v>
      </c>
    </row>
    <row r="13" spans="2:64" x14ac:dyDescent="0.25">
      <c r="B13" s="18" t="s">
        <v>693</v>
      </c>
      <c r="C13" s="17">
        <v>5.2566879470288798E-2</v>
      </c>
      <c r="D13" s="17">
        <v>2.8034187247420898E-2</v>
      </c>
      <c r="E13" s="17">
        <v>2.98806992655649E-2</v>
      </c>
      <c r="F13" s="17">
        <v>9.3606965748284504E-2</v>
      </c>
      <c r="G13" s="17">
        <v>9.9748319609525099E-2</v>
      </c>
      <c r="H13" s="17">
        <v>2.9338082637046198E-2</v>
      </c>
      <c r="I13" s="17">
        <v>0</v>
      </c>
      <c r="J13" s="17">
        <v>6.16430244654744E-2</v>
      </c>
      <c r="K13" s="17">
        <v>7.1878522662687502E-2</v>
      </c>
      <c r="L13" s="17">
        <v>9.5914599214503696E-2</v>
      </c>
      <c r="M13" s="17">
        <v>6.2506066524846304E-2</v>
      </c>
      <c r="N13" s="17">
        <v>6.2892799124857499E-2</v>
      </c>
      <c r="O13" s="17">
        <v>6.3624033899956106E-2</v>
      </c>
      <c r="P13" s="17">
        <v>0</v>
      </c>
      <c r="Q13" s="17"/>
      <c r="R13" s="17">
        <v>0.103447389028809</v>
      </c>
      <c r="S13" s="17">
        <v>2.4123164441620399E-2</v>
      </c>
      <c r="T13" s="17">
        <v>5.7744348781271403E-2</v>
      </c>
      <c r="U13" s="17">
        <v>3.33325883059339E-2</v>
      </c>
      <c r="V13" s="17"/>
      <c r="W13" s="17">
        <v>7.8135136005537897E-2</v>
      </c>
      <c r="X13" s="17">
        <v>6.8391022619352496E-2</v>
      </c>
      <c r="Y13" s="17">
        <v>8.9985431178523201E-2</v>
      </c>
      <c r="Z13" s="17">
        <v>3.4953532964348798E-2</v>
      </c>
      <c r="AA13" s="17">
        <v>5.9041395385901502E-2</v>
      </c>
      <c r="AB13" s="17">
        <v>1.12076596819235E-2</v>
      </c>
      <c r="AC13" s="17">
        <v>5.3005334727146497E-2</v>
      </c>
      <c r="AD13" s="17">
        <v>4.3432731056716398E-2</v>
      </c>
      <c r="AE13" s="17">
        <v>2.248520138066E-2</v>
      </c>
      <c r="AF13" s="17">
        <v>2.8400027772002401E-2</v>
      </c>
      <c r="AG13" s="17"/>
      <c r="AH13" s="17">
        <v>9.8758661788372198E-2</v>
      </c>
      <c r="AI13" s="17">
        <v>7.2722695005948301E-2</v>
      </c>
      <c r="AJ13" s="17">
        <v>4.4307444052981697E-2</v>
      </c>
      <c r="AK13" s="17">
        <v>4.0351079890727698E-2</v>
      </c>
      <c r="AL13" s="17">
        <v>3.3519530984491397E-2</v>
      </c>
      <c r="AM13" s="17">
        <v>2.8097181909526901E-2</v>
      </c>
      <c r="AN13" s="17">
        <v>5.5379564076488502E-2</v>
      </c>
      <c r="AO13" s="17"/>
      <c r="AP13" s="17">
        <v>2.8830587628982E-2</v>
      </c>
      <c r="AQ13" s="17">
        <v>9.1077341767529504E-2</v>
      </c>
      <c r="AR13" s="17"/>
      <c r="AS13" s="17">
        <v>2.1245710396184499E-2</v>
      </c>
      <c r="AT13" s="17">
        <v>2.05745858277279E-2</v>
      </c>
      <c r="AU13" s="17">
        <v>4.0152060474516103E-2</v>
      </c>
      <c r="AV13" s="17"/>
      <c r="AW13" s="17">
        <v>2.6240002557175401E-2</v>
      </c>
      <c r="AX13" s="17">
        <v>5.6625876996369701E-2</v>
      </c>
      <c r="AY13" s="17"/>
      <c r="AZ13" s="17">
        <v>7.8017309173791002E-2</v>
      </c>
      <c r="BA13" s="17">
        <v>3.97788039533482E-2</v>
      </c>
      <c r="BB13" s="17"/>
      <c r="BC13" s="17">
        <v>6.9812946162988901E-2</v>
      </c>
      <c r="BD13" s="17">
        <v>3.33325883059339E-2</v>
      </c>
      <c r="BE13" s="17"/>
      <c r="BF13" s="17">
        <v>3.49729545513352E-2</v>
      </c>
      <c r="BG13" s="17">
        <v>6.1548415309322597E-2</v>
      </c>
      <c r="BH13" s="17"/>
      <c r="BI13" s="17">
        <v>0.101935236358837</v>
      </c>
      <c r="BJ13" s="17">
        <v>5.8739754505557802E-2</v>
      </c>
      <c r="BK13" s="17">
        <v>3.2032952991760399E-2</v>
      </c>
      <c r="BL13" s="17">
        <v>6.99634375026696E-3</v>
      </c>
    </row>
    <row r="14" spans="2:64" x14ac:dyDescent="0.25">
      <c r="B14" s="18" t="s">
        <v>80</v>
      </c>
      <c r="C14" s="19">
        <v>6.0956173065575603E-2</v>
      </c>
      <c r="D14" s="19">
        <v>2.6500900505907699E-2</v>
      </c>
      <c r="E14" s="19">
        <v>6.5418950803578901E-2</v>
      </c>
      <c r="F14" s="19">
        <v>9.4773344605123599E-2</v>
      </c>
      <c r="G14" s="19">
        <v>0</v>
      </c>
      <c r="H14" s="19">
        <v>6.0744995184510098E-2</v>
      </c>
      <c r="I14" s="19">
        <v>4.2414639077468202E-2</v>
      </c>
      <c r="J14" s="19">
        <v>0.11827127091113999</v>
      </c>
      <c r="K14" s="19">
        <v>0.12242583745937</v>
      </c>
      <c r="L14" s="19">
        <v>5.9038169342886998E-2</v>
      </c>
      <c r="M14" s="19">
        <v>8.8407589127362796E-2</v>
      </c>
      <c r="N14" s="19">
        <v>6.4907695906093396E-2</v>
      </c>
      <c r="O14" s="19">
        <v>7.3310985462023803E-2</v>
      </c>
      <c r="P14" s="19">
        <v>0.35196951786603697</v>
      </c>
      <c r="Q14" s="19"/>
      <c r="R14" s="19">
        <v>0.112138209071748</v>
      </c>
      <c r="S14" s="19">
        <v>0.105510339361329</v>
      </c>
      <c r="T14" s="19">
        <v>3.7380453830985497E-2</v>
      </c>
      <c r="U14" s="19">
        <v>2.6043594897664099E-2</v>
      </c>
      <c r="V14" s="19"/>
      <c r="W14" s="19">
        <v>0.11136704389108799</v>
      </c>
      <c r="X14" s="19">
        <v>8.7560056090463897E-2</v>
      </c>
      <c r="Y14" s="19">
        <v>5.7901621208087603E-2</v>
      </c>
      <c r="Z14" s="19">
        <v>3.9074418682051998E-2</v>
      </c>
      <c r="AA14" s="19">
        <v>8.4353819919829501E-2</v>
      </c>
      <c r="AB14" s="19">
        <v>6.1805700742757298E-2</v>
      </c>
      <c r="AC14" s="19">
        <v>6.1297416731471502E-2</v>
      </c>
      <c r="AD14" s="19">
        <v>6.31832238277346E-2</v>
      </c>
      <c r="AE14" s="19">
        <v>0</v>
      </c>
      <c r="AF14" s="19">
        <v>9.3042698368600296E-3</v>
      </c>
      <c r="AG14" s="19"/>
      <c r="AH14" s="19">
        <v>7.3759862392888897E-2</v>
      </c>
      <c r="AI14" s="19">
        <v>6.2824300134942598E-2</v>
      </c>
      <c r="AJ14" s="19">
        <v>4.7055891941778602E-2</v>
      </c>
      <c r="AK14" s="19">
        <v>5.5970371182915403E-2</v>
      </c>
      <c r="AL14" s="19">
        <v>4.49855483164373E-2</v>
      </c>
      <c r="AM14" s="19">
        <v>2.6596138976354999E-2</v>
      </c>
      <c r="AN14" s="19">
        <v>5.8488539548844497E-2</v>
      </c>
      <c r="AO14" s="19"/>
      <c r="AP14" s="19">
        <v>2.2926819512586401E-2</v>
      </c>
      <c r="AQ14" s="19">
        <v>0.122656121649886</v>
      </c>
      <c r="AR14" s="19"/>
      <c r="AS14" s="19">
        <v>2.7553880723143201E-2</v>
      </c>
      <c r="AT14" s="19">
        <v>0</v>
      </c>
      <c r="AU14" s="19">
        <v>2.3733679276787802E-2</v>
      </c>
      <c r="AV14" s="19"/>
      <c r="AW14" s="19">
        <v>5.5384308788526499E-3</v>
      </c>
      <c r="AX14" s="19">
        <v>6.9500311406756804E-2</v>
      </c>
      <c r="AY14" s="19"/>
      <c r="AZ14" s="19">
        <v>9.2363771174744397E-2</v>
      </c>
      <c r="BA14" s="19">
        <v>4.5174799583676997E-2</v>
      </c>
      <c r="BB14" s="19"/>
      <c r="BC14" s="19">
        <v>9.2259881965112603E-2</v>
      </c>
      <c r="BD14" s="19">
        <v>2.6043594897664099E-2</v>
      </c>
      <c r="BE14" s="19"/>
      <c r="BF14" s="19">
        <v>2.5643745656779401E-2</v>
      </c>
      <c r="BG14" s="19">
        <v>7.8982840440614197E-2</v>
      </c>
      <c r="BH14" s="19"/>
      <c r="BI14" s="19">
        <v>0.1616393806567</v>
      </c>
      <c r="BJ14" s="19">
        <v>6.1998540513193701E-2</v>
      </c>
      <c r="BK14" s="19">
        <v>1.55716939828274E-2</v>
      </c>
      <c r="BL14" s="19">
        <v>0</v>
      </c>
    </row>
    <row r="15" spans="2:64" x14ac:dyDescent="0.25">
      <c r="B15" s="16"/>
    </row>
    <row r="16" spans="2:64" x14ac:dyDescent="0.25">
      <c r="B16" t="s">
        <v>83</v>
      </c>
    </row>
    <row r="17" spans="2:2" x14ac:dyDescent="0.25">
      <c r="B17" t="s">
        <v>84</v>
      </c>
    </row>
    <row r="19" spans="2:2" x14ac:dyDescent="0.2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BL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6" width="10.7109375" customWidth="1"/>
    <col min="17" max="17" width="2.140625" customWidth="1"/>
    <col min="18" max="21" width="10.7109375" customWidth="1"/>
    <col min="22" max="22" width="2.140625" customWidth="1"/>
    <col min="23" max="32" width="10.7109375" customWidth="1"/>
    <col min="33" max="33" width="2.140625" customWidth="1"/>
    <col min="34" max="40" width="10.7109375" customWidth="1"/>
    <col min="41" max="41" width="2.140625" customWidth="1"/>
    <col min="42" max="43" width="10.7109375" customWidth="1"/>
    <col min="44" max="44" width="2.140625" customWidth="1"/>
    <col min="45" max="47" width="10.7109375" customWidth="1"/>
    <col min="48" max="48" width="2.140625" customWidth="1"/>
    <col min="49" max="50" width="10.7109375" customWidth="1"/>
    <col min="51" max="51" width="2.140625" customWidth="1"/>
    <col min="52" max="53" width="10.7109375" customWidth="1"/>
    <col min="54" max="54" width="2.140625" customWidth="1"/>
    <col min="55" max="56" width="10.7109375" customWidth="1"/>
    <col min="57" max="57" width="2.140625" customWidth="1"/>
    <col min="58" max="59" width="10.7109375" customWidth="1"/>
    <col min="60" max="60" width="2.140625" customWidth="1"/>
    <col min="61" max="64" width="10.7109375" customWidth="1"/>
    <col min="65" max="65" width="2.140625" customWidth="1"/>
  </cols>
  <sheetData>
    <row r="2" spans="2:64" ht="39.950000000000003" customHeight="1" x14ac:dyDescent="0.25">
      <c r="D2" s="30" t="s">
        <v>698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row>
    <row r="5" spans="2:64" ht="30" customHeight="1" x14ac:dyDescent="0.25">
      <c r="B5" s="15"/>
      <c r="C5" s="15"/>
      <c r="D5" s="29" t="s">
        <v>66</v>
      </c>
      <c r="E5" s="29"/>
      <c r="F5" s="29"/>
      <c r="G5" s="29"/>
      <c r="H5" s="29"/>
      <c r="I5" s="29"/>
      <c r="J5" s="29"/>
      <c r="K5" s="29"/>
      <c r="L5" s="29"/>
      <c r="M5" s="29"/>
      <c r="N5" s="29"/>
      <c r="O5" s="29"/>
      <c r="P5" s="29"/>
      <c r="Q5" s="15"/>
      <c r="R5" s="29" t="s">
        <v>67</v>
      </c>
      <c r="S5" s="29"/>
      <c r="T5" s="29"/>
      <c r="U5" s="29"/>
      <c r="V5" s="15"/>
      <c r="W5" s="29" t="s">
        <v>68</v>
      </c>
      <c r="X5" s="29"/>
      <c r="Y5" s="29"/>
      <c r="Z5" s="29"/>
      <c r="AA5" s="29"/>
      <c r="AB5" s="29"/>
      <c r="AC5" s="29"/>
      <c r="AD5" s="29"/>
      <c r="AE5" s="29"/>
      <c r="AF5" s="29"/>
      <c r="AG5" s="15"/>
      <c r="AH5" s="29" t="s">
        <v>69</v>
      </c>
      <c r="AI5" s="29"/>
      <c r="AJ5" s="29"/>
      <c r="AK5" s="29"/>
      <c r="AL5" s="29"/>
      <c r="AM5" s="29"/>
      <c r="AN5" s="29"/>
      <c r="AO5" s="15"/>
      <c r="AP5" s="29" t="s">
        <v>70</v>
      </c>
      <c r="AQ5" s="29"/>
      <c r="AR5" s="15"/>
      <c r="AS5" s="29" t="s">
        <v>71</v>
      </c>
      <c r="AT5" s="29"/>
      <c r="AU5" s="29"/>
      <c r="AV5" s="15"/>
      <c r="AW5" s="29" t="s">
        <v>72</v>
      </c>
      <c r="AX5" s="29"/>
      <c r="AY5" s="15"/>
      <c r="AZ5" s="29" t="s">
        <v>73</v>
      </c>
      <c r="BA5" s="29"/>
      <c r="BB5" s="15"/>
      <c r="BC5" s="29" t="s">
        <v>74</v>
      </c>
      <c r="BD5" s="29"/>
      <c r="BE5" s="15"/>
      <c r="BF5" s="29" t="s">
        <v>75</v>
      </c>
      <c r="BG5" s="29"/>
      <c r="BH5" s="15"/>
      <c r="BI5" s="29" t="s">
        <v>76</v>
      </c>
      <c r="BJ5" s="29"/>
      <c r="BK5" s="29"/>
      <c r="BL5" s="29"/>
    </row>
    <row r="6" spans="2:64"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R6" s="12" t="s">
        <v>32</v>
      </c>
      <c r="S6" s="12" t="s">
        <v>33</v>
      </c>
      <c r="T6" s="12" t="s">
        <v>34</v>
      </c>
      <c r="U6" s="12" t="s">
        <v>35</v>
      </c>
      <c r="W6" s="12" t="s">
        <v>36</v>
      </c>
      <c r="X6" s="12" t="s">
        <v>37</v>
      </c>
      <c r="Y6" s="12" t="s">
        <v>38</v>
      </c>
      <c r="Z6" s="12" t="s">
        <v>39</v>
      </c>
      <c r="AA6" s="12" t="s">
        <v>40</v>
      </c>
      <c r="AB6" s="12" t="s">
        <v>41</v>
      </c>
      <c r="AC6" s="12" t="s">
        <v>42</v>
      </c>
      <c r="AD6" s="12" t="s">
        <v>43</v>
      </c>
      <c r="AE6" s="12" t="s">
        <v>44</v>
      </c>
      <c r="AF6" s="12" t="s">
        <v>45</v>
      </c>
      <c r="AH6" s="12" t="s">
        <v>46</v>
      </c>
      <c r="AI6" s="12" t="s">
        <v>47</v>
      </c>
      <c r="AJ6" s="12" t="s">
        <v>48</v>
      </c>
      <c r="AK6" s="12" t="s">
        <v>49</v>
      </c>
      <c r="AL6" s="12" t="s">
        <v>50</v>
      </c>
      <c r="AM6" s="12" t="s">
        <v>51</v>
      </c>
      <c r="AN6" s="12" t="s">
        <v>52</v>
      </c>
      <c r="AP6" s="12" t="s">
        <v>53</v>
      </c>
      <c r="AQ6" s="12" t="s">
        <v>54</v>
      </c>
      <c r="AS6" s="12" t="s">
        <v>55</v>
      </c>
      <c r="AT6" s="12" t="s">
        <v>56</v>
      </c>
      <c r="AU6" s="12" t="s">
        <v>57</v>
      </c>
      <c r="AW6" s="12" t="s">
        <v>53</v>
      </c>
      <c r="AX6" s="12" t="s">
        <v>54</v>
      </c>
      <c r="AZ6" s="12" t="s">
        <v>53</v>
      </c>
      <c r="BA6" s="12" t="s">
        <v>54</v>
      </c>
      <c r="BC6" s="12" t="s">
        <v>58</v>
      </c>
      <c r="BD6" s="12" t="s">
        <v>59</v>
      </c>
      <c r="BF6" s="12" t="s">
        <v>60</v>
      </c>
      <c r="BG6" s="12" t="s">
        <v>61</v>
      </c>
      <c r="BI6" s="12" t="s">
        <v>62</v>
      </c>
      <c r="BJ6" s="12" t="s">
        <v>63</v>
      </c>
      <c r="BK6" s="12" t="s">
        <v>64</v>
      </c>
      <c r="BL6" s="12" t="s">
        <v>65</v>
      </c>
    </row>
    <row r="7" spans="2:64" ht="30" customHeight="1" x14ac:dyDescent="0.25">
      <c r="B7" s="10" t="s">
        <v>30</v>
      </c>
      <c r="C7" s="10">
        <v>1017</v>
      </c>
      <c r="D7" s="10">
        <v>265</v>
      </c>
      <c r="E7" s="10">
        <v>31</v>
      </c>
      <c r="F7" s="10">
        <v>35</v>
      </c>
      <c r="G7" s="10">
        <v>31</v>
      </c>
      <c r="H7" s="10">
        <v>82</v>
      </c>
      <c r="I7" s="10">
        <v>78</v>
      </c>
      <c r="J7" s="10">
        <v>54</v>
      </c>
      <c r="K7" s="10">
        <v>41</v>
      </c>
      <c r="L7" s="10">
        <v>85</v>
      </c>
      <c r="M7" s="10">
        <v>88</v>
      </c>
      <c r="N7" s="10">
        <v>130</v>
      </c>
      <c r="O7" s="10">
        <v>94</v>
      </c>
      <c r="P7" s="10">
        <v>3</v>
      </c>
      <c r="Q7" s="10"/>
      <c r="R7" s="10">
        <v>224</v>
      </c>
      <c r="S7" s="10">
        <v>116</v>
      </c>
      <c r="T7" s="10">
        <v>161</v>
      </c>
      <c r="U7" s="10">
        <v>516</v>
      </c>
      <c r="V7" s="10"/>
      <c r="W7" s="10">
        <v>152</v>
      </c>
      <c r="X7" s="10">
        <v>62</v>
      </c>
      <c r="Y7" s="10">
        <v>48</v>
      </c>
      <c r="Z7" s="10">
        <v>80</v>
      </c>
      <c r="AA7" s="10">
        <v>69</v>
      </c>
      <c r="AB7" s="10">
        <v>60</v>
      </c>
      <c r="AC7" s="10">
        <v>60</v>
      </c>
      <c r="AD7" s="10">
        <v>73</v>
      </c>
      <c r="AE7" s="10">
        <v>80</v>
      </c>
      <c r="AF7" s="10">
        <v>243</v>
      </c>
      <c r="AG7" s="10"/>
      <c r="AH7" s="10">
        <v>103</v>
      </c>
      <c r="AI7" s="10">
        <v>47</v>
      </c>
      <c r="AJ7" s="10">
        <v>90</v>
      </c>
      <c r="AK7" s="10">
        <v>213</v>
      </c>
      <c r="AL7" s="10">
        <v>184</v>
      </c>
      <c r="AM7" s="10">
        <v>183</v>
      </c>
      <c r="AN7" s="10">
        <v>111</v>
      </c>
      <c r="AO7" s="10"/>
      <c r="AP7" s="10">
        <v>647</v>
      </c>
      <c r="AQ7" s="10">
        <v>370</v>
      </c>
      <c r="AR7" s="10"/>
      <c r="AS7" s="10">
        <v>193</v>
      </c>
      <c r="AT7" s="10">
        <v>149</v>
      </c>
      <c r="AU7" s="10">
        <v>283</v>
      </c>
      <c r="AV7" s="10"/>
      <c r="AW7" s="10">
        <v>147</v>
      </c>
      <c r="AX7" s="10">
        <v>870</v>
      </c>
      <c r="AY7" s="10"/>
      <c r="AZ7" s="10">
        <v>327</v>
      </c>
      <c r="BA7" s="10">
        <v>690</v>
      </c>
      <c r="BB7" s="10"/>
      <c r="BC7" s="10">
        <v>501</v>
      </c>
      <c r="BD7" s="10">
        <v>516</v>
      </c>
      <c r="BE7" s="10"/>
      <c r="BF7" s="10">
        <v>353</v>
      </c>
      <c r="BG7" s="10">
        <v>664</v>
      </c>
      <c r="BH7" s="10"/>
      <c r="BI7" s="10">
        <v>216</v>
      </c>
      <c r="BJ7" s="10">
        <v>304</v>
      </c>
      <c r="BK7" s="10">
        <v>346</v>
      </c>
      <c r="BL7" s="10">
        <v>146</v>
      </c>
    </row>
    <row r="8" spans="2:64" ht="30" customHeight="1" x14ac:dyDescent="0.25">
      <c r="B8" s="11" t="s">
        <v>31</v>
      </c>
      <c r="C8" s="11">
        <v>1017</v>
      </c>
      <c r="D8" s="11">
        <v>241</v>
      </c>
      <c r="E8" s="11">
        <v>33</v>
      </c>
      <c r="F8" s="11">
        <v>38</v>
      </c>
      <c r="G8" s="11">
        <v>42</v>
      </c>
      <c r="H8" s="11">
        <v>67</v>
      </c>
      <c r="I8" s="11">
        <v>74</v>
      </c>
      <c r="J8" s="11">
        <v>50</v>
      </c>
      <c r="K8" s="11">
        <v>46</v>
      </c>
      <c r="L8" s="11">
        <v>90</v>
      </c>
      <c r="M8" s="11">
        <v>94</v>
      </c>
      <c r="N8" s="11">
        <v>132</v>
      </c>
      <c r="O8" s="11">
        <v>107</v>
      </c>
      <c r="P8" s="11">
        <v>3</v>
      </c>
      <c r="Q8" s="11"/>
      <c r="R8" s="11">
        <v>254</v>
      </c>
      <c r="S8" s="11">
        <v>153</v>
      </c>
      <c r="T8" s="11">
        <v>129</v>
      </c>
      <c r="U8" s="11">
        <v>481</v>
      </c>
      <c r="V8" s="11"/>
      <c r="W8" s="11">
        <v>170</v>
      </c>
      <c r="X8" s="11">
        <v>66</v>
      </c>
      <c r="Y8" s="11">
        <v>52</v>
      </c>
      <c r="Z8" s="11">
        <v>84</v>
      </c>
      <c r="AA8" s="11">
        <v>70</v>
      </c>
      <c r="AB8" s="11">
        <v>60</v>
      </c>
      <c r="AC8" s="11">
        <v>59</v>
      </c>
      <c r="AD8" s="11">
        <v>69</v>
      </c>
      <c r="AE8" s="11">
        <v>73</v>
      </c>
      <c r="AF8" s="11">
        <v>225</v>
      </c>
      <c r="AG8" s="11"/>
      <c r="AH8" s="11">
        <v>113</v>
      </c>
      <c r="AI8" s="11">
        <v>48</v>
      </c>
      <c r="AJ8" s="11">
        <v>88</v>
      </c>
      <c r="AK8" s="11">
        <v>220</v>
      </c>
      <c r="AL8" s="11">
        <v>177</v>
      </c>
      <c r="AM8" s="11">
        <v>178</v>
      </c>
      <c r="AN8" s="11">
        <v>109</v>
      </c>
      <c r="AO8" s="11"/>
      <c r="AP8" s="11">
        <v>629</v>
      </c>
      <c r="AQ8" s="11">
        <v>388</v>
      </c>
      <c r="AR8" s="11"/>
      <c r="AS8" s="11">
        <v>183</v>
      </c>
      <c r="AT8" s="11">
        <v>140</v>
      </c>
      <c r="AU8" s="11">
        <v>284</v>
      </c>
      <c r="AV8" s="11"/>
      <c r="AW8" s="11">
        <v>136</v>
      </c>
      <c r="AX8" s="11">
        <v>881</v>
      </c>
      <c r="AY8" s="11"/>
      <c r="AZ8" s="11">
        <v>340</v>
      </c>
      <c r="BA8" s="11">
        <v>677</v>
      </c>
      <c r="BB8" s="11"/>
      <c r="BC8" s="11">
        <v>536</v>
      </c>
      <c r="BD8" s="11">
        <v>481</v>
      </c>
      <c r="BE8" s="11"/>
      <c r="BF8" s="11">
        <v>344</v>
      </c>
      <c r="BG8" s="11">
        <v>673</v>
      </c>
      <c r="BH8" s="11"/>
      <c r="BI8" s="11">
        <v>234</v>
      </c>
      <c r="BJ8" s="11">
        <v>307</v>
      </c>
      <c r="BK8" s="11">
        <v>331</v>
      </c>
      <c r="BL8" s="11">
        <v>140</v>
      </c>
    </row>
    <row r="9" spans="2:64" x14ac:dyDescent="0.25">
      <c r="B9" s="18" t="s">
        <v>689</v>
      </c>
      <c r="C9" s="17">
        <v>0.10356635876486101</v>
      </c>
      <c r="D9" s="17">
        <v>0.120148090382171</v>
      </c>
      <c r="E9" s="17">
        <v>0</v>
      </c>
      <c r="F9" s="17">
        <v>6.3571022689028797E-2</v>
      </c>
      <c r="G9" s="17">
        <v>6.2903384992742006E-2</v>
      </c>
      <c r="H9" s="17">
        <v>0.17656972967310999</v>
      </c>
      <c r="I9" s="17">
        <v>0.130391878881706</v>
      </c>
      <c r="J9" s="17">
        <v>0.13128080969789199</v>
      </c>
      <c r="K9" s="17">
        <v>0.108753180982294</v>
      </c>
      <c r="L9" s="17">
        <v>0.101018132583272</v>
      </c>
      <c r="M9" s="17">
        <v>0.103707398334329</v>
      </c>
      <c r="N9" s="17">
        <v>7.3830788624990498E-2</v>
      </c>
      <c r="O9" s="17">
        <v>8.2185270534892704E-2</v>
      </c>
      <c r="P9" s="17">
        <v>0.296060964267926</v>
      </c>
      <c r="Q9" s="17"/>
      <c r="R9" s="17">
        <v>9.2010613777138803E-2</v>
      </c>
      <c r="S9" s="17">
        <v>0.10619935442452701</v>
      </c>
      <c r="T9" s="17">
        <v>0.13049933672661901</v>
      </c>
      <c r="U9" s="17">
        <v>0.101610153168599</v>
      </c>
      <c r="V9" s="17"/>
      <c r="W9" s="17">
        <v>0.118466777427594</v>
      </c>
      <c r="X9" s="17">
        <v>0.113328715332605</v>
      </c>
      <c r="Y9" s="17">
        <v>0.13499630959901199</v>
      </c>
      <c r="Z9" s="17">
        <v>9.3011656657843805E-2</v>
      </c>
      <c r="AA9" s="17">
        <v>0.136569879945342</v>
      </c>
      <c r="AB9" s="17">
        <v>9.0992340436523697E-2</v>
      </c>
      <c r="AC9" s="17">
        <v>8.7454919561630998E-2</v>
      </c>
      <c r="AD9" s="17">
        <v>0.20897928716453601</v>
      </c>
      <c r="AE9" s="17">
        <v>8.3511404778457796E-2</v>
      </c>
      <c r="AF9" s="17">
        <v>9.3213306320819395E-2</v>
      </c>
      <c r="AG9" s="17"/>
      <c r="AH9" s="17">
        <v>0.14248654350790099</v>
      </c>
      <c r="AI9" s="17">
        <v>0.144712141440831</v>
      </c>
      <c r="AJ9" s="17">
        <v>8.2900949121520504E-2</v>
      </c>
      <c r="AK9" s="17">
        <v>7.8712295915818395E-2</v>
      </c>
      <c r="AL9" s="17">
        <v>0.114520236296107</v>
      </c>
      <c r="AM9" s="17">
        <v>0.148305860373451</v>
      </c>
      <c r="AN9" s="17">
        <v>8.2356577271846504E-2</v>
      </c>
      <c r="AO9" s="17"/>
      <c r="AP9" s="17">
        <v>0.15016824320481101</v>
      </c>
      <c r="AQ9" s="17">
        <v>2.795808238776E-2</v>
      </c>
      <c r="AR9" s="17"/>
      <c r="AS9" s="17">
        <v>0.141634262055577</v>
      </c>
      <c r="AT9" s="17">
        <v>0.21938479989586299</v>
      </c>
      <c r="AU9" s="17">
        <v>0.122563343421444</v>
      </c>
      <c r="AV9" s="17"/>
      <c r="AW9" s="17">
        <v>0.199106475603475</v>
      </c>
      <c r="AX9" s="17">
        <v>8.8836275163632905E-2</v>
      </c>
      <c r="AY9" s="17"/>
      <c r="AZ9" s="17">
        <v>0.105298187003705</v>
      </c>
      <c r="BA9" s="17">
        <v>0.102696167158719</v>
      </c>
      <c r="BB9" s="17"/>
      <c r="BC9" s="17">
        <v>0.10532035385048701</v>
      </c>
      <c r="BD9" s="17">
        <v>0.101610153168599</v>
      </c>
      <c r="BE9" s="17"/>
      <c r="BF9" s="17">
        <v>0.19505422624267901</v>
      </c>
      <c r="BG9" s="17">
        <v>5.6862649139296999E-2</v>
      </c>
      <c r="BH9" s="17"/>
      <c r="BI9" s="17">
        <v>5.2863770816805697E-2</v>
      </c>
      <c r="BJ9" s="17">
        <v>6.11753131390744E-2</v>
      </c>
      <c r="BK9" s="17">
        <v>0.13028852172438801</v>
      </c>
      <c r="BL9" s="17">
        <v>0.208492769401774</v>
      </c>
    </row>
    <row r="10" spans="2:64" x14ac:dyDescent="0.25">
      <c r="B10" s="18" t="s">
        <v>690</v>
      </c>
      <c r="C10" s="17">
        <v>0.25984915119616903</v>
      </c>
      <c r="D10" s="17">
        <v>0.27114541836245198</v>
      </c>
      <c r="E10" s="17">
        <v>0.38476667848440999</v>
      </c>
      <c r="F10" s="17">
        <v>0.16097654179263199</v>
      </c>
      <c r="G10" s="17">
        <v>0.31400491501614902</v>
      </c>
      <c r="H10" s="17">
        <v>0.24551931489843501</v>
      </c>
      <c r="I10" s="17">
        <v>0.27303404258894798</v>
      </c>
      <c r="J10" s="17">
        <v>0.15108083509373599</v>
      </c>
      <c r="K10" s="17">
        <v>0.248709444884082</v>
      </c>
      <c r="L10" s="17">
        <v>0.218858260018051</v>
      </c>
      <c r="M10" s="17">
        <v>0.27320831710674898</v>
      </c>
      <c r="N10" s="17">
        <v>0.30340105231947401</v>
      </c>
      <c r="O10" s="17">
        <v>0.231637975643083</v>
      </c>
      <c r="P10" s="17">
        <v>0.35196951786603697</v>
      </c>
      <c r="Q10" s="17"/>
      <c r="R10" s="17">
        <v>0.13909250943096599</v>
      </c>
      <c r="S10" s="17">
        <v>0.26888588012574699</v>
      </c>
      <c r="T10" s="17">
        <v>0.23353161113895099</v>
      </c>
      <c r="U10" s="17">
        <v>0.327873681108174</v>
      </c>
      <c r="V10" s="17"/>
      <c r="W10" s="17">
        <v>0.16781035070898601</v>
      </c>
      <c r="X10" s="17">
        <v>0.20470022046716099</v>
      </c>
      <c r="Y10" s="17">
        <v>0.110726589151957</v>
      </c>
      <c r="Z10" s="17">
        <v>0.29033434732631502</v>
      </c>
      <c r="AA10" s="17">
        <v>0.20404685495922101</v>
      </c>
      <c r="AB10" s="17">
        <v>0.396453809709299</v>
      </c>
      <c r="AC10" s="17">
        <v>0.42690082688417902</v>
      </c>
      <c r="AD10" s="17">
        <v>0.25206886088326103</v>
      </c>
      <c r="AE10" s="17">
        <v>0.34287296930910499</v>
      </c>
      <c r="AF10" s="17">
        <v>0.35282347218117799</v>
      </c>
      <c r="AG10" s="17"/>
      <c r="AH10" s="17">
        <v>0.23089276767682401</v>
      </c>
      <c r="AI10" s="17">
        <v>0.119165185597089</v>
      </c>
      <c r="AJ10" s="17">
        <v>0.38836770708087398</v>
      </c>
      <c r="AK10" s="17">
        <v>0.22005879681996399</v>
      </c>
      <c r="AL10" s="17">
        <v>0.26051240454854402</v>
      </c>
      <c r="AM10" s="17">
        <v>0.36031596287525702</v>
      </c>
      <c r="AN10" s="17">
        <v>0.28068607253779398</v>
      </c>
      <c r="AO10" s="17"/>
      <c r="AP10" s="17">
        <v>0.32969504389119603</v>
      </c>
      <c r="AQ10" s="17">
        <v>0.146529107979981</v>
      </c>
      <c r="AR10" s="17"/>
      <c r="AS10" s="17">
        <v>0.35031107284813001</v>
      </c>
      <c r="AT10" s="17">
        <v>0.44236786560722902</v>
      </c>
      <c r="AU10" s="17">
        <v>0.28089582624617798</v>
      </c>
      <c r="AV10" s="17"/>
      <c r="AW10" s="17">
        <v>0.45731607351513098</v>
      </c>
      <c r="AX10" s="17">
        <v>0.22940430383274299</v>
      </c>
      <c r="AY10" s="17"/>
      <c r="AZ10" s="17">
        <v>0.226680428692457</v>
      </c>
      <c r="BA10" s="17">
        <v>0.27651543672138201</v>
      </c>
      <c r="BB10" s="17"/>
      <c r="BC10" s="17">
        <v>0.198856231333539</v>
      </c>
      <c r="BD10" s="17">
        <v>0.327873681108174</v>
      </c>
      <c r="BE10" s="17"/>
      <c r="BF10" s="17">
        <v>0.28951974882301501</v>
      </c>
      <c r="BG10" s="17">
        <v>0.24470258570958001</v>
      </c>
      <c r="BH10" s="17"/>
      <c r="BI10" s="17">
        <v>0.145892849374193</v>
      </c>
      <c r="BJ10" s="17">
        <v>0.22083298066894999</v>
      </c>
      <c r="BK10" s="17">
        <v>0.33475201527350001</v>
      </c>
      <c r="BL10" s="17">
        <v>0.36074385412124799</v>
      </c>
    </row>
    <row r="11" spans="2:64" x14ac:dyDescent="0.25">
      <c r="B11" s="18" t="s">
        <v>691</v>
      </c>
      <c r="C11" s="17">
        <v>0.24311980572667199</v>
      </c>
      <c r="D11" s="17">
        <v>0.26561801186435202</v>
      </c>
      <c r="E11" s="17">
        <v>0.26300426413188499</v>
      </c>
      <c r="F11" s="17">
        <v>0.23251577514508001</v>
      </c>
      <c r="G11" s="17">
        <v>0.293812035807822</v>
      </c>
      <c r="H11" s="17">
        <v>0.23374706750308299</v>
      </c>
      <c r="I11" s="17">
        <v>0.30746628857332398</v>
      </c>
      <c r="J11" s="17">
        <v>0.26774055577690697</v>
      </c>
      <c r="K11" s="17">
        <v>0.17583843695179299</v>
      </c>
      <c r="L11" s="17">
        <v>0.294399668547142</v>
      </c>
      <c r="M11" s="17">
        <v>0.213510802384696</v>
      </c>
      <c r="N11" s="17">
        <v>0.141094073130938</v>
      </c>
      <c r="O11" s="17">
        <v>0.264528017537141</v>
      </c>
      <c r="P11" s="17">
        <v>0</v>
      </c>
      <c r="Q11" s="17"/>
      <c r="R11" s="17">
        <v>0.24616436983835399</v>
      </c>
      <c r="S11" s="17">
        <v>0.26542666026295803</v>
      </c>
      <c r="T11" s="17">
        <v>0.25858436517033601</v>
      </c>
      <c r="U11" s="17">
        <v>0.23026048406115901</v>
      </c>
      <c r="V11" s="17"/>
      <c r="W11" s="17">
        <v>0.202486879807559</v>
      </c>
      <c r="X11" s="17">
        <v>0.24070776856373</v>
      </c>
      <c r="Y11" s="17">
        <v>0.285171527267509</v>
      </c>
      <c r="Z11" s="17">
        <v>0.28089571869457702</v>
      </c>
      <c r="AA11" s="17">
        <v>0.307982432742197</v>
      </c>
      <c r="AB11" s="17">
        <v>0.21138761179415999</v>
      </c>
      <c r="AC11" s="17">
        <v>0.19963219714411401</v>
      </c>
      <c r="AD11" s="17">
        <v>0.15012597938962999</v>
      </c>
      <c r="AE11" s="17">
        <v>0.28367644964840799</v>
      </c>
      <c r="AF11" s="17">
        <v>0.23142404133427</v>
      </c>
      <c r="AG11" s="17"/>
      <c r="AH11" s="17">
        <v>0.21883787248696501</v>
      </c>
      <c r="AI11" s="17">
        <v>0.323668132399617</v>
      </c>
      <c r="AJ11" s="17">
        <v>0.24388044203815701</v>
      </c>
      <c r="AK11" s="17">
        <v>0.31271187063280798</v>
      </c>
      <c r="AL11" s="17">
        <v>0.27334399010373001</v>
      </c>
      <c r="AM11" s="17">
        <v>0.142737834780475</v>
      </c>
      <c r="AN11" s="17">
        <v>0.168459150309267</v>
      </c>
      <c r="AO11" s="17"/>
      <c r="AP11" s="17">
        <v>0.220651093426939</v>
      </c>
      <c r="AQ11" s="17">
        <v>0.27957370946493898</v>
      </c>
      <c r="AR11" s="17"/>
      <c r="AS11" s="17">
        <v>0.230654293638136</v>
      </c>
      <c r="AT11" s="17">
        <v>0.18052106774587501</v>
      </c>
      <c r="AU11" s="17">
        <v>0.22652989185581199</v>
      </c>
      <c r="AV11" s="17"/>
      <c r="AW11" s="17">
        <v>0.14651232621371699</v>
      </c>
      <c r="AX11" s="17">
        <v>0.258014452047165</v>
      </c>
      <c r="AY11" s="17"/>
      <c r="AZ11" s="17">
        <v>0.24371820813096201</v>
      </c>
      <c r="BA11" s="17">
        <v>0.24281912651517201</v>
      </c>
      <c r="BB11" s="17"/>
      <c r="BC11" s="17">
        <v>0.25464987549484203</v>
      </c>
      <c r="BD11" s="17">
        <v>0.23026048406115901</v>
      </c>
      <c r="BE11" s="17"/>
      <c r="BF11" s="17">
        <v>0.18383731419172999</v>
      </c>
      <c r="BG11" s="17">
        <v>0.27338296899473202</v>
      </c>
      <c r="BH11" s="17"/>
      <c r="BI11" s="17">
        <v>0.28245390076066401</v>
      </c>
      <c r="BJ11" s="17">
        <v>0.248322311139443</v>
      </c>
      <c r="BK11" s="17">
        <v>0.22380331978790499</v>
      </c>
      <c r="BL11" s="17">
        <v>0.20556044112751901</v>
      </c>
    </row>
    <row r="12" spans="2:64" x14ac:dyDescent="0.25">
      <c r="B12" s="18" t="s">
        <v>692</v>
      </c>
      <c r="C12" s="17">
        <v>0.19894088570447799</v>
      </c>
      <c r="D12" s="17">
        <v>0.20330464240884599</v>
      </c>
      <c r="E12" s="17">
        <v>0.16162975724541701</v>
      </c>
      <c r="F12" s="17">
        <v>0.326354949730086</v>
      </c>
      <c r="G12" s="17">
        <v>0.13072768305867599</v>
      </c>
      <c r="H12" s="17">
        <v>0.181606537357138</v>
      </c>
      <c r="I12" s="17">
        <v>0.17590818211200901</v>
      </c>
      <c r="J12" s="17">
        <v>0.20530197490014501</v>
      </c>
      <c r="K12" s="17">
        <v>0.212515506084518</v>
      </c>
      <c r="L12" s="17">
        <v>0.17586604594024299</v>
      </c>
      <c r="M12" s="17">
        <v>0.167520968555775</v>
      </c>
      <c r="N12" s="17">
        <v>0.21398534619199</v>
      </c>
      <c r="O12" s="17">
        <v>0.23414946535790601</v>
      </c>
      <c r="P12" s="17">
        <v>0</v>
      </c>
      <c r="Q12" s="17"/>
      <c r="R12" s="17">
        <v>0.230228531346751</v>
      </c>
      <c r="S12" s="17">
        <v>0.187963486668489</v>
      </c>
      <c r="T12" s="17">
        <v>0.173008333376408</v>
      </c>
      <c r="U12" s="17">
        <v>0.19285317636461399</v>
      </c>
      <c r="V12" s="17"/>
      <c r="W12" s="17">
        <v>0.24771075243190399</v>
      </c>
      <c r="X12" s="17">
        <v>0.23590137547463499</v>
      </c>
      <c r="Y12" s="17">
        <v>0.201115668039478</v>
      </c>
      <c r="Z12" s="17">
        <v>0.23468489851028701</v>
      </c>
      <c r="AA12" s="17">
        <v>0.17133125332751201</v>
      </c>
      <c r="AB12" s="17">
        <v>0.13547815313428299</v>
      </c>
      <c r="AC12" s="17">
        <v>0.18924282552103999</v>
      </c>
      <c r="AD12" s="17">
        <v>0.143827635634622</v>
      </c>
      <c r="AE12" s="17">
        <v>0.14408385917907399</v>
      </c>
      <c r="AF12" s="17">
        <v>0.187797308476879</v>
      </c>
      <c r="AG12" s="17"/>
      <c r="AH12" s="17">
        <v>0.179346558458993</v>
      </c>
      <c r="AI12" s="17">
        <v>0.25617454346215301</v>
      </c>
      <c r="AJ12" s="17">
        <v>0.180998273369264</v>
      </c>
      <c r="AK12" s="17">
        <v>0.188099798547845</v>
      </c>
      <c r="AL12" s="17">
        <v>0.17046430640334001</v>
      </c>
      <c r="AM12" s="17">
        <v>0.20904906537530399</v>
      </c>
      <c r="AN12" s="17">
        <v>0.26354128524480003</v>
      </c>
      <c r="AO12" s="17"/>
      <c r="AP12" s="17">
        <v>0.18988019752270499</v>
      </c>
      <c r="AQ12" s="17">
        <v>0.213641214338119</v>
      </c>
      <c r="AR12" s="17"/>
      <c r="AS12" s="17">
        <v>0.186078209054621</v>
      </c>
      <c r="AT12" s="17">
        <v>8.2289140290621093E-2</v>
      </c>
      <c r="AU12" s="17">
        <v>0.241585760984628</v>
      </c>
      <c r="AV12" s="17"/>
      <c r="AW12" s="17">
        <v>0.11591047776629999</v>
      </c>
      <c r="AX12" s="17">
        <v>0.21174226057027801</v>
      </c>
      <c r="AY12" s="17"/>
      <c r="AZ12" s="17">
        <v>0.193039462186547</v>
      </c>
      <c r="BA12" s="17">
        <v>0.20190617353984799</v>
      </c>
      <c r="BB12" s="17"/>
      <c r="BC12" s="17">
        <v>0.20439931619115001</v>
      </c>
      <c r="BD12" s="17">
        <v>0.19285317636461399</v>
      </c>
      <c r="BE12" s="17"/>
      <c r="BF12" s="17">
        <v>0.18105097793934499</v>
      </c>
      <c r="BG12" s="17">
        <v>0.20807351804715901</v>
      </c>
      <c r="BH12" s="17"/>
      <c r="BI12" s="17">
        <v>0.18512093954761599</v>
      </c>
      <c r="BJ12" s="17">
        <v>0.25303890704554799</v>
      </c>
      <c r="BK12" s="17">
        <v>0.19031368453102199</v>
      </c>
      <c r="BL12" s="17">
        <v>0.130608845526103</v>
      </c>
    </row>
    <row r="13" spans="2:64" x14ac:dyDescent="0.25">
      <c r="B13" s="18" t="s">
        <v>693</v>
      </c>
      <c r="C13" s="17">
        <v>0.139656595466259</v>
      </c>
      <c r="D13" s="17">
        <v>0.121896006148089</v>
      </c>
      <c r="E13" s="17">
        <v>0.12518034933470901</v>
      </c>
      <c r="F13" s="17">
        <v>0.15301068795414399</v>
      </c>
      <c r="G13" s="17">
        <v>0.198551981124611</v>
      </c>
      <c r="H13" s="17">
        <v>9.05823506869982E-2</v>
      </c>
      <c r="I13" s="17">
        <v>8.3175552494002797E-2</v>
      </c>
      <c r="J13" s="17">
        <v>0.126324553620179</v>
      </c>
      <c r="K13" s="17">
        <v>0.19007763638623301</v>
      </c>
      <c r="L13" s="17">
        <v>0.15081972356840501</v>
      </c>
      <c r="M13" s="17">
        <v>0.15364492449108799</v>
      </c>
      <c r="N13" s="17">
        <v>0.197050553668217</v>
      </c>
      <c r="O13" s="17">
        <v>0.12204112885117099</v>
      </c>
      <c r="P13" s="17">
        <v>0</v>
      </c>
      <c r="Q13" s="17"/>
      <c r="R13" s="17">
        <v>0.184502540761842</v>
      </c>
      <c r="S13" s="17">
        <v>8.4745163133964893E-2</v>
      </c>
      <c r="T13" s="17">
        <v>0.16123243980146501</v>
      </c>
      <c r="U13" s="17">
        <v>0.12763659857875001</v>
      </c>
      <c r="V13" s="17"/>
      <c r="W13" s="17">
        <v>0.14592835944294899</v>
      </c>
      <c r="X13" s="17">
        <v>0.152078158154794</v>
      </c>
      <c r="Y13" s="17">
        <v>0.21008828473395599</v>
      </c>
      <c r="Z13" s="17">
        <v>6.1998960128925903E-2</v>
      </c>
      <c r="AA13" s="17">
        <v>9.5715759105897899E-2</v>
      </c>
      <c r="AB13" s="17">
        <v>0.127212374843679</v>
      </c>
      <c r="AC13" s="17">
        <v>4.7560713717327702E-2</v>
      </c>
      <c r="AD13" s="17">
        <v>0.19691515934666001</v>
      </c>
      <c r="AE13" s="17">
        <v>0.145855317084955</v>
      </c>
      <c r="AF13" s="17">
        <v>0.121047680051507</v>
      </c>
      <c r="AG13" s="17"/>
      <c r="AH13" s="17">
        <v>0.154676395476427</v>
      </c>
      <c r="AI13" s="17">
        <v>9.34556969653665E-2</v>
      </c>
      <c r="AJ13" s="17">
        <v>6.9135859748261294E-2</v>
      </c>
      <c r="AK13" s="17">
        <v>0.14840836444983099</v>
      </c>
      <c r="AL13" s="17">
        <v>0.12952855642094199</v>
      </c>
      <c r="AM13" s="17">
        <v>0.112995137619158</v>
      </c>
      <c r="AN13" s="17">
        <v>0.16894324813032099</v>
      </c>
      <c r="AO13" s="17"/>
      <c r="AP13" s="17">
        <v>8.7144181392488307E-2</v>
      </c>
      <c r="AQ13" s="17">
        <v>0.224854290028043</v>
      </c>
      <c r="AR13" s="17"/>
      <c r="AS13" s="17">
        <v>5.96982031905492E-2</v>
      </c>
      <c r="AT13" s="17">
        <v>7.5437126460411397E-2</v>
      </c>
      <c r="AU13" s="17">
        <v>0.108347579066964</v>
      </c>
      <c r="AV13" s="17"/>
      <c r="AW13" s="17">
        <v>7.0142891747170796E-2</v>
      </c>
      <c r="AX13" s="17">
        <v>0.15037400613200899</v>
      </c>
      <c r="AY13" s="17"/>
      <c r="AZ13" s="17">
        <v>0.15463063696035001</v>
      </c>
      <c r="BA13" s="17">
        <v>0.13213258995235999</v>
      </c>
      <c r="BB13" s="17"/>
      <c r="BC13" s="17">
        <v>0.150434100402453</v>
      </c>
      <c r="BD13" s="17">
        <v>0.12763659857875001</v>
      </c>
      <c r="BE13" s="17"/>
      <c r="BF13" s="17">
        <v>0.119970561007014</v>
      </c>
      <c r="BG13" s="17">
        <v>0.1497061338631</v>
      </c>
      <c r="BH13" s="17"/>
      <c r="BI13" s="17">
        <v>0.18974483501731501</v>
      </c>
      <c r="BJ13" s="17">
        <v>0.157930948082806</v>
      </c>
      <c r="BK13" s="17">
        <v>0.108402064405415</v>
      </c>
      <c r="BL13" s="17">
        <v>9.4594089823355904E-2</v>
      </c>
    </row>
    <row r="14" spans="2:64" x14ac:dyDescent="0.25">
      <c r="B14" s="18" t="s">
        <v>80</v>
      </c>
      <c r="C14" s="19">
        <v>5.4867203141561398E-2</v>
      </c>
      <c r="D14" s="19">
        <v>1.7887830834090301E-2</v>
      </c>
      <c r="E14" s="19">
        <v>6.5418950803578901E-2</v>
      </c>
      <c r="F14" s="19">
        <v>6.3571022689028797E-2</v>
      </c>
      <c r="G14" s="19">
        <v>0</v>
      </c>
      <c r="H14" s="19">
        <v>7.1974999881234902E-2</v>
      </c>
      <c r="I14" s="19">
        <v>3.0024055350009501E-2</v>
      </c>
      <c r="J14" s="19">
        <v>0.11827127091113999</v>
      </c>
      <c r="K14" s="19">
        <v>6.4105794711080202E-2</v>
      </c>
      <c r="L14" s="19">
        <v>5.9038169342886998E-2</v>
      </c>
      <c r="M14" s="19">
        <v>8.8407589127362796E-2</v>
      </c>
      <c r="N14" s="19">
        <v>7.0638186064390901E-2</v>
      </c>
      <c r="O14" s="19">
        <v>6.5458142075805803E-2</v>
      </c>
      <c r="P14" s="19">
        <v>0.35196951786603697</v>
      </c>
      <c r="Q14" s="19"/>
      <c r="R14" s="19">
        <v>0.10800143484494699</v>
      </c>
      <c r="S14" s="19">
        <v>8.6779455384313406E-2</v>
      </c>
      <c r="T14" s="19">
        <v>4.3143913786220997E-2</v>
      </c>
      <c r="U14" s="19">
        <v>1.9765906718703999E-2</v>
      </c>
      <c r="V14" s="19"/>
      <c r="W14" s="19">
        <v>0.117596880181009</v>
      </c>
      <c r="X14" s="19">
        <v>5.3283762007074999E-2</v>
      </c>
      <c r="Y14" s="19">
        <v>5.7901621208087603E-2</v>
      </c>
      <c r="Z14" s="19">
        <v>3.9074418682051998E-2</v>
      </c>
      <c r="AA14" s="19">
        <v>8.4353819919829501E-2</v>
      </c>
      <c r="AB14" s="19">
        <v>3.8475710082054797E-2</v>
      </c>
      <c r="AC14" s="19">
        <v>4.92085171717088E-2</v>
      </c>
      <c r="AD14" s="19">
        <v>4.8083077581290698E-2</v>
      </c>
      <c r="AE14" s="19">
        <v>0</v>
      </c>
      <c r="AF14" s="19">
        <v>1.36941916353461E-2</v>
      </c>
      <c r="AG14" s="19"/>
      <c r="AH14" s="19">
        <v>7.3759862392888897E-2</v>
      </c>
      <c r="AI14" s="19">
        <v>6.2824300134942598E-2</v>
      </c>
      <c r="AJ14" s="19">
        <v>3.4716768641924099E-2</v>
      </c>
      <c r="AK14" s="19">
        <v>5.2008873633733403E-2</v>
      </c>
      <c r="AL14" s="19">
        <v>5.1630506227336399E-2</v>
      </c>
      <c r="AM14" s="19">
        <v>2.6596138976354999E-2</v>
      </c>
      <c r="AN14" s="19">
        <v>3.60136665059708E-2</v>
      </c>
      <c r="AO14" s="19"/>
      <c r="AP14" s="19">
        <v>2.2461240561861599E-2</v>
      </c>
      <c r="AQ14" s="19">
        <v>0.107443595801158</v>
      </c>
      <c r="AR14" s="19"/>
      <c r="AS14" s="19">
        <v>3.1623959212987399E-2</v>
      </c>
      <c r="AT14" s="19">
        <v>0</v>
      </c>
      <c r="AU14" s="19">
        <v>2.00775984249736E-2</v>
      </c>
      <c r="AV14" s="19"/>
      <c r="AW14" s="19">
        <v>1.10117551542071E-2</v>
      </c>
      <c r="AX14" s="19">
        <v>6.1628702254172503E-2</v>
      </c>
      <c r="AY14" s="19"/>
      <c r="AZ14" s="19">
        <v>7.6633077025979102E-2</v>
      </c>
      <c r="BA14" s="19">
        <v>4.3930506112519203E-2</v>
      </c>
      <c r="BB14" s="19"/>
      <c r="BC14" s="19">
        <v>8.6340122727529195E-2</v>
      </c>
      <c r="BD14" s="19">
        <v>1.9765906718703999E-2</v>
      </c>
      <c r="BE14" s="19"/>
      <c r="BF14" s="19">
        <v>3.05671717962171E-2</v>
      </c>
      <c r="BG14" s="19">
        <v>6.7272144246131801E-2</v>
      </c>
      <c r="BH14" s="19"/>
      <c r="BI14" s="19">
        <v>0.14392370448340699</v>
      </c>
      <c r="BJ14" s="19">
        <v>5.8699539924177299E-2</v>
      </c>
      <c r="BK14" s="19">
        <v>1.24403942777694E-2</v>
      </c>
      <c r="BL14" s="19">
        <v>0</v>
      </c>
    </row>
    <row r="15" spans="2:64" x14ac:dyDescent="0.25">
      <c r="B15" s="16"/>
    </row>
    <row r="16" spans="2:64" x14ac:dyDescent="0.25">
      <c r="B16" t="s">
        <v>83</v>
      </c>
    </row>
    <row r="17" spans="2:2" x14ac:dyDescent="0.25">
      <c r="B17" t="s">
        <v>84</v>
      </c>
    </row>
    <row r="19" spans="2:2" x14ac:dyDescent="0.25">
      <c r="B19" s="8" t="str">
        <f>HYPERLINK("#'Contents'!A1", "Return to Contents")</f>
        <v>Return to Contents</v>
      </c>
    </row>
  </sheetData>
  <mergeCells count="12">
    <mergeCell ref="BI5:BL5"/>
    <mergeCell ref="D2:BC2"/>
    <mergeCell ref="AS5:AU5"/>
    <mergeCell ref="AW5:AX5"/>
    <mergeCell ref="AZ5:BA5"/>
    <mergeCell ref="BC5:BD5"/>
    <mergeCell ref="BF5:BG5"/>
    <mergeCell ref="D5:P5"/>
    <mergeCell ref="R5:U5"/>
    <mergeCell ref="W5:AF5"/>
    <mergeCell ref="AH5:AN5"/>
    <mergeCell ref="AP5:AQ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173</vt:i4>
      </vt:variant>
    </vt:vector>
  </HeadingPairs>
  <TitlesOfParts>
    <vt:vector size="173"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BridgetDubus</dc:creator>
  <cp:lastModifiedBy>Bridget Dubus</cp:lastModifiedBy>
  <dcterms:created xsi:type="dcterms:W3CDTF">2022-05-06T11:42:11Z</dcterms:created>
  <dcterms:modified xsi:type="dcterms:W3CDTF">2022-05-06T14:30:27Z</dcterms:modified>
</cp:coreProperties>
</file>